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autoCompressPictures="0" defaultThemeVersion="124226"/>
  <bookViews>
    <workbookView xWindow="1995" yWindow="0" windowWidth="20730" windowHeight="11760" tabRatio="746" activeTab="5"/>
  </bookViews>
  <sheets>
    <sheet name="Today's Selections" sheetId="80" r:id="rId1"/>
    <sheet name="TopRated" sheetId="78" r:id="rId2"/>
    <sheet name="Today" sheetId="79" r:id="rId3"/>
    <sheet name="2 Year Olds" sheetId="130" r:id="rId4"/>
    <sheet name="Sprints" sheetId="131" r:id="rId5"/>
    <sheet name="Main" sheetId="1" r:id="rId6"/>
    <sheet name="Headers" sheetId="2" state="hidden" r:id="rId7"/>
    <sheet name="DelDupe" sheetId="5" state="hidden" r:id="rId8"/>
    <sheet name="Sheet1" sheetId="83" state="hidden" r:id="rId9"/>
    <sheet name="Calculations" sheetId="82" state="hidden" r:id="rId10"/>
    <sheet name="1205 Redcar" sheetId="84" r:id="rId11"/>
    <sheet name="1215 Leicester" sheetId="85" r:id="rId12"/>
    <sheet name="1220 Wexford" sheetId="86" r:id="rId13"/>
    <sheet name="1235 Redcar" sheetId="87" r:id="rId14"/>
    <sheet name="1240 Galway" sheetId="88" r:id="rId15"/>
    <sheet name="1245 Leicester" sheetId="89" r:id="rId16"/>
    <sheet name="1250 Wexford" sheetId="90" r:id="rId17"/>
    <sheet name="1255 Ayr" sheetId="91" r:id="rId18"/>
    <sheet name="1305 Redcar" sheetId="92" r:id="rId19"/>
    <sheet name="1310 Galway" sheetId="93" r:id="rId20"/>
    <sheet name="1320 Leicester" sheetId="94" r:id="rId21"/>
    <sheet name="1325 Wexford" sheetId="95" r:id="rId22"/>
    <sheet name="1330 Ayr" sheetId="96" r:id="rId23"/>
    <sheet name="1340 Redcar" sheetId="97" r:id="rId24"/>
    <sheet name="1345 Galway" sheetId="98" r:id="rId25"/>
    <sheet name="1355 Leicester" sheetId="99" r:id="rId26"/>
    <sheet name="1400 Wexford" sheetId="100" r:id="rId27"/>
    <sheet name="1405 Ayr" sheetId="101" r:id="rId28"/>
    <sheet name="1415 Redcar" sheetId="102" r:id="rId29"/>
    <sheet name="1420 Galway" sheetId="103" r:id="rId30"/>
    <sheet name="1430 Leicester" sheetId="104" r:id="rId31"/>
    <sheet name="1435 Wexford" sheetId="105" r:id="rId32"/>
    <sheet name="1440 Ayr" sheetId="106" r:id="rId33"/>
    <sheet name="1450 Redcar" sheetId="107" r:id="rId34"/>
    <sheet name="1455 Galway" sheetId="108" r:id="rId35"/>
    <sheet name="1505 Leicester" sheetId="109" r:id="rId36"/>
    <sheet name="1510 Wexford" sheetId="110" r:id="rId37"/>
    <sheet name="1515 Ayr" sheetId="111" r:id="rId38"/>
    <sheet name="1525 Redcar" sheetId="112" r:id="rId39"/>
    <sheet name="1530 Galway" sheetId="113" r:id="rId40"/>
    <sheet name="1540 Leicester" sheetId="114" r:id="rId41"/>
    <sheet name="1545 Wexford" sheetId="115" r:id="rId42"/>
    <sheet name="1550 Ayr" sheetId="116" r:id="rId43"/>
    <sheet name="1600 Redcar" sheetId="117" r:id="rId44"/>
    <sheet name="1605 Galway" sheetId="118" r:id="rId45"/>
    <sheet name="1615 Leicester" sheetId="119" r:id="rId46"/>
    <sheet name="1620 Wexford" sheetId="120" r:id="rId47"/>
    <sheet name="1635 Galway" sheetId="121" r:id="rId48"/>
    <sheet name="1645 Chelmsford City" sheetId="122" r:id="rId49"/>
    <sheet name="1715 Chelmsford City" sheetId="123" r:id="rId50"/>
    <sheet name="1745 Chelmsford City" sheetId="124" r:id="rId51"/>
    <sheet name="1815 Chelmsford City" sheetId="125" r:id="rId52"/>
    <sheet name="1845 Chelmsford City" sheetId="126" r:id="rId53"/>
    <sheet name="1915 Chelmsford City" sheetId="127" r:id="rId54"/>
    <sheet name="1945 Chelmsford City" sheetId="128" r:id="rId55"/>
    <sheet name="2015 Chelmsford City" sheetId="129" r:id="rId56"/>
    <sheet name="Sheets" sheetId="81" state="hidden" r:id="rId57"/>
  </sheets>
  <definedNames>
    <definedName name="_xlnm._FilterDatabase" localSheetId="10" hidden="1">'1205 Redcar'!$A$1:$AG$111</definedName>
    <definedName name="_xlnm._FilterDatabase" localSheetId="11" hidden="1">'1215 Leicester'!$A$1:$AG$111</definedName>
    <definedName name="_xlnm._FilterDatabase" localSheetId="12" hidden="1">'1220 Wexford'!$A$1:$AG$111</definedName>
    <definedName name="_xlnm._FilterDatabase" localSheetId="13" hidden="1">'1235 Redcar'!$A$1:$AG$111</definedName>
    <definedName name="_xlnm._FilterDatabase" localSheetId="14" hidden="1">'1240 Galway'!$A$1:$AG$111</definedName>
    <definedName name="_xlnm._FilterDatabase" localSheetId="15" hidden="1">'1245 Leicester'!$A$1:$AG$111</definedName>
    <definedName name="_xlnm._FilterDatabase" localSheetId="16" hidden="1">'1250 Wexford'!$A$1:$AG$111</definedName>
    <definedName name="_xlnm._FilterDatabase" localSheetId="17" hidden="1">'1255 Ayr'!$A$1:$AG$111</definedName>
    <definedName name="_xlnm._FilterDatabase" localSheetId="18" hidden="1">'1305 Redcar'!$A$1:$AG$111</definedName>
    <definedName name="_xlnm._FilterDatabase" localSheetId="19" hidden="1">'1310 Galway'!$A$1:$AG$111</definedName>
    <definedName name="_xlnm._FilterDatabase" localSheetId="20" hidden="1">'1320 Leicester'!$A$1:$AG$111</definedName>
    <definedName name="_xlnm._FilterDatabase" localSheetId="21" hidden="1">'1325 Wexford'!$A$1:$AG$111</definedName>
    <definedName name="_xlnm._FilterDatabase" localSheetId="22" hidden="1">'1330 Ayr'!$A$1:$AG$111</definedName>
    <definedName name="_xlnm._FilterDatabase" localSheetId="23" hidden="1">'1340 Redcar'!$A$1:$AG$111</definedName>
    <definedName name="_xlnm._FilterDatabase" localSheetId="24" hidden="1">'1345 Galway'!$A$1:$AG$111</definedName>
    <definedName name="_xlnm._FilterDatabase" localSheetId="25" hidden="1">'1355 Leicester'!$A$1:$AG$111</definedName>
    <definedName name="_xlnm._FilterDatabase" localSheetId="26" hidden="1">'1400 Wexford'!$A$1:$AG$111</definedName>
    <definedName name="_xlnm._FilterDatabase" localSheetId="27" hidden="1">'1405 Ayr'!$A$1:$AG$111</definedName>
    <definedName name="_xlnm._FilterDatabase" localSheetId="28" hidden="1">'1415 Redcar'!$A$1:$AG$111</definedName>
    <definedName name="_xlnm._FilterDatabase" localSheetId="29" hidden="1">'1420 Galway'!$A$1:$AG$111</definedName>
    <definedName name="_xlnm._FilterDatabase" localSheetId="30" hidden="1">'1430 Leicester'!$A$1:$AG$111</definedName>
    <definedName name="_xlnm._FilterDatabase" localSheetId="31" hidden="1">'1435 Wexford'!$A$1:$AG$111</definedName>
    <definedName name="_xlnm._FilterDatabase" localSheetId="32" hidden="1">'1440 Ayr'!$A$1:$AG$111</definedName>
    <definedName name="_xlnm._FilterDatabase" localSheetId="33" hidden="1">'1450 Redcar'!$A$1:$AG$111</definedName>
    <definedName name="_xlnm._FilterDatabase" localSheetId="34" hidden="1">'1455 Galway'!$A$1:$AG$111</definedName>
    <definedName name="_xlnm._FilterDatabase" localSheetId="35" hidden="1">'1505 Leicester'!$A$1:$AG$111</definedName>
    <definedName name="_xlnm._FilterDatabase" localSheetId="36" hidden="1">'1510 Wexford'!$A$1:$AG$111</definedName>
    <definedName name="_xlnm._FilterDatabase" localSheetId="37" hidden="1">'1515 Ayr'!$A$1:$AG$111</definedName>
    <definedName name="_xlnm._FilterDatabase" localSheetId="38" hidden="1">'1525 Redcar'!$A$1:$AG$111</definedName>
    <definedName name="_xlnm._FilterDatabase" localSheetId="39" hidden="1">'1530 Galway'!$A$1:$AG$111</definedName>
    <definedName name="_xlnm._FilterDatabase" localSheetId="40" hidden="1">'1540 Leicester'!$A$1:$AG$111</definedName>
    <definedName name="_xlnm._FilterDatabase" localSheetId="41" hidden="1">'1545 Wexford'!$A$1:$AG$111</definedName>
    <definedName name="_xlnm._FilterDatabase" localSheetId="42" hidden="1">'1550 Ayr'!$A$1:$AG$111</definedName>
    <definedName name="_xlnm._FilterDatabase" localSheetId="43" hidden="1">'1600 Redcar'!$A$1:$AG$111</definedName>
    <definedName name="_xlnm._FilterDatabase" localSheetId="44" hidden="1">'1605 Galway'!$A$1:$AG$111</definedName>
    <definedName name="_xlnm._FilterDatabase" localSheetId="45" hidden="1">'1615 Leicester'!$A$1:$AG$111</definedName>
    <definedName name="_xlnm._FilterDatabase" localSheetId="46" hidden="1">'1620 Wexford'!$A$1:$AG$111</definedName>
    <definedName name="_xlnm._FilterDatabase" localSheetId="47" hidden="1">'1635 Galway'!$A$1:$AG$111</definedName>
    <definedName name="_xlnm._FilterDatabase" localSheetId="48" hidden="1">'1645 Chelmsford City'!$A$1:$AG$111</definedName>
    <definedName name="_xlnm._FilterDatabase" localSheetId="49" hidden="1">'1715 Chelmsford City'!$A$1:$AG$111</definedName>
    <definedName name="_xlnm._FilterDatabase" localSheetId="50" hidden="1">'1745 Chelmsford City'!$A$1:$AG$111</definedName>
    <definedName name="_xlnm._FilterDatabase" localSheetId="51" hidden="1">'1815 Chelmsford City'!$A$1:$AG$111</definedName>
    <definedName name="_xlnm._FilterDatabase" localSheetId="52" hidden="1">'1845 Chelmsford City'!$A$1:$AG$111</definedName>
    <definedName name="_xlnm._FilterDatabase" localSheetId="53" hidden="1">'1915 Chelmsford City'!$A$1:$AG$111</definedName>
    <definedName name="_xlnm._FilterDatabase" localSheetId="54" hidden="1">'1945 Chelmsford City'!$A$1:$AG$111</definedName>
    <definedName name="_xlnm._FilterDatabase" localSheetId="3" hidden="1">'2 Year Olds'!$A$1:$AG$133</definedName>
    <definedName name="_xlnm._FilterDatabase" localSheetId="55" hidden="1">'2015 Chelmsford City'!$A$1:$AG$111</definedName>
    <definedName name="_xlnm._FilterDatabase" localSheetId="9" hidden="1">Calculations!$A$1:$AG$101</definedName>
    <definedName name="_xlnm._FilterDatabase" localSheetId="7" hidden="1">DelDupe!$A$1:$C$3000</definedName>
    <definedName name="_xlnm._FilterDatabase" localSheetId="6" hidden="1">Headers!$A$1:$AK$1</definedName>
    <definedName name="_xlnm._FilterDatabase" localSheetId="5" hidden="1">Main!$A$1:$AK$555</definedName>
    <definedName name="_xlnm._FilterDatabase" localSheetId="8" hidden="1">Sheet1!$A$1:$Z$84</definedName>
    <definedName name="_xlnm._FilterDatabase" localSheetId="56" hidden="1">Sheets!$C$6:$D$103</definedName>
    <definedName name="_xlnm._FilterDatabase" localSheetId="4" hidden="1">Sprints!$A$1:$AG$242</definedName>
    <definedName name="_xlnm._FilterDatabase" localSheetId="2" hidden="1">Today!$A$1:$AK$1</definedName>
    <definedName name="_xlnm._FilterDatabase" localSheetId="1" hidden="1">TopRated!$A$1:$AK$1000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L554" i="79" l="1"/>
  <c r="AL553" i="79"/>
  <c r="AL552" i="79"/>
  <c r="AL551" i="79"/>
  <c r="AL550" i="79"/>
  <c r="AL549" i="79"/>
  <c r="AL548" i="79"/>
  <c r="AL547" i="79"/>
  <c r="AL546" i="79"/>
  <c r="AL545" i="79"/>
  <c r="AL544" i="79"/>
  <c r="AL543" i="79"/>
  <c r="AL542" i="79"/>
  <c r="AL541" i="79"/>
  <c r="AL540" i="79"/>
  <c r="AL539" i="79"/>
  <c r="AL538" i="79"/>
  <c r="AL537" i="79"/>
  <c r="AL536" i="79"/>
  <c r="AL535" i="79"/>
  <c r="AL534" i="79"/>
  <c r="AL533" i="79"/>
  <c r="AL532" i="79"/>
  <c r="AL531" i="79"/>
  <c r="AL530" i="79"/>
  <c r="AL529" i="79"/>
  <c r="AL528" i="79"/>
  <c r="AL527" i="79"/>
  <c r="AL526" i="79"/>
  <c r="AL525" i="79"/>
  <c r="AL524" i="79"/>
  <c r="AL523" i="79"/>
  <c r="AL522" i="79"/>
  <c r="AL521" i="79"/>
  <c r="AL520" i="79"/>
  <c r="AL519" i="79"/>
  <c r="AL518" i="79"/>
  <c r="AL517" i="79"/>
  <c r="AL516" i="79"/>
  <c r="AL515" i="79"/>
  <c r="AL514" i="79"/>
  <c r="AL513" i="79"/>
  <c r="AL512" i="79"/>
  <c r="AL511" i="79"/>
  <c r="AL510" i="79"/>
  <c r="AL509" i="79"/>
  <c r="AL508" i="79"/>
  <c r="AL507" i="79"/>
  <c r="AL506" i="79"/>
  <c r="AL505" i="79"/>
  <c r="AL504" i="79"/>
  <c r="AL503" i="79"/>
  <c r="AL502" i="79"/>
  <c r="AL501" i="79"/>
  <c r="AL500" i="79"/>
  <c r="AL499" i="79"/>
  <c r="AL498" i="79"/>
  <c r="AL497" i="79"/>
  <c r="AL496" i="79"/>
  <c r="AL495" i="79"/>
  <c r="AL494" i="79"/>
  <c r="AL493" i="79"/>
  <c r="AL492" i="79"/>
  <c r="AL491" i="79"/>
  <c r="AL490" i="79"/>
  <c r="AL489" i="79"/>
  <c r="AL488" i="79"/>
  <c r="AL487" i="79"/>
  <c r="AL486" i="79"/>
  <c r="AL485" i="79"/>
  <c r="AL484" i="79"/>
  <c r="AL483" i="79"/>
  <c r="AL482" i="79"/>
  <c r="AL481" i="79"/>
  <c r="AL480" i="79"/>
  <c r="AL479" i="79"/>
  <c r="AL478" i="79"/>
  <c r="AL477" i="79"/>
  <c r="AL476" i="79"/>
  <c r="AL475" i="79"/>
  <c r="AL474" i="79"/>
  <c r="AL473" i="79"/>
  <c r="AL472" i="79"/>
  <c r="AL471" i="79"/>
  <c r="AL470" i="79"/>
  <c r="AL469" i="79"/>
  <c r="AL468" i="79"/>
  <c r="AL467" i="79"/>
  <c r="AL466" i="79"/>
  <c r="AL465" i="79"/>
  <c r="AL464" i="79"/>
  <c r="AL463" i="79"/>
  <c r="AL462" i="79"/>
  <c r="AL461" i="79"/>
  <c r="AL460" i="79"/>
  <c r="AL459" i="79"/>
  <c r="AL458" i="79"/>
  <c r="AL457" i="79"/>
  <c r="AL456" i="79"/>
  <c r="AL455" i="79"/>
  <c r="AL454" i="79"/>
  <c r="AL453" i="79"/>
  <c r="AL452" i="79"/>
  <c r="AL451" i="79"/>
  <c r="AL450" i="79"/>
  <c r="AL449" i="79"/>
  <c r="AL448" i="79"/>
  <c r="AL447" i="79"/>
  <c r="AL446" i="79"/>
  <c r="AL445" i="79"/>
  <c r="AL444" i="79"/>
  <c r="AL443" i="79"/>
  <c r="AL442" i="79"/>
  <c r="AL441" i="79"/>
  <c r="AL440" i="79"/>
  <c r="AL439" i="79"/>
  <c r="AL438" i="79"/>
  <c r="AL437" i="79"/>
  <c r="AL436" i="79"/>
  <c r="AL435" i="79"/>
  <c r="AL434" i="79"/>
  <c r="AL433" i="79"/>
  <c r="AL432" i="79"/>
  <c r="AL431" i="79"/>
  <c r="AL430" i="79"/>
  <c r="AL429" i="79"/>
  <c r="AL428" i="79"/>
  <c r="AL427" i="79"/>
  <c r="AL426" i="79"/>
  <c r="AL425" i="79"/>
  <c r="AL424" i="79"/>
  <c r="AL423" i="79"/>
  <c r="AL422" i="79"/>
  <c r="AL421" i="79"/>
  <c r="AL420" i="79"/>
  <c r="AL419" i="79"/>
  <c r="AL418" i="79"/>
  <c r="AL417" i="79"/>
  <c r="AL416" i="79"/>
  <c r="AL415" i="79"/>
  <c r="AL414" i="79"/>
  <c r="AL413" i="79"/>
  <c r="AL412" i="79"/>
  <c r="AL411" i="79"/>
  <c r="AL410" i="79"/>
  <c r="AL409" i="79"/>
  <c r="AL408" i="79"/>
  <c r="AL407" i="79"/>
  <c r="AL406" i="79"/>
  <c r="AL405" i="79"/>
  <c r="AL404" i="79"/>
  <c r="AL403" i="79"/>
  <c r="AL402" i="79"/>
  <c r="AL401" i="79"/>
  <c r="AL400" i="79"/>
  <c r="AL399" i="79"/>
  <c r="AL398" i="79"/>
  <c r="AL397" i="79"/>
  <c r="AL396" i="79"/>
  <c r="AL395" i="79"/>
  <c r="AL394" i="79"/>
  <c r="AL393" i="79"/>
  <c r="AL392" i="79"/>
  <c r="AL391" i="79"/>
  <c r="AL390" i="79"/>
  <c r="AL389" i="79"/>
  <c r="AL388" i="79"/>
  <c r="AL387" i="79"/>
  <c r="AL386" i="79"/>
  <c r="AL385" i="79"/>
  <c r="AL384" i="79"/>
  <c r="AL383" i="79"/>
  <c r="AL382" i="79"/>
  <c r="AL381" i="79"/>
  <c r="AL380" i="79"/>
  <c r="AL379" i="79"/>
  <c r="AL378" i="79"/>
  <c r="AL377" i="79"/>
  <c r="AL376" i="79"/>
  <c r="AL375" i="79"/>
  <c r="AL374" i="79"/>
  <c r="AL373" i="79"/>
  <c r="AL372" i="79"/>
  <c r="AL371" i="79"/>
  <c r="AL370" i="79"/>
  <c r="AL369" i="79"/>
  <c r="AL368" i="79"/>
  <c r="AL367" i="79"/>
  <c r="AL366" i="79"/>
  <c r="AL365" i="79"/>
  <c r="AL364" i="79"/>
  <c r="AL363" i="79"/>
  <c r="AL362" i="79"/>
  <c r="AL361" i="79"/>
  <c r="AL360" i="79"/>
  <c r="AL359" i="79"/>
  <c r="AL358" i="79"/>
  <c r="AL357" i="79"/>
  <c r="AL356" i="79"/>
  <c r="AL355" i="79"/>
  <c r="AL354" i="79"/>
  <c r="AL353" i="79"/>
  <c r="AL352" i="79"/>
  <c r="AL351" i="79"/>
  <c r="AL350" i="79"/>
  <c r="AL349" i="79"/>
  <c r="AL348" i="79"/>
  <c r="AL347" i="79"/>
  <c r="AL346" i="79"/>
  <c r="AL345" i="79"/>
  <c r="AL344" i="79"/>
  <c r="AL343" i="79"/>
  <c r="AL342" i="79"/>
  <c r="AL341" i="79"/>
  <c r="AL340" i="79"/>
  <c r="AL339" i="79"/>
  <c r="AL338" i="79"/>
  <c r="AL337" i="79"/>
  <c r="AL336" i="79"/>
  <c r="AL335" i="79"/>
  <c r="AL334" i="79"/>
  <c r="AL333" i="79"/>
  <c r="AL332" i="79"/>
  <c r="AL331" i="79"/>
  <c r="AL330" i="79"/>
  <c r="AL329" i="79"/>
  <c r="AL328" i="79"/>
  <c r="AL327" i="79"/>
  <c r="AL326" i="79"/>
  <c r="AL325" i="79"/>
  <c r="AL324" i="79"/>
  <c r="AL323" i="79"/>
  <c r="AL322" i="79"/>
  <c r="AL321" i="79"/>
  <c r="AL320" i="79"/>
  <c r="AL319" i="79"/>
  <c r="AL318" i="79"/>
  <c r="AL317" i="79"/>
  <c r="AL316" i="79"/>
  <c r="AL315" i="79"/>
  <c r="AL314" i="79"/>
  <c r="AL313" i="79"/>
  <c r="AL312" i="79"/>
  <c r="AL311" i="79"/>
  <c r="AL310" i="79"/>
  <c r="AL309" i="79"/>
  <c r="AL308" i="79"/>
  <c r="AL307" i="79"/>
  <c r="AL306" i="79"/>
  <c r="AL305" i="79"/>
  <c r="AL304" i="79"/>
  <c r="AL303" i="79"/>
  <c r="AL302" i="79"/>
  <c r="AL301" i="79"/>
  <c r="AL300" i="79"/>
  <c r="AL299" i="79"/>
  <c r="AL298" i="79"/>
  <c r="AL297" i="79"/>
  <c r="AL296" i="79"/>
  <c r="AL295" i="79"/>
  <c r="AL294" i="79"/>
  <c r="AL293" i="79"/>
  <c r="AL292" i="79"/>
  <c r="AL291" i="79"/>
  <c r="AL290" i="79"/>
  <c r="AL289" i="79"/>
  <c r="AL288" i="79"/>
  <c r="AL287" i="79"/>
  <c r="AL286" i="79"/>
  <c r="AL285" i="79"/>
  <c r="AL284" i="79"/>
  <c r="AL283" i="79"/>
  <c r="AL282" i="79"/>
  <c r="AL281" i="79"/>
  <c r="AL280" i="79"/>
  <c r="AL279" i="79"/>
  <c r="AL278" i="79"/>
  <c r="AL277" i="79"/>
  <c r="AL276" i="79"/>
  <c r="AL275" i="79"/>
  <c r="AL274" i="79"/>
  <c r="AL273" i="79"/>
  <c r="AL272" i="79"/>
  <c r="AL271" i="79"/>
  <c r="AL270" i="79"/>
  <c r="AL269" i="79"/>
  <c r="AL268" i="79"/>
  <c r="AL267" i="79"/>
  <c r="AL266" i="79"/>
  <c r="AL265" i="79"/>
  <c r="AL264" i="79"/>
  <c r="AL263" i="79"/>
  <c r="AL262" i="79"/>
  <c r="AL261" i="79"/>
  <c r="AL260" i="79"/>
  <c r="AL259" i="79"/>
  <c r="AL258" i="79"/>
  <c r="AL257" i="79"/>
  <c r="AL256" i="79"/>
  <c r="AL255" i="79"/>
  <c r="AL254" i="79"/>
  <c r="AL253" i="79"/>
  <c r="AL252" i="79"/>
  <c r="AL251" i="79"/>
  <c r="AL250" i="79"/>
  <c r="AL249" i="79"/>
  <c r="AL248" i="79"/>
  <c r="AL247" i="79"/>
  <c r="AL246" i="79"/>
  <c r="AL245" i="79"/>
  <c r="AL244" i="79"/>
  <c r="AL243" i="79"/>
  <c r="AL242" i="79"/>
  <c r="AL241" i="79"/>
  <c r="AL240" i="79"/>
  <c r="AL239" i="79"/>
  <c r="AL238" i="79"/>
  <c r="AL237" i="79"/>
  <c r="AL236" i="79"/>
  <c r="AL235" i="79"/>
  <c r="AL234" i="79"/>
  <c r="AL233" i="79"/>
  <c r="AL232" i="79"/>
  <c r="AL231" i="79"/>
  <c r="AL230" i="79"/>
  <c r="AL229" i="79"/>
  <c r="AL228" i="79"/>
  <c r="AL227" i="79"/>
  <c r="AL226" i="79"/>
  <c r="AL225" i="79"/>
  <c r="AL224" i="79"/>
  <c r="AL223" i="79"/>
  <c r="AL222" i="79"/>
  <c r="AL221" i="79"/>
  <c r="AL220" i="79"/>
  <c r="AL219" i="79"/>
  <c r="AL218" i="79"/>
  <c r="AL217" i="79"/>
  <c r="AL216" i="79"/>
  <c r="AL215" i="79"/>
  <c r="AL214" i="79"/>
  <c r="AL213" i="79"/>
  <c r="AL212" i="79"/>
  <c r="AL211" i="79"/>
  <c r="AL210" i="79"/>
  <c r="AL209" i="79"/>
  <c r="AL208" i="79"/>
  <c r="AL207" i="79"/>
  <c r="AL206" i="79"/>
  <c r="AL205" i="79"/>
  <c r="AL204" i="79"/>
  <c r="AL203" i="79"/>
  <c r="AL202" i="79"/>
  <c r="AL201" i="79"/>
  <c r="AL200" i="79"/>
  <c r="AL199" i="79"/>
  <c r="AL198" i="79"/>
  <c r="AL197" i="79"/>
  <c r="AL196" i="79"/>
  <c r="AL195" i="79"/>
  <c r="AL194" i="79"/>
  <c r="AL193" i="79"/>
  <c r="AL192" i="79"/>
  <c r="AL191" i="79"/>
  <c r="AL190" i="79"/>
  <c r="AL189" i="79"/>
  <c r="AL188" i="79"/>
  <c r="AL187" i="79"/>
  <c r="AL186" i="79"/>
  <c r="AL185" i="79"/>
  <c r="AL184" i="79"/>
  <c r="AL183" i="79"/>
  <c r="AL182" i="79"/>
  <c r="AL181" i="79"/>
  <c r="AL180" i="79"/>
  <c r="AL179" i="79"/>
  <c r="AL178" i="79"/>
  <c r="AL177" i="79"/>
  <c r="AL176" i="79"/>
  <c r="AL175" i="79"/>
  <c r="AL174" i="79"/>
  <c r="AL173" i="79"/>
  <c r="AL172" i="79"/>
  <c r="AL171" i="79"/>
  <c r="AL170" i="79"/>
  <c r="AL169" i="79"/>
  <c r="AL168" i="79"/>
  <c r="AL167" i="79"/>
  <c r="AL166" i="79"/>
  <c r="AL165" i="79"/>
  <c r="AL164" i="79"/>
  <c r="AL163" i="79"/>
  <c r="AL162" i="79"/>
  <c r="AL161" i="79"/>
  <c r="AL160" i="79"/>
  <c r="AL159" i="79"/>
  <c r="AL158" i="79"/>
  <c r="AL157" i="79"/>
  <c r="AL156" i="79"/>
  <c r="AL155" i="79"/>
  <c r="AL154" i="79"/>
  <c r="AL153" i="79"/>
  <c r="AL152" i="79"/>
  <c r="AL151" i="79"/>
  <c r="AL150" i="79"/>
  <c r="AL149" i="79"/>
  <c r="AL148" i="79"/>
  <c r="AL147" i="79"/>
  <c r="AL146" i="79"/>
  <c r="AL145" i="79"/>
  <c r="AL144" i="79"/>
  <c r="AL143" i="79"/>
  <c r="AL142" i="79"/>
  <c r="AL141" i="79"/>
  <c r="AL140" i="79"/>
  <c r="AL139" i="79"/>
  <c r="AL138" i="79"/>
  <c r="AL137" i="79"/>
  <c r="AL136" i="79"/>
  <c r="AL135" i="79"/>
  <c r="AL134" i="79"/>
  <c r="AL133" i="79"/>
  <c r="AL132" i="79"/>
  <c r="AL131" i="79"/>
  <c r="AL130" i="79"/>
  <c r="AL129" i="79"/>
  <c r="AL128" i="79"/>
  <c r="AL127" i="79"/>
  <c r="AL126" i="79"/>
  <c r="AL125" i="79"/>
  <c r="AL124" i="79"/>
  <c r="AL123" i="79"/>
  <c r="AL122" i="79"/>
  <c r="AL121" i="79"/>
  <c r="AL120" i="79"/>
  <c r="AL119" i="79"/>
  <c r="AL118" i="79"/>
  <c r="AL117" i="79"/>
  <c r="AL116" i="79"/>
  <c r="AL115" i="79"/>
  <c r="AL114" i="79"/>
  <c r="AL113" i="79"/>
  <c r="AL112" i="79"/>
  <c r="AL111" i="79"/>
  <c r="AL110" i="79"/>
  <c r="AL109" i="79"/>
  <c r="AL108" i="79"/>
  <c r="AL107" i="79"/>
  <c r="AL106" i="79"/>
  <c r="AL105" i="79"/>
  <c r="AL104" i="79"/>
  <c r="AL103" i="79"/>
  <c r="AL102" i="79"/>
  <c r="AL101" i="79"/>
  <c r="AL100" i="79"/>
  <c r="AL99" i="79"/>
  <c r="AL98" i="79"/>
  <c r="AL97" i="79"/>
  <c r="AL96" i="79"/>
  <c r="AL95" i="79"/>
  <c r="AL94" i="79"/>
  <c r="AL93" i="79"/>
  <c r="AL92" i="79"/>
  <c r="AL91" i="79"/>
  <c r="AL90" i="79"/>
  <c r="AL89" i="79"/>
  <c r="AL88" i="79"/>
  <c r="AL87" i="79"/>
  <c r="AL86" i="79"/>
  <c r="AL85" i="79"/>
  <c r="AL84" i="79"/>
  <c r="AL83" i="79"/>
  <c r="AL82" i="79"/>
  <c r="AL81" i="79"/>
  <c r="AL80" i="79"/>
  <c r="AL79" i="79"/>
  <c r="AL78" i="79"/>
  <c r="AL77" i="79"/>
  <c r="AL76" i="79"/>
  <c r="AL75" i="79"/>
  <c r="AL74" i="79"/>
  <c r="AL73" i="79"/>
  <c r="AL72" i="79"/>
  <c r="AL71" i="79"/>
  <c r="AL70" i="79"/>
  <c r="AL69" i="79"/>
  <c r="AL68" i="79"/>
  <c r="AL67" i="79"/>
  <c r="AL66" i="79"/>
  <c r="AL65" i="79"/>
  <c r="AL64" i="79"/>
  <c r="AL63" i="79"/>
  <c r="AL62" i="79"/>
  <c r="AL61" i="79"/>
  <c r="AL60" i="79"/>
  <c r="AL59" i="79"/>
  <c r="AL58" i="79"/>
  <c r="AL57" i="79"/>
  <c r="AL56" i="79"/>
  <c r="AL55" i="79"/>
  <c r="AL54" i="79"/>
  <c r="AL53" i="79"/>
  <c r="AL52" i="79"/>
  <c r="AL51" i="79"/>
  <c r="AL50" i="79"/>
  <c r="AL49" i="79"/>
  <c r="AL48" i="79"/>
  <c r="AL47" i="79"/>
  <c r="AL46" i="79"/>
  <c r="AL45" i="79"/>
  <c r="AL44" i="79"/>
  <c r="AL43" i="79"/>
  <c r="AL42" i="79"/>
  <c r="AL41" i="79"/>
  <c r="AL40" i="79"/>
  <c r="AL39" i="79"/>
  <c r="AL38" i="79"/>
  <c r="AL37" i="79"/>
  <c r="AL36" i="79"/>
  <c r="AL35" i="79"/>
  <c r="AL34" i="79"/>
  <c r="AL33" i="79"/>
  <c r="AL32" i="79"/>
  <c r="AL31" i="79"/>
  <c r="AL30" i="79"/>
  <c r="AL29" i="79"/>
  <c r="AL28" i="79"/>
  <c r="AL27" i="79"/>
  <c r="AL26" i="79"/>
  <c r="AL25" i="79"/>
  <c r="AL24" i="79"/>
  <c r="AL23" i="79"/>
  <c r="AL22" i="79"/>
  <c r="AL21" i="79"/>
  <c r="AL20" i="79"/>
  <c r="AL19" i="79"/>
  <c r="AL18" i="79"/>
  <c r="AL17" i="79"/>
  <c r="AL16" i="79"/>
  <c r="AL15" i="79"/>
  <c r="AL14" i="79"/>
  <c r="AL13" i="79"/>
  <c r="AL12" i="79"/>
  <c r="AL11" i="79"/>
  <c r="AL10" i="79"/>
  <c r="AL9" i="79"/>
  <c r="AL8" i="79"/>
  <c r="AL7" i="79"/>
  <c r="AL6" i="79"/>
  <c r="AL5" i="79"/>
  <c r="AL4" i="79"/>
  <c r="AL3" i="79"/>
  <c r="AL2" i="79"/>
  <c r="A51" i="129"/>
  <c r="B101" i="129"/>
  <c r="B96" i="129"/>
  <c r="B97" i="129"/>
  <c r="B98" i="129"/>
  <c r="B99" i="129"/>
  <c r="B100" i="129"/>
  <c r="D101" i="129"/>
  <c r="E101" i="129"/>
  <c r="B94" i="129"/>
  <c r="C101" i="129"/>
  <c r="F101" i="129"/>
  <c r="D100" i="129"/>
  <c r="E100" i="129"/>
  <c r="C100" i="129"/>
  <c r="F100" i="129"/>
  <c r="D99" i="129"/>
  <c r="E99" i="129"/>
  <c r="C99" i="129"/>
  <c r="F99" i="129"/>
  <c r="D98" i="129"/>
  <c r="E98" i="129"/>
  <c r="C98" i="129"/>
  <c r="F98" i="129"/>
  <c r="D97" i="129"/>
  <c r="E97" i="129"/>
  <c r="C97" i="129"/>
  <c r="F97" i="129"/>
  <c r="D96" i="129"/>
  <c r="E96" i="129"/>
  <c r="C96" i="129"/>
  <c r="F96" i="129"/>
  <c r="G96" i="129"/>
  <c r="B95" i="129"/>
  <c r="C77" i="129"/>
  <c r="E77" i="129"/>
  <c r="F77" i="129"/>
  <c r="G77" i="129"/>
  <c r="D77" i="129"/>
  <c r="B79" i="129"/>
  <c r="H77" i="129"/>
  <c r="B78" i="129"/>
  <c r="C78" i="129"/>
  <c r="C79" i="129"/>
  <c r="D79" i="129"/>
  <c r="D80" i="129"/>
  <c r="B81" i="129"/>
  <c r="B80" i="129"/>
  <c r="C80" i="129"/>
  <c r="C81" i="129"/>
  <c r="D81" i="129"/>
  <c r="B83" i="129"/>
  <c r="B82" i="129"/>
  <c r="C82" i="129"/>
  <c r="C83" i="129"/>
  <c r="D83" i="129"/>
  <c r="B85" i="129"/>
  <c r="B84" i="129"/>
  <c r="C84" i="129"/>
  <c r="C85" i="129"/>
  <c r="D85" i="129"/>
  <c r="B87" i="129"/>
  <c r="B86" i="129"/>
  <c r="C86" i="129"/>
  <c r="C87" i="129"/>
  <c r="D87" i="129"/>
  <c r="D92" i="129"/>
  <c r="B89" i="129"/>
  <c r="B88" i="129"/>
  <c r="C88" i="129"/>
  <c r="C89" i="129"/>
  <c r="D89" i="129"/>
  <c r="B91" i="129"/>
  <c r="B90" i="129"/>
  <c r="C90" i="129"/>
  <c r="C91" i="129"/>
  <c r="D91" i="129"/>
  <c r="E92" i="129"/>
  <c r="C92" i="129"/>
  <c r="F92" i="129"/>
  <c r="S91" i="129"/>
  <c r="R91" i="129"/>
  <c r="Q91" i="129"/>
  <c r="P91" i="129"/>
  <c r="O91" i="129"/>
  <c r="N91" i="129"/>
  <c r="M91" i="129"/>
  <c r="L91" i="129"/>
  <c r="K91" i="129"/>
  <c r="H91" i="129"/>
  <c r="G91" i="129"/>
  <c r="S90" i="129"/>
  <c r="R90" i="129"/>
  <c r="Q90" i="129"/>
  <c r="P90" i="129"/>
  <c r="O90" i="129"/>
  <c r="N90" i="129"/>
  <c r="M90" i="129"/>
  <c r="L90" i="129"/>
  <c r="K90" i="129"/>
  <c r="S89" i="129"/>
  <c r="R89" i="129"/>
  <c r="Q89" i="129"/>
  <c r="P89" i="129"/>
  <c r="O89" i="129"/>
  <c r="N89" i="129"/>
  <c r="M89" i="129"/>
  <c r="L89" i="129"/>
  <c r="K89" i="129"/>
  <c r="H89" i="129"/>
  <c r="H88" i="129"/>
  <c r="G89" i="129"/>
  <c r="S88" i="129"/>
  <c r="R88" i="129"/>
  <c r="Q88" i="129"/>
  <c r="P88" i="129"/>
  <c r="O88" i="129"/>
  <c r="N88" i="129"/>
  <c r="M88" i="129"/>
  <c r="L88" i="129"/>
  <c r="K88" i="129"/>
  <c r="S87" i="129"/>
  <c r="R87" i="129"/>
  <c r="Q87" i="129"/>
  <c r="P87" i="129"/>
  <c r="O87" i="129"/>
  <c r="N87" i="129"/>
  <c r="M87" i="129"/>
  <c r="L87" i="129"/>
  <c r="K87" i="129"/>
  <c r="H87" i="129"/>
  <c r="G87" i="129"/>
  <c r="S86" i="129"/>
  <c r="R86" i="129"/>
  <c r="Q86" i="129"/>
  <c r="P86" i="129"/>
  <c r="O86" i="129"/>
  <c r="N86" i="129"/>
  <c r="M86" i="129"/>
  <c r="L86" i="129"/>
  <c r="K86" i="129"/>
  <c r="S85" i="129"/>
  <c r="R85" i="129"/>
  <c r="Q85" i="129"/>
  <c r="P85" i="129"/>
  <c r="O85" i="129"/>
  <c r="N85" i="129"/>
  <c r="M85" i="129"/>
  <c r="L85" i="129"/>
  <c r="K85" i="129"/>
  <c r="H85" i="129"/>
  <c r="E85" i="129"/>
  <c r="G85" i="129"/>
  <c r="S84" i="129"/>
  <c r="R84" i="129"/>
  <c r="Q84" i="129"/>
  <c r="P84" i="129"/>
  <c r="O84" i="129"/>
  <c r="N84" i="129"/>
  <c r="M84" i="129"/>
  <c r="L84" i="129"/>
  <c r="K84" i="129"/>
  <c r="S83" i="129"/>
  <c r="R83" i="129"/>
  <c r="Q83" i="129"/>
  <c r="P83" i="129"/>
  <c r="O83" i="129"/>
  <c r="N83" i="129"/>
  <c r="M83" i="129"/>
  <c r="L83" i="129"/>
  <c r="K83" i="129"/>
  <c r="H83" i="129"/>
  <c r="G83" i="129"/>
  <c r="S82" i="129"/>
  <c r="R82" i="129"/>
  <c r="Q82" i="129"/>
  <c r="P82" i="129"/>
  <c r="O82" i="129"/>
  <c r="N82" i="129"/>
  <c r="M82" i="129"/>
  <c r="L82" i="129"/>
  <c r="K82" i="129"/>
  <c r="S81" i="129"/>
  <c r="R81" i="129"/>
  <c r="Q81" i="129"/>
  <c r="P81" i="129"/>
  <c r="O81" i="129"/>
  <c r="N81" i="129"/>
  <c r="M81" i="129"/>
  <c r="L81" i="129"/>
  <c r="K81" i="129"/>
  <c r="H81" i="129"/>
  <c r="G81" i="129"/>
  <c r="H63" i="129"/>
  <c r="AF80" i="129"/>
  <c r="AE80" i="129"/>
  <c r="AD80" i="129"/>
  <c r="AC80" i="129"/>
  <c r="AB80" i="129"/>
  <c r="AA80" i="129"/>
  <c r="Z80" i="129"/>
  <c r="Y80" i="129"/>
  <c r="V80" i="129"/>
  <c r="W80" i="129"/>
  <c r="X80" i="129"/>
  <c r="S80" i="129"/>
  <c r="R80" i="129"/>
  <c r="Q80" i="129"/>
  <c r="P80" i="129"/>
  <c r="O80" i="129"/>
  <c r="N80" i="129"/>
  <c r="M80" i="129"/>
  <c r="L80" i="129"/>
  <c r="K80" i="129"/>
  <c r="AF79" i="129"/>
  <c r="AE79" i="129"/>
  <c r="AD79" i="129"/>
  <c r="AC79" i="129"/>
  <c r="AB79" i="129"/>
  <c r="AA79" i="129"/>
  <c r="Z79" i="129"/>
  <c r="Y79" i="129"/>
  <c r="V79" i="129"/>
  <c r="W79" i="129"/>
  <c r="X79" i="129"/>
  <c r="S79" i="129"/>
  <c r="R79" i="129"/>
  <c r="Q79" i="129"/>
  <c r="P79" i="129"/>
  <c r="O79" i="129"/>
  <c r="N79" i="129"/>
  <c r="M79" i="129"/>
  <c r="L79" i="129"/>
  <c r="K79" i="129"/>
  <c r="H79" i="129"/>
  <c r="G79" i="129"/>
  <c r="AF78" i="129"/>
  <c r="AE78" i="129"/>
  <c r="AD78" i="129"/>
  <c r="AC78" i="129"/>
  <c r="AB78" i="129"/>
  <c r="AA78" i="129"/>
  <c r="Z78" i="129"/>
  <c r="Y78" i="129"/>
  <c r="V78" i="129"/>
  <c r="W78" i="129"/>
  <c r="X78" i="129"/>
  <c r="S78" i="129"/>
  <c r="R78" i="129"/>
  <c r="Q78" i="129"/>
  <c r="P78" i="129"/>
  <c r="O78" i="129"/>
  <c r="N78" i="129"/>
  <c r="M78" i="129"/>
  <c r="L78" i="129"/>
  <c r="K78" i="129"/>
  <c r="AF77" i="129"/>
  <c r="AE77" i="129"/>
  <c r="AD77" i="129"/>
  <c r="AC77" i="129"/>
  <c r="AB77" i="129"/>
  <c r="AA77" i="129"/>
  <c r="Z77" i="129"/>
  <c r="Y77" i="129"/>
  <c r="V77" i="129"/>
  <c r="W77" i="129"/>
  <c r="X77" i="129"/>
  <c r="S77" i="129"/>
  <c r="R77" i="129"/>
  <c r="Q77" i="129"/>
  <c r="P77" i="129"/>
  <c r="O77" i="129"/>
  <c r="N77" i="129"/>
  <c r="M77" i="129"/>
  <c r="L77" i="129"/>
  <c r="K77" i="129"/>
  <c r="B77" i="129"/>
  <c r="AF76" i="129"/>
  <c r="AE76" i="129"/>
  <c r="AD76" i="129"/>
  <c r="AC76" i="129"/>
  <c r="AB76" i="129"/>
  <c r="AA76" i="129"/>
  <c r="Z76" i="129"/>
  <c r="Y76" i="129"/>
  <c r="V76" i="129"/>
  <c r="W76" i="129"/>
  <c r="X76" i="129"/>
  <c r="S76" i="129"/>
  <c r="R76" i="129"/>
  <c r="Q76" i="129"/>
  <c r="P76" i="129"/>
  <c r="O76" i="129"/>
  <c r="N76" i="129"/>
  <c r="M76" i="129"/>
  <c r="L76" i="129"/>
  <c r="K76" i="129"/>
  <c r="G68" i="129"/>
  <c r="C54" i="129"/>
  <c r="C73" i="129"/>
  <c r="C55" i="129"/>
  <c r="C74" i="129"/>
  <c r="D73" i="129"/>
  <c r="H53" i="129"/>
  <c r="E72" i="129"/>
  <c r="F72" i="129"/>
  <c r="H54" i="129"/>
  <c r="E73" i="129"/>
  <c r="F73" i="129"/>
  <c r="B76" i="129"/>
  <c r="AF75" i="129"/>
  <c r="AE75" i="129"/>
  <c r="AD75" i="129"/>
  <c r="AC75" i="129"/>
  <c r="AB75" i="129"/>
  <c r="AA75" i="129"/>
  <c r="Z75" i="129"/>
  <c r="Y75" i="129"/>
  <c r="V75" i="129"/>
  <c r="W75" i="129"/>
  <c r="X75" i="129"/>
  <c r="S75" i="129"/>
  <c r="R75" i="129"/>
  <c r="Q75" i="129"/>
  <c r="P75" i="129"/>
  <c r="O75" i="129"/>
  <c r="N75" i="129"/>
  <c r="M75" i="129"/>
  <c r="L75" i="129"/>
  <c r="K75" i="129"/>
  <c r="B75" i="129"/>
  <c r="AF74" i="129"/>
  <c r="AE74" i="129"/>
  <c r="AD74" i="129"/>
  <c r="AC74" i="129"/>
  <c r="AB74" i="129"/>
  <c r="AA74" i="129"/>
  <c r="Z74" i="129"/>
  <c r="Y74" i="129"/>
  <c r="V74" i="129"/>
  <c r="W74" i="129"/>
  <c r="X74" i="129"/>
  <c r="S74" i="129"/>
  <c r="R74" i="129"/>
  <c r="Q74" i="129"/>
  <c r="P74" i="129"/>
  <c r="O74" i="129"/>
  <c r="N74" i="129"/>
  <c r="M74" i="129"/>
  <c r="L74" i="129"/>
  <c r="K74" i="129"/>
  <c r="H55" i="129"/>
  <c r="E74" i="129"/>
  <c r="B55" i="129"/>
  <c r="B74" i="129"/>
  <c r="AF73" i="129"/>
  <c r="AE73" i="129"/>
  <c r="AD73" i="129"/>
  <c r="AC73" i="129"/>
  <c r="AB73" i="129"/>
  <c r="AA73" i="129"/>
  <c r="Z73" i="129"/>
  <c r="Y73" i="129"/>
  <c r="V73" i="129"/>
  <c r="W73" i="129"/>
  <c r="X73" i="129"/>
  <c r="S73" i="129"/>
  <c r="R73" i="129"/>
  <c r="Q73" i="129"/>
  <c r="P73" i="129"/>
  <c r="O73" i="129"/>
  <c r="N73" i="129"/>
  <c r="M73" i="129"/>
  <c r="L73" i="129"/>
  <c r="K73" i="129"/>
  <c r="B54" i="129"/>
  <c r="B73" i="129"/>
  <c r="AF72" i="129"/>
  <c r="AE72" i="129"/>
  <c r="AD72" i="129"/>
  <c r="AC72" i="129"/>
  <c r="AB72" i="129"/>
  <c r="AA72" i="129"/>
  <c r="Z72" i="129"/>
  <c r="Y72" i="129"/>
  <c r="V72" i="129"/>
  <c r="W72" i="129"/>
  <c r="X72" i="129"/>
  <c r="S72" i="129"/>
  <c r="R72" i="129"/>
  <c r="Q72" i="129"/>
  <c r="P72" i="129"/>
  <c r="O72" i="129"/>
  <c r="N72" i="129"/>
  <c r="M72" i="129"/>
  <c r="L72" i="129"/>
  <c r="K72" i="129"/>
  <c r="C53" i="129"/>
  <c r="C72" i="129"/>
  <c r="D72" i="129"/>
  <c r="B53" i="129"/>
  <c r="B72" i="129"/>
  <c r="AF71" i="129"/>
  <c r="AE71" i="129"/>
  <c r="AD71" i="129"/>
  <c r="AC71" i="129"/>
  <c r="AB71" i="129"/>
  <c r="AA71" i="129"/>
  <c r="Z71" i="129"/>
  <c r="Y71" i="129"/>
  <c r="V71" i="129"/>
  <c r="W71" i="129"/>
  <c r="X71" i="129"/>
  <c r="S71" i="129"/>
  <c r="R71" i="129"/>
  <c r="Q71" i="129"/>
  <c r="P71" i="129"/>
  <c r="O71" i="129"/>
  <c r="N71" i="129"/>
  <c r="M71" i="129"/>
  <c r="L71" i="129"/>
  <c r="K71" i="129"/>
  <c r="AF70" i="129"/>
  <c r="AE70" i="129"/>
  <c r="AD70" i="129"/>
  <c r="AC70" i="129"/>
  <c r="AB70" i="129"/>
  <c r="AA70" i="129"/>
  <c r="Z70" i="129"/>
  <c r="Y70" i="129"/>
  <c r="V70" i="129"/>
  <c r="W70" i="129"/>
  <c r="X70" i="129"/>
  <c r="S70" i="129"/>
  <c r="R70" i="129"/>
  <c r="Q70" i="129"/>
  <c r="P70" i="129"/>
  <c r="O70" i="129"/>
  <c r="N70" i="129"/>
  <c r="M70" i="129"/>
  <c r="L70" i="129"/>
  <c r="K70" i="129"/>
  <c r="G66" i="129"/>
  <c r="AF69" i="129"/>
  <c r="AE69" i="129"/>
  <c r="AD69" i="129"/>
  <c r="AC69" i="129"/>
  <c r="AB69" i="129"/>
  <c r="AA69" i="129"/>
  <c r="Z69" i="129"/>
  <c r="Y69" i="129"/>
  <c r="V69" i="129"/>
  <c r="W69" i="129"/>
  <c r="X69" i="129"/>
  <c r="S69" i="129"/>
  <c r="R69" i="129"/>
  <c r="Q69" i="129"/>
  <c r="P69" i="129"/>
  <c r="O69" i="129"/>
  <c r="N69" i="129"/>
  <c r="M69" i="129"/>
  <c r="L69" i="129"/>
  <c r="K69" i="129"/>
  <c r="AF68" i="129"/>
  <c r="AE68" i="129"/>
  <c r="AD68" i="129"/>
  <c r="AC68" i="129"/>
  <c r="AB68" i="129"/>
  <c r="AA68" i="129"/>
  <c r="Z68" i="129"/>
  <c r="Y68" i="129"/>
  <c r="V68" i="129"/>
  <c r="W68" i="129"/>
  <c r="X68" i="129"/>
  <c r="S68" i="129"/>
  <c r="R68" i="129"/>
  <c r="Q68" i="129"/>
  <c r="P68" i="129"/>
  <c r="O68" i="129"/>
  <c r="N68" i="129"/>
  <c r="M68" i="129"/>
  <c r="L68" i="129"/>
  <c r="K68" i="129"/>
  <c r="AF67" i="129"/>
  <c r="AE67" i="129"/>
  <c r="AD67" i="129"/>
  <c r="AC67" i="129"/>
  <c r="AB67" i="129"/>
  <c r="AA67" i="129"/>
  <c r="Z67" i="129"/>
  <c r="Y67" i="129"/>
  <c r="V67" i="129"/>
  <c r="W67" i="129"/>
  <c r="X67" i="129"/>
  <c r="S67" i="129"/>
  <c r="R67" i="129"/>
  <c r="Q67" i="129"/>
  <c r="P67" i="129"/>
  <c r="O67" i="129"/>
  <c r="N67" i="129"/>
  <c r="M67" i="129"/>
  <c r="L67" i="129"/>
  <c r="K67" i="129"/>
  <c r="G53" i="129"/>
  <c r="C56" i="129"/>
  <c r="B56" i="129"/>
  <c r="C57" i="129"/>
  <c r="B57" i="129"/>
  <c r="C58" i="129"/>
  <c r="B58" i="129"/>
  <c r="C59" i="129"/>
  <c r="B59" i="129"/>
  <c r="C60" i="129"/>
  <c r="B60" i="129"/>
  <c r="C61" i="129"/>
  <c r="B61" i="129"/>
  <c r="E56" i="129"/>
  <c r="G56" i="129"/>
  <c r="E57" i="129"/>
  <c r="G57" i="129"/>
  <c r="E58" i="129"/>
  <c r="G58" i="129"/>
  <c r="E59" i="129"/>
  <c r="G59" i="129"/>
  <c r="E60" i="129"/>
  <c r="G60" i="129"/>
  <c r="E61" i="129"/>
  <c r="G61" i="129"/>
  <c r="F53" i="129"/>
  <c r="B62" i="129"/>
  <c r="B63" i="129"/>
  <c r="B64" i="129"/>
  <c r="F54" i="129"/>
  <c r="F55" i="129"/>
  <c r="H66" i="129"/>
  <c r="H67" i="129"/>
  <c r="G67" i="129"/>
  <c r="B65" i="129"/>
  <c r="B66" i="129"/>
  <c r="F65" i="129"/>
  <c r="F66" i="129"/>
  <c r="F67" i="129"/>
  <c r="B67" i="129"/>
  <c r="AF66" i="129"/>
  <c r="AE66" i="129"/>
  <c r="AD66" i="129"/>
  <c r="AC66" i="129"/>
  <c r="AB66" i="129"/>
  <c r="AA66" i="129"/>
  <c r="Z66" i="129"/>
  <c r="Y66" i="129"/>
  <c r="V66" i="129"/>
  <c r="W66" i="129"/>
  <c r="X66" i="129"/>
  <c r="S66" i="129"/>
  <c r="R66" i="129"/>
  <c r="Q66" i="129"/>
  <c r="P66" i="129"/>
  <c r="O66" i="129"/>
  <c r="N66" i="129"/>
  <c r="M66" i="129"/>
  <c r="L66" i="129"/>
  <c r="K66" i="129"/>
  <c r="C66" i="129"/>
  <c r="AF65" i="129"/>
  <c r="AE65" i="129"/>
  <c r="AD65" i="129"/>
  <c r="AC65" i="129"/>
  <c r="AB65" i="129"/>
  <c r="AA65" i="129"/>
  <c r="Z65" i="129"/>
  <c r="Y65" i="129"/>
  <c r="V65" i="129"/>
  <c r="W65" i="129"/>
  <c r="X65" i="129"/>
  <c r="S65" i="129"/>
  <c r="R65" i="129"/>
  <c r="Q65" i="129"/>
  <c r="P65" i="129"/>
  <c r="O65" i="129"/>
  <c r="N65" i="129"/>
  <c r="M65" i="129"/>
  <c r="L65" i="129"/>
  <c r="K65" i="129"/>
  <c r="H65" i="129"/>
  <c r="G65" i="129"/>
  <c r="C65" i="129"/>
  <c r="AF64" i="129"/>
  <c r="AE64" i="129"/>
  <c r="AD64" i="129"/>
  <c r="AC64" i="129"/>
  <c r="AB64" i="129"/>
  <c r="AA64" i="129"/>
  <c r="Z64" i="129"/>
  <c r="Y64" i="129"/>
  <c r="V64" i="129"/>
  <c r="W64" i="129"/>
  <c r="X64" i="129"/>
  <c r="S64" i="129"/>
  <c r="R64" i="129"/>
  <c r="Q64" i="129"/>
  <c r="P64" i="129"/>
  <c r="O64" i="129"/>
  <c r="N64" i="129"/>
  <c r="M64" i="129"/>
  <c r="L64" i="129"/>
  <c r="K64" i="129"/>
  <c r="G64" i="129"/>
  <c r="E64" i="129"/>
  <c r="C64" i="129"/>
  <c r="AF63" i="129"/>
  <c r="AE63" i="129"/>
  <c r="AD63" i="129"/>
  <c r="AC63" i="129"/>
  <c r="AB63" i="129"/>
  <c r="AA63" i="129"/>
  <c r="Z63" i="129"/>
  <c r="Y63" i="129"/>
  <c r="V63" i="129"/>
  <c r="W63" i="129"/>
  <c r="X63" i="129"/>
  <c r="S63" i="129"/>
  <c r="R63" i="129"/>
  <c r="Q63" i="129"/>
  <c r="P63" i="129"/>
  <c r="O63" i="129"/>
  <c r="N63" i="129"/>
  <c r="M63" i="129"/>
  <c r="L63" i="129"/>
  <c r="K63" i="129"/>
  <c r="D53" i="129"/>
  <c r="E53" i="129"/>
  <c r="D54" i="129"/>
  <c r="E54" i="129"/>
  <c r="D55" i="129"/>
  <c r="E55" i="129"/>
  <c r="D63" i="129"/>
  <c r="C63" i="129"/>
  <c r="AF62" i="129"/>
  <c r="AE62" i="129"/>
  <c r="AD62" i="129"/>
  <c r="AC62" i="129"/>
  <c r="AB62" i="129"/>
  <c r="AA62" i="129"/>
  <c r="Z62" i="129"/>
  <c r="Y62" i="129"/>
  <c r="V62" i="129"/>
  <c r="W62" i="129"/>
  <c r="X62" i="129"/>
  <c r="S62" i="129"/>
  <c r="R62" i="129"/>
  <c r="Q62" i="129"/>
  <c r="P62" i="129"/>
  <c r="O62" i="129"/>
  <c r="N62" i="129"/>
  <c r="M62" i="129"/>
  <c r="L62" i="129"/>
  <c r="K62" i="129"/>
  <c r="AF61" i="129"/>
  <c r="AE61" i="129"/>
  <c r="AD61" i="129"/>
  <c r="AC61" i="129"/>
  <c r="AB61" i="129"/>
  <c r="AA61" i="129"/>
  <c r="Z61" i="129"/>
  <c r="Y61" i="129"/>
  <c r="V61" i="129"/>
  <c r="W61" i="129"/>
  <c r="X61" i="129"/>
  <c r="S61" i="129"/>
  <c r="R61" i="129"/>
  <c r="Q61" i="129"/>
  <c r="P61" i="129"/>
  <c r="O61" i="129"/>
  <c r="N61" i="129"/>
  <c r="M61" i="129"/>
  <c r="L61" i="129"/>
  <c r="K61" i="129"/>
  <c r="H61" i="129"/>
  <c r="AF60" i="129"/>
  <c r="AE60" i="129"/>
  <c r="AD60" i="129"/>
  <c r="AC60" i="129"/>
  <c r="AB60" i="129"/>
  <c r="AA60" i="129"/>
  <c r="Z60" i="129"/>
  <c r="Y60" i="129"/>
  <c r="V60" i="129"/>
  <c r="W60" i="129"/>
  <c r="X60" i="129"/>
  <c r="S60" i="129"/>
  <c r="R60" i="129"/>
  <c r="Q60" i="129"/>
  <c r="P60" i="129"/>
  <c r="O60" i="129"/>
  <c r="N60" i="129"/>
  <c r="M60" i="129"/>
  <c r="L60" i="129"/>
  <c r="K60" i="129"/>
  <c r="H60" i="129"/>
  <c r="AF59" i="129"/>
  <c r="AE59" i="129"/>
  <c r="AD59" i="129"/>
  <c r="AC59" i="129"/>
  <c r="AB59" i="129"/>
  <c r="AA59" i="129"/>
  <c r="Z59" i="129"/>
  <c r="Y59" i="129"/>
  <c r="V59" i="129"/>
  <c r="W59" i="129"/>
  <c r="X59" i="129"/>
  <c r="S59" i="129"/>
  <c r="R59" i="129"/>
  <c r="Q59" i="129"/>
  <c r="P59" i="129"/>
  <c r="O59" i="129"/>
  <c r="N59" i="129"/>
  <c r="M59" i="129"/>
  <c r="L59" i="129"/>
  <c r="K59" i="129"/>
  <c r="H59" i="129"/>
  <c r="AF58" i="129"/>
  <c r="AE58" i="129"/>
  <c r="AD58" i="129"/>
  <c r="AC58" i="129"/>
  <c r="AB58" i="129"/>
  <c r="AA58" i="129"/>
  <c r="Z58" i="129"/>
  <c r="Y58" i="129"/>
  <c r="V58" i="129"/>
  <c r="W58" i="129"/>
  <c r="X58" i="129"/>
  <c r="S58" i="129"/>
  <c r="R58" i="129"/>
  <c r="Q58" i="129"/>
  <c r="P58" i="129"/>
  <c r="O58" i="129"/>
  <c r="N58" i="129"/>
  <c r="M58" i="129"/>
  <c r="L58" i="129"/>
  <c r="K58" i="129"/>
  <c r="H58" i="129"/>
  <c r="AF57" i="129"/>
  <c r="AE57" i="129"/>
  <c r="AD57" i="129"/>
  <c r="AC57" i="129"/>
  <c r="AB57" i="129"/>
  <c r="AA57" i="129"/>
  <c r="Z57" i="129"/>
  <c r="Y57" i="129"/>
  <c r="V57" i="129"/>
  <c r="W57" i="129"/>
  <c r="X57" i="129"/>
  <c r="S57" i="129"/>
  <c r="R57" i="129"/>
  <c r="Q57" i="129"/>
  <c r="P57" i="129"/>
  <c r="O57" i="129"/>
  <c r="N57" i="129"/>
  <c r="M57" i="129"/>
  <c r="L57" i="129"/>
  <c r="K57" i="129"/>
  <c r="H57" i="129"/>
  <c r="AF56" i="129"/>
  <c r="AE56" i="129"/>
  <c r="AD56" i="129"/>
  <c r="AC56" i="129"/>
  <c r="AB56" i="129"/>
  <c r="AA56" i="129"/>
  <c r="Z56" i="129"/>
  <c r="Y56" i="129"/>
  <c r="V56" i="129"/>
  <c r="W56" i="129"/>
  <c r="X56" i="129"/>
  <c r="S56" i="129"/>
  <c r="R56" i="129"/>
  <c r="Q56" i="129"/>
  <c r="P56" i="129"/>
  <c r="O56" i="129"/>
  <c r="N56" i="129"/>
  <c r="M56" i="129"/>
  <c r="L56" i="129"/>
  <c r="K56" i="129"/>
  <c r="H56" i="129"/>
  <c r="AF55" i="129"/>
  <c r="AE55" i="129"/>
  <c r="AD55" i="129"/>
  <c r="AC55" i="129"/>
  <c r="AB55" i="129"/>
  <c r="AA55" i="129"/>
  <c r="Z55" i="129"/>
  <c r="Y55" i="129"/>
  <c r="V55" i="129"/>
  <c r="W55" i="129"/>
  <c r="X55" i="129"/>
  <c r="S55" i="129"/>
  <c r="R55" i="129"/>
  <c r="Q55" i="129"/>
  <c r="P55" i="129"/>
  <c r="O55" i="129"/>
  <c r="N55" i="129"/>
  <c r="M55" i="129"/>
  <c r="L55" i="129"/>
  <c r="K55" i="129"/>
  <c r="AF54" i="129"/>
  <c r="AE54" i="129"/>
  <c r="AD54" i="129"/>
  <c r="AC54" i="129"/>
  <c r="AB54" i="129"/>
  <c r="AA54" i="129"/>
  <c r="Z54" i="129"/>
  <c r="Y54" i="129"/>
  <c r="V54" i="129"/>
  <c r="W54" i="129"/>
  <c r="X54" i="129"/>
  <c r="S54" i="129"/>
  <c r="R54" i="129"/>
  <c r="Q54" i="129"/>
  <c r="P54" i="129"/>
  <c r="O54" i="129"/>
  <c r="N54" i="129"/>
  <c r="M54" i="129"/>
  <c r="L54" i="129"/>
  <c r="K54" i="129"/>
  <c r="AF53" i="129"/>
  <c r="AE53" i="129"/>
  <c r="AD53" i="129"/>
  <c r="AC53" i="129"/>
  <c r="AB53" i="129"/>
  <c r="AA53" i="129"/>
  <c r="Z53" i="129"/>
  <c r="Y53" i="129"/>
  <c r="V53" i="129"/>
  <c r="W53" i="129"/>
  <c r="X53" i="129"/>
  <c r="S53" i="129"/>
  <c r="R53" i="129"/>
  <c r="Q53" i="129"/>
  <c r="P53" i="129"/>
  <c r="O53" i="129"/>
  <c r="N53" i="129"/>
  <c r="M53" i="129"/>
  <c r="L53" i="129"/>
  <c r="K53" i="129"/>
  <c r="Y52" i="129"/>
  <c r="Z52" i="129"/>
  <c r="AA52" i="129"/>
  <c r="AB52" i="129"/>
  <c r="AC52" i="129"/>
  <c r="AD52" i="129"/>
  <c r="AE52" i="129"/>
  <c r="AF52" i="129"/>
  <c r="V52" i="129"/>
  <c r="W52" i="129"/>
  <c r="X52" i="129"/>
  <c r="S52" i="129"/>
  <c r="AG52" i="129"/>
  <c r="R52" i="129"/>
  <c r="Q52" i="129"/>
  <c r="P52" i="129"/>
  <c r="O52" i="129"/>
  <c r="N52" i="129"/>
  <c r="M52" i="129"/>
  <c r="L52" i="129"/>
  <c r="K52" i="129"/>
  <c r="B51" i="129"/>
  <c r="A51" i="128"/>
  <c r="B101" i="128"/>
  <c r="B96" i="128"/>
  <c r="B97" i="128"/>
  <c r="B98" i="128"/>
  <c r="B99" i="128"/>
  <c r="B100" i="128"/>
  <c r="D101" i="128"/>
  <c r="E101" i="128"/>
  <c r="B94" i="128"/>
  <c r="C101" i="128"/>
  <c r="F101" i="128"/>
  <c r="D100" i="128"/>
  <c r="E100" i="128"/>
  <c r="C100" i="128"/>
  <c r="F100" i="128"/>
  <c r="D99" i="128"/>
  <c r="E99" i="128"/>
  <c r="C99" i="128"/>
  <c r="F99" i="128"/>
  <c r="D98" i="128"/>
  <c r="E98" i="128"/>
  <c r="C98" i="128"/>
  <c r="F98" i="128"/>
  <c r="D97" i="128"/>
  <c r="E97" i="128"/>
  <c r="C97" i="128"/>
  <c r="F97" i="128"/>
  <c r="D96" i="128"/>
  <c r="E96" i="128"/>
  <c r="C96" i="128"/>
  <c r="F96" i="128"/>
  <c r="G96" i="128"/>
  <c r="B95" i="128"/>
  <c r="C77" i="128"/>
  <c r="E77" i="128"/>
  <c r="F77" i="128"/>
  <c r="G77" i="128"/>
  <c r="D77" i="128"/>
  <c r="B79" i="128"/>
  <c r="H77" i="128"/>
  <c r="B78" i="128"/>
  <c r="C78" i="128"/>
  <c r="C79" i="128"/>
  <c r="D79" i="128"/>
  <c r="D80" i="128"/>
  <c r="B81" i="128"/>
  <c r="B80" i="128"/>
  <c r="C80" i="128"/>
  <c r="C81" i="128"/>
  <c r="D81" i="128"/>
  <c r="B83" i="128"/>
  <c r="B82" i="128"/>
  <c r="C82" i="128"/>
  <c r="C83" i="128"/>
  <c r="D83" i="128"/>
  <c r="B85" i="128"/>
  <c r="B84" i="128"/>
  <c r="C84" i="128"/>
  <c r="C85" i="128"/>
  <c r="D85" i="128"/>
  <c r="B87" i="128"/>
  <c r="B86" i="128"/>
  <c r="C86" i="128"/>
  <c r="C87" i="128"/>
  <c r="D87" i="128"/>
  <c r="D92" i="128"/>
  <c r="B89" i="128"/>
  <c r="B88" i="128"/>
  <c r="C88" i="128"/>
  <c r="C89" i="128"/>
  <c r="D89" i="128"/>
  <c r="B91" i="128"/>
  <c r="B90" i="128"/>
  <c r="C90" i="128"/>
  <c r="C91" i="128"/>
  <c r="D91" i="128"/>
  <c r="E92" i="128"/>
  <c r="C92" i="128"/>
  <c r="F92" i="128"/>
  <c r="S91" i="128"/>
  <c r="R91" i="128"/>
  <c r="Q91" i="128"/>
  <c r="P91" i="128"/>
  <c r="O91" i="128"/>
  <c r="N91" i="128"/>
  <c r="M91" i="128"/>
  <c r="L91" i="128"/>
  <c r="K91" i="128"/>
  <c r="H91" i="128"/>
  <c r="G91" i="128"/>
  <c r="S90" i="128"/>
  <c r="R90" i="128"/>
  <c r="Q90" i="128"/>
  <c r="P90" i="128"/>
  <c r="O90" i="128"/>
  <c r="N90" i="128"/>
  <c r="M90" i="128"/>
  <c r="L90" i="128"/>
  <c r="K90" i="128"/>
  <c r="S89" i="128"/>
  <c r="R89" i="128"/>
  <c r="Q89" i="128"/>
  <c r="P89" i="128"/>
  <c r="O89" i="128"/>
  <c r="N89" i="128"/>
  <c r="M89" i="128"/>
  <c r="L89" i="128"/>
  <c r="K89" i="128"/>
  <c r="H89" i="128"/>
  <c r="H88" i="128"/>
  <c r="G89" i="128"/>
  <c r="S88" i="128"/>
  <c r="R88" i="128"/>
  <c r="Q88" i="128"/>
  <c r="P88" i="128"/>
  <c r="O88" i="128"/>
  <c r="N88" i="128"/>
  <c r="M88" i="128"/>
  <c r="L88" i="128"/>
  <c r="K88" i="128"/>
  <c r="S87" i="128"/>
  <c r="R87" i="128"/>
  <c r="Q87" i="128"/>
  <c r="P87" i="128"/>
  <c r="O87" i="128"/>
  <c r="N87" i="128"/>
  <c r="M87" i="128"/>
  <c r="L87" i="128"/>
  <c r="K87" i="128"/>
  <c r="H87" i="128"/>
  <c r="G87" i="128"/>
  <c r="S86" i="128"/>
  <c r="R86" i="128"/>
  <c r="Q86" i="128"/>
  <c r="P86" i="128"/>
  <c r="O86" i="128"/>
  <c r="N86" i="128"/>
  <c r="M86" i="128"/>
  <c r="L86" i="128"/>
  <c r="K86" i="128"/>
  <c r="S85" i="128"/>
  <c r="R85" i="128"/>
  <c r="Q85" i="128"/>
  <c r="P85" i="128"/>
  <c r="O85" i="128"/>
  <c r="N85" i="128"/>
  <c r="M85" i="128"/>
  <c r="L85" i="128"/>
  <c r="K85" i="128"/>
  <c r="H85" i="128"/>
  <c r="E85" i="128"/>
  <c r="G85" i="128"/>
  <c r="S84" i="128"/>
  <c r="R84" i="128"/>
  <c r="Q84" i="128"/>
  <c r="P84" i="128"/>
  <c r="O84" i="128"/>
  <c r="N84" i="128"/>
  <c r="M84" i="128"/>
  <c r="L84" i="128"/>
  <c r="K84" i="128"/>
  <c r="S83" i="128"/>
  <c r="R83" i="128"/>
  <c r="Q83" i="128"/>
  <c r="P83" i="128"/>
  <c r="O83" i="128"/>
  <c r="N83" i="128"/>
  <c r="M83" i="128"/>
  <c r="L83" i="128"/>
  <c r="K83" i="128"/>
  <c r="H83" i="128"/>
  <c r="G83" i="128"/>
  <c r="S82" i="128"/>
  <c r="R82" i="128"/>
  <c r="Q82" i="128"/>
  <c r="P82" i="128"/>
  <c r="O82" i="128"/>
  <c r="N82" i="128"/>
  <c r="M82" i="128"/>
  <c r="L82" i="128"/>
  <c r="K82" i="128"/>
  <c r="S81" i="128"/>
  <c r="R81" i="128"/>
  <c r="Q81" i="128"/>
  <c r="P81" i="128"/>
  <c r="O81" i="128"/>
  <c r="N81" i="128"/>
  <c r="M81" i="128"/>
  <c r="L81" i="128"/>
  <c r="K81" i="128"/>
  <c r="H81" i="128"/>
  <c r="G81" i="128"/>
  <c r="H63" i="128"/>
  <c r="AF80" i="128"/>
  <c r="AE80" i="128"/>
  <c r="AD80" i="128"/>
  <c r="AC80" i="128"/>
  <c r="AB80" i="128"/>
  <c r="AA80" i="128"/>
  <c r="Z80" i="128"/>
  <c r="Y80" i="128"/>
  <c r="V80" i="128"/>
  <c r="W80" i="128"/>
  <c r="X80" i="128"/>
  <c r="S80" i="128"/>
  <c r="R80" i="128"/>
  <c r="Q80" i="128"/>
  <c r="P80" i="128"/>
  <c r="O80" i="128"/>
  <c r="N80" i="128"/>
  <c r="M80" i="128"/>
  <c r="L80" i="128"/>
  <c r="K80" i="128"/>
  <c r="AF79" i="128"/>
  <c r="AE79" i="128"/>
  <c r="AD79" i="128"/>
  <c r="AC79" i="128"/>
  <c r="AB79" i="128"/>
  <c r="AA79" i="128"/>
  <c r="Z79" i="128"/>
  <c r="Y79" i="128"/>
  <c r="V79" i="128"/>
  <c r="W79" i="128"/>
  <c r="X79" i="128"/>
  <c r="S79" i="128"/>
  <c r="R79" i="128"/>
  <c r="Q79" i="128"/>
  <c r="P79" i="128"/>
  <c r="O79" i="128"/>
  <c r="N79" i="128"/>
  <c r="M79" i="128"/>
  <c r="L79" i="128"/>
  <c r="K79" i="128"/>
  <c r="H79" i="128"/>
  <c r="G79" i="128"/>
  <c r="AF78" i="128"/>
  <c r="AE78" i="128"/>
  <c r="AD78" i="128"/>
  <c r="AC78" i="128"/>
  <c r="AB78" i="128"/>
  <c r="AA78" i="128"/>
  <c r="Z78" i="128"/>
  <c r="Y78" i="128"/>
  <c r="V78" i="128"/>
  <c r="W78" i="128"/>
  <c r="X78" i="128"/>
  <c r="S78" i="128"/>
  <c r="R78" i="128"/>
  <c r="Q78" i="128"/>
  <c r="P78" i="128"/>
  <c r="O78" i="128"/>
  <c r="N78" i="128"/>
  <c r="M78" i="128"/>
  <c r="L78" i="128"/>
  <c r="K78" i="128"/>
  <c r="AF77" i="128"/>
  <c r="AE77" i="128"/>
  <c r="AD77" i="128"/>
  <c r="AC77" i="128"/>
  <c r="AB77" i="128"/>
  <c r="AA77" i="128"/>
  <c r="Z77" i="128"/>
  <c r="Y77" i="128"/>
  <c r="V77" i="128"/>
  <c r="W77" i="128"/>
  <c r="X77" i="128"/>
  <c r="S77" i="128"/>
  <c r="R77" i="128"/>
  <c r="Q77" i="128"/>
  <c r="P77" i="128"/>
  <c r="O77" i="128"/>
  <c r="N77" i="128"/>
  <c r="M77" i="128"/>
  <c r="L77" i="128"/>
  <c r="K77" i="128"/>
  <c r="B77" i="128"/>
  <c r="AF76" i="128"/>
  <c r="AE76" i="128"/>
  <c r="AD76" i="128"/>
  <c r="AC76" i="128"/>
  <c r="AB76" i="128"/>
  <c r="AA76" i="128"/>
  <c r="Z76" i="128"/>
  <c r="Y76" i="128"/>
  <c r="V76" i="128"/>
  <c r="W76" i="128"/>
  <c r="X76" i="128"/>
  <c r="S76" i="128"/>
  <c r="R76" i="128"/>
  <c r="Q76" i="128"/>
  <c r="P76" i="128"/>
  <c r="O76" i="128"/>
  <c r="N76" i="128"/>
  <c r="M76" i="128"/>
  <c r="L76" i="128"/>
  <c r="K76" i="128"/>
  <c r="G68" i="128"/>
  <c r="C54" i="128"/>
  <c r="C73" i="128"/>
  <c r="C55" i="128"/>
  <c r="C74" i="128"/>
  <c r="D73" i="128"/>
  <c r="H53" i="128"/>
  <c r="E72" i="128"/>
  <c r="F72" i="128"/>
  <c r="H54" i="128"/>
  <c r="E73" i="128"/>
  <c r="F73" i="128"/>
  <c r="B76" i="128"/>
  <c r="AF75" i="128"/>
  <c r="AE75" i="128"/>
  <c r="AD75" i="128"/>
  <c r="AC75" i="128"/>
  <c r="AB75" i="128"/>
  <c r="AA75" i="128"/>
  <c r="Z75" i="128"/>
  <c r="Y75" i="128"/>
  <c r="V75" i="128"/>
  <c r="W75" i="128"/>
  <c r="X75" i="128"/>
  <c r="S75" i="128"/>
  <c r="R75" i="128"/>
  <c r="Q75" i="128"/>
  <c r="P75" i="128"/>
  <c r="O75" i="128"/>
  <c r="N75" i="128"/>
  <c r="M75" i="128"/>
  <c r="L75" i="128"/>
  <c r="K75" i="128"/>
  <c r="B75" i="128"/>
  <c r="AF74" i="128"/>
  <c r="AE74" i="128"/>
  <c r="AD74" i="128"/>
  <c r="AC74" i="128"/>
  <c r="AB74" i="128"/>
  <c r="AA74" i="128"/>
  <c r="Z74" i="128"/>
  <c r="Y74" i="128"/>
  <c r="V74" i="128"/>
  <c r="W74" i="128"/>
  <c r="X74" i="128"/>
  <c r="S74" i="128"/>
  <c r="R74" i="128"/>
  <c r="Q74" i="128"/>
  <c r="P74" i="128"/>
  <c r="O74" i="128"/>
  <c r="N74" i="128"/>
  <c r="M74" i="128"/>
  <c r="L74" i="128"/>
  <c r="K74" i="128"/>
  <c r="H55" i="128"/>
  <c r="E74" i="128"/>
  <c r="B55" i="128"/>
  <c r="B74" i="128"/>
  <c r="AF73" i="128"/>
  <c r="AE73" i="128"/>
  <c r="AD73" i="128"/>
  <c r="AC73" i="128"/>
  <c r="AB73" i="128"/>
  <c r="AA73" i="128"/>
  <c r="Z73" i="128"/>
  <c r="Y73" i="128"/>
  <c r="V73" i="128"/>
  <c r="W73" i="128"/>
  <c r="X73" i="128"/>
  <c r="S73" i="128"/>
  <c r="R73" i="128"/>
  <c r="Q73" i="128"/>
  <c r="P73" i="128"/>
  <c r="O73" i="128"/>
  <c r="N73" i="128"/>
  <c r="M73" i="128"/>
  <c r="L73" i="128"/>
  <c r="K73" i="128"/>
  <c r="B54" i="128"/>
  <c r="B73" i="128"/>
  <c r="AF72" i="128"/>
  <c r="AE72" i="128"/>
  <c r="AD72" i="128"/>
  <c r="AC72" i="128"/>
  <c r="AB72" i="128"/>
  <c r="AA72" i="128"/>
  <c r="Z72" i="128"/>
  <c r="Y72" i="128"/>
  <c r="V72" i="128"/>
  <c r="W72" i="128"/>
  <c r="X72" i="128"/>
  <c r="S72" i="128"/>
  <c r="R72" i="128"/>
  <c r="Q72" i="128"/>
  <c r="P72" i="128"/>
  <c r="O72" i="128"/>
  <c r="N72" i="128"/>
  <c r="M72" i="128"/>
  <c r="L72" i="128"/>
  <c r="K72" i="128"/>
  <c r="C53" i="128"/>
  <c r="C72" i="128"/>
  <c r="D72" i="128"/>
  <c r="B53" i="128"/>
  <c r="B72" i="128"/>
  <c r="AF71" i="128"/>
  <c r="AE71" i="128"/>
  <c r="AD71" i="128"/>
  <c r="AC71" i="128"/>
  <c r="AB71" i="128"/>
  <c r="AA71" i="128"/>
  <c r="Z71" i="128"/>
  <c r="Y71" i="128"/>
  <c r="V71" i="128"/>
  <c r="W71" i="128"/>
  <c r="X71" i="128"/>
  <c r="S71" i="128"/>
  <c r="R71" i="128"/>
  <c r="Q71" i="128"/>
  <c r="P71" i="128"/>
  <c r="O71" i="128"/>
  <c r="N71" i="128"/>
  <c r="M71" i="128"/>
  <c r="L71" i="128"/>
  <c r="K71" i="128"/>
  <c r="AF70" i="128"/>
  <c r="AE70" i="128"/>
  <c r="AD70" i="128"/>
  <c r="AC70" i="128"/>
  <c r="AB70" i="128"/>
  <c r="AA70" i="128"/>
  <c r="Z70" i="128"/>
  <c r="Y70" i="128"/>
  <c r="V70" i="128"/>
  <c r="W70" i="128"/>
  <c r="X70" i="128"/>
  <c r="S70" i="128"/>
  <c r="R70" i="128"/>
  <c r="Q70" i="128"/>
  <c r="P70" i="128"/>
  <c r="O70" i="128"/>
  <c r="N70" i="128"/>
  <c r="M70" i="128"/>
  <c r="L70" i="128"/>
  <c r="K70" i="128"/>
  <c r="G66" i="128"/>
  <c r="AF69" i="128"/>
  <c r="AE69" i="128"/>
  <c r="AD69" i="128"/>
  <c r="AC69" i="128"/>
  <c r="AB69" i="128"/>
  <c r="AA69" i="128"/>
  <c r="Z69" i="128"/>
  <c r="Y69" i="128"/>
  <c r="V69" i="128"/>
  <c r="W69" i="128"/>
  <c r="X69" i="128"/>
  <c r="S69" i="128"/>
  <c r="R69" i="128"/>
  <c r="Q69" i="128"/>
  <c r="P69" i="128"/>
  <c r="O69" i="128"/>
  <c r="N69" i="128"/>
  <c r="M69" i="128"/>
  <c r="L69" i="128"/>
  <c r="K69" i="128"/>
  <c r="AF68" i="128"/>
  <c r="AE68" i="128"/>
  <c r="AD68" i="128"/>
  <c r="AC68" i="128"/>
  <c r="AB68" i="128"/>
  <c r="AA68" i="128"/>
  <c r="Z68" i="128"/>
  <c r="Y68" i="128"/>
  <c r="V68" i="128"/>
  <c r="W68" i="128"/>
  <c r="X68" i="128"/>
  <c r="S68" i="128"/>
  <c r="R68" i="128"/>
  <c r="Q68" i="128"/>
  <c r="P68" i="128"/>
  <c r="O68" i="128"/>
  <c r="N68" i="128"/>
  <c r="M68" i="128"/>
  <c r="L68" i="128"/>
  <c r="K68" i="128"/>
  <c r="AF67" i="128"/>
  <c r="AE67" i="128"/>
  <c r="AD67" i="128"/>
  <c r="AC67" i="128"/>
  <c r="AB67" i="128"/>
  <c r="AA67" i="128"/>
  <c r="Z67" i="128"/>
  <c r="Y67" i="128"/>
  <c r="V67" i="128"/>
  <c r="W67" i="128"/>
  <c r="X67" i="128"/>
  <c r="S67" i="128"/>
  <c r="R67" i="128"/>
  <c r="Q67" i="128"/>
  <c r="P67" i="128"/>
  <c r="O67" i="128"/>
  <c r="N67" i="128"/>
  <c r="M67" i="128"/>
  <c r="L67" i="128"/>
  <c r="K67" i="128"/>
  <c r="G53" i="128"/>
  <c r="C56" i="128"/>
  <c r="B56" i="128"/>
  <c r="E56" i="128"/>
  <c r="G56" i="128"/>
  <c r="C57" i="128"/>
  <c r="B57" i="128"/>
  <c r="C58" i="128"/>
  <c r="B58" i="128"/>
  <c r="C59" i="128"/>
  <c r="B59" i="128"/>
  <c r="C60" i="128"/>
  <c r="B60" i="128"/>
  <c r="C61" i="128"/>
  <c r="B61" i="128"/>
  <c r="E57" i="128"/>
  <c r="G57" i="128"/>
  <c r="E58" i="128"/>
  <c r="G58" i="128"/>
  <c r="E59" i="128"/>
  <c r="G59" i="128"/>
  <c r="E60" i="128"/>
  <c r="G60" i="128"/>
  <c r="E61" i="128"/>
  <c r="G61" i="128"/>
  <c r="F53" i="128"/>
  <c r="B62" i="128"/>
  <c r="B63" i="128"/>
  <c r="B64" i="128"/>
  <c r="F54" i="128"/>
  <c r="F55" i="128"/>
  <c r="H66" i="128"/>
  <c r="H67" i="128"/>
  <c r="G67" i="128"/>
  <c r="B65" i="128"/>
  <c r="B66" i="128"/>
  <c r="F65" i="128"/>
  <c r="F66" i="128"/>
  <c r="F67" i="128"/>
  <c r="B67" i="128"/>
  <c r="AF66" i="128"/>
  <c r="AE66" i="128"/>
  <c r="AD66" i="128"/>
  <c r="AC66" i="128"/>
  <c r="AB66" i="128"/>
  <c r="AA66" i="128"/>
  <c r="Z66" i="128"/>
  <c r="Y66" i="128"/>
  <c r="V66" i="128"/>
  <c r="W66" i="128"/>
  <c r="X66" i="128"/>
  <c r="S66" i="128"/>
  <c r="R66" i="128"/>
  <c r="Q66" i="128"/>
  <c r="P66" i="128"/>
  <c r="O66" i="128"/>
  <c r="N66" i="128"/>
  <c r="M66" i="128"/>
  <c r="L66" i="128"/>
  <c r="K66" i="128"/>
  <c r="C66" i="128"/>
  <c r="AF65" i="128"/>
  <c r="AE65" i="128"/>
  <c r="AD65" i="128"/>
  <c r="AC65" i="128"/>
  <c r="AB65" i="128"/>
  <c r="AA65" i="128"/>
  <c r="Z65" i="128"/>
  <c r="Y65" i="128"/>
  <c r="V65" i="128"/>
  <c r="W65" i="128"/>
  <c r="X65" i="128"/>
  <c r="S65" i="128"/>
  <c r="R65" i="128"/>
  <c r="Q65" i="128"/>
  <c r="P65" i="128"/>
  <c r="O65" i="128"/>
  <c r="N65" i="128"/>
  <c r="M65" i="128"/>
  <c r="L65" i="128"/>
  <c r="K65" i="128"/>
  <c r="H65" i="128"/>
  <c r="G65" i="128"/>
  <c r="C65" i="128"/>
  <c r="AF64" i="128"/>
  <c r="AE64" i="128"/>
  <c r="AD64" i="128"/>
  <c r="AC64" i="128"/>
  <c r="AB64" i="128"/>
  <c r="AA64" i="128"/>
  <c r="Z64" i="128"/>
  <c r="Y64" i="128"/>
  <c r="V64" i="128"/>
  <c r="W64" i="128"/>
  <c r="X64" i="128"/>
  <c r="S64" i="128"/>
  <c r="R64" i="128"/>
  <c r="Q64" i="128"/>
  <c r="P64" i="128"/>
  <c r="O64" i="128"/>
  <c r="N64" i="128"/>
  <c r="M64" i="128"/>
  <c r="L64" i="128"/>
  <c r="K64" i="128"/>
  <c r="G64" i="128"/>
  <c r="E64" i="128"/>
  <c r="C64" i="128"/>
  <c r="AF63" i="128"/>
  <c r="AE63" i="128"/>
  <c r="AD63" i="128"/>
  <c r="AC63" i="128"/>
  <c r="AB63" i="128"/>
  <c r="AA63" i="128"/>
  <c r="Z63" i="128"/>
  <c r="Y63" i="128"/>
  <c r="V63" i="128"/>
  <c r="W63" i="128"/>
  <c r="X63" i="128"/>
  <c r="S63" i="128"/>
  <c r="R63" i="128"/>
  <c r="Q63" i="128"/>
  <c r="P63" i="128"/>
  <c r="O63" i="128"/>
  <c r="N63" i="128"/>
  <c r="M63" i="128"/>
  <c r="L63" i="128"/>
  <c r="K63" i="128"/>
  <c r="D53" i="128"/>
  <c r="E53" i="128"/>
  <c r="D54" i="128"/>
  <c r="E54" i="128"/>
  <c r="D55" i="128"/>
  <c r="E55" i="128"/>
  <c r="D63" i="128"/>
  <c r="C63" i="128"/>
  <c r="AF62" i="128"/>
  <c r="AE62" i="128"/>
  <c r="AD62" i="128"/>
  <c r="AC62" i="128"/>
  <c r="AB62" i="128"/>
  <c r="AA62" i="128"/>
  <c r="Z62" i="128"/>
  <c r="Y62" i="128"/>
  <c r="V62" i="128"/>
  <c r="W62" i="128"/>
  <c r="X62" i="128"/>
  <c r="S62" i="128"/>
  <c r="R62" i="128"/>
  <c r="Q62" i="128"/>
  <c r="P62" i="128"/>
  <c r="O62" i="128"/>
  <c r="N62" i="128"/>
  <c r="M62" i="128"/>
  <c r="L62" i="128"/>
  <c r="K62" i="128"/>
  <c r="AF61" i="128"/>
  <c r="AE61" i="128"/>
  <c r="AD61" i="128"/>
  <c r="AC61" i="128"/>
  <c r="AB61" i="128"/>
  <c r="AA61" i="128"/>
  <c r="Z61" i="128"/>
  <c r="Y61" i="128"/>
  <c r="V61" i="128"/>
  <c r="W61" i="128"/>
  <c r="X61" i="128"/>
  <c r="S61" i="128"/>
  <c r="R61" i="128"/>
  <c r="Q61" i="128"/>
  <c r="P61" i="128"/>
  <c r="O61" i="128"/>
  <c r="N61" i="128"/>
  <c r="M61" i="128"/>
  <c r="L61" i="128"/>
  <c r="K61" i="128"/>
  <c r="H61" i="128"/>
  <c r="AF60" i="128"/>
  <c r="AE60" i="128"/>
  <c r="AD60" i="128"/>
  <c r="AC60" i="128"/>
  <c r="AB60" i="128"/>
  <c r="AA60" i="128"/>
  <c r="Z60" i="128"/>
  <c r="Y60" i="128"/>
  <c r="V60" i="128"/>
  <c r="W60" i="128"/>
  <c r="X60" i="128"/>
  <c r="S60" i="128"/>
  <c r="R60" i="128"/>
  <c r="Q60" i="128"/>
  <c r="P60" i="128"/>
  <c r="O60" i="128"/>
  <c r="N60" i="128"/>
  <c r="M60" i="128"/>
  <c r="L60" i="128"/>
  <c r="K60" i="128"/>
  <c r="H60" i="128"/>
  <c r="AF59" i="128"/>
  <c r="AE59" i="128"/>
  <c r="AD59" i="128"/>
  <c r="AC59" i="128"/>
  <c r="AB59" i="128"/>
  <c r="AA59" i="128"/>
  <c r="Z59" i="128"/>
  <c r="Y59" i="128"/>
  <c r="V59" i="128"/>
  <c r="W59" i="128"/>
  <c r="X59" i="128"/>
  <c r="S59" i="128"/>
  <c r="R59" i="128"/>
  <c r="Q59" i="128"/>
  <c r="P59" i="128"/>
  <c r="O59" i="128"/>
  <c r="N59" i="128"/>
  <c r="M59" i="128"/>
  <c r="L59" i="128"/>
  <c r="K59" i="128"/>
  <c r="H59" i="128"/>
  <c r="AF58" i="128"/>
  <c r="AE58" i="128"/>
  <c r="AD58" i="128"/>
  <c r="AC58" i="128"/>
  <c r="AB58" i="128"/>
  <c r="AA58" i="128"/>
  <c r="Z58" i="128"/>
  <c r="Y58" i="128"/>
  <c r="V58" i="128"/>
  <c r="W58" i="128"/>
  <c r="X58" i="128"/>
  <c r="S58" i="128"/>
  <c r="R58" i="128"/>
  <c r="Q58" i="128"/>
  <c r="P58" i="128"/>
  <c r="O58" i="128"/>
  <c r="N58" i="128"/>
  <c r="M58" i="128"/>
  <c r="L58" i="128"/>
  <c r="K58" i="128"/>
  <c r="H58" i="128"/>
  <c r="AF57" i="128"/>
  <c r="AE57" i="128"/>
  <c r="AD57" i="128"/>
  <c r="AC57" i="128"/>
  <c r="AB57" i="128"/>
  <c r="AA57" i="128"/>
  <c r="Z57" i="128"/>
  <c r="Y57" i="128"/>
  <c r="V57" i="128"/>
  <c r="W57" i="128"/>
  <c r="X57" i="128"/>
  <c r="S57" i="128"/>
  <c r="R57" i="128"/>
  <c r="Q57" i="128"/>
  <c r="P57" i="128"/>
  <c r="O57" i="128"/>
  <c r="N57" i="128"/>
  <c r="M57" i="128"/>
  <c r="L57" i="128"/>
  <c r="K57" i="128"/>
  <c r="H57" i="128"/>
  <c r="AF56" i="128"/>
  <c r="AE56" i="128"/>
  <c r="AD56" i="128"/>
  <c r="AC56" i="128"/>
  <c r="AB56" i="128"/>
  <c r="AA56" i="128"/>
  <c r="Z56" i="128"/>
  <c r="Y56" i="128"/>
  <c r="V56" i="128"/>
  <c r="W56" i="128"/>
  <c r="X56" i="128"/>
  <c r="S56" i="128"/>
  <c r="R56" i="128"/>
  <c r="Q56" i="128"/>
  <c r="P56" i="128"/>
  <c r="O56" i="128"/>
  <c r="N56" i="128"/>
  <c r="M56" i="128"/>
  <c r="L56" i="128"/>
  <c r="K56" i="128"/>
  <c r="H56" i="128"/>
  <c r="AF55" i="128"/>
  <c r="AE55" i="128"/>
  <c r="AD55" i="128"/>
  <c r="AC55" i="128"/>
  <c r="AB55" i="128"/>
  <c r="AA55" i="128"/>
  <c r="Z55" i="128"/>
  <c r="Y55" i="128"/>
  <c r="V55" i="128"/>
  <c r="W55" i="128"/>
  <c r="X55" i="128"/>
  <c r="S55" i="128"/>
  <c r="R55" i="128"/>
  <c r="Q55" i="128"/>
  <c r="P55" i="128"/>
  <c r="O55" i="128"/>
  <c r="N55" i="128"/>
  <c r="M55" i="128"/>
  <c r="L55" i="128"/>
  <c r="K55" i="128"/>
  <c r="AF54" i="128"/>
  <c r="AE54" i="128"/>
  <c r="AD54" i="128"/>
  <c r="AC54" i="128"/>
  <c r="AB54" i="128"/>
  <c r="AA54" i="128"/>
  <c r="Z54" i="128"/>
  <c r="Y54" i="128"/>
  <c r="V54" i="128"/>
  <c r="W54" i="128"/>
  <c r="X54" i="128"/>
  <c r="S54" i="128"/>
  <c r="R54" i="128"/>
  <c r="Q54" i="128"/>
  <c r="P54" i="128"/>
  <c r="O54" i="128"/>
  <c r="N54" i="128"/>
  <c r="M54" i="128"/>
  <c r="L54" i="128"/>
  <c r="K54" i="128"/>
  <c r="AF53" i="128"/>
  <c r="AE53" i="128"/>
  <c r="AD53" i="128"/>
  <c r="AC53" i="128"/>
  <c r="AB53" i="128"/>
  <c r="AA53" i="128"/>
  <c r="Z53" i="128"/>
  <c r="Y53" i="128"/>
  <c r="V53" i="128"/>
  <c r="W53" i="128"/>
  <c r="X53" i="128"/>
  <c r="S53" i="128"/>
  <c r="R53" i="128"/>
  <c r="Q53" i="128"/>
  <c r="P53" i="128"/>
  <c r="O53" i="128"/>
  <c r="N53" i="128"/>
  <c r="M53" i="128"/>
  <c r="L53" i="128"/>
  <c r="K53" i="128"/>
  <c r="Y52" i="128"/>
  <c r="Z52" i="128"/>
  <c r="AA52" i="128"/>
  <c r="AB52" i="128"/>
  <c r="AC52" i="128"/>
  <c r="AD52" i="128"/>
  <c r="AE52" i="128"/>
  <c r="AF52" i="128"/>
  <c r="V52" i="128"/>
  <c r="W52" i="128"/>
  <c r="X52" i="128"/>
  <c r="AG52" i="128"/>
  <c r="S52" i="128"/>
  <c r="R52" i="128"/>
  <c r="Q52" i="128"/>
  <c r="P52" i="128"/>
  <c r="O52" i="128"/>
  <c r="N52" i="128"/>
  <c r="M52" i="128"/>
  <c r="L52" i="128"/>
  <c r="K52" i="128"/>
  <c r="B51" i="128"/>
  <c r="A51" i="127"/>
  <c r="B101" i="127"/>
  <c r="B96" i="127"/>
  <c r="B97" i="127"/>
  <c r="B98" i="127"/>
  <c r="B99" i="127"/>
  <c r="B100" i="127"/>
  <c r="D101" i="127"/>
  <c r="E101" i="127"/>
  <c r="B94" i="127"/>
  <c r="C101" i="127"/>
  <c r="F101" i="127"/>
  <c r="D100" i="127"/>
  <c r="E100" i="127"/>
  <c r="C100" i="127"/>
  <c r="F100" i="127"/>
  <c r="D99" i="127"/>
  <c r="E99" i="127"/>
  <c r="C99" i="127"/>
  <c r="F99" i="127"/>
  <c r="D98" i="127"/>
  <c r="E98" i="127"/>
  <c r="C98" i="127"/>
  <c r="F98" i="127"/>
  <c r="D97" i="127"/>
  <c r="E97" i="127"/>
  <c r="C97" i="127"/>
  <c r="F97" i="127"/>
  <c r="D96" i="127"/>
  <c r="E96" i="127"/>
  <c r="C96" i="127"/>
  <c r="F96" i="127"/>
  <c r="G96" i="127"/>
  <c r="B95" i="127"/>
  <c r="C77" i="127"/>
  <c r="E77" i="127"/>
  <c r="F77" i="127"/>
  <c r="G77" i="127"/>
  <c r="D77" i="127"/>
  <c r="B79" i="127"/>
  <c r="H77" i="127"/>
  <c r="B78" i="127"/>
  <c r="C78" i="127"/>
  <c r="C79" i="127"/>
  <c r="D79" i="127"/>
  <c r="D80" i="127"/>
  <c r="B81" i="127"/>
  <c r="B80" i="127"/>
  <c r="C80" i="127"/>
  <c r="C81" i="127"/>
  <c r="D81" i="127"/>
  <c r="B83" i="127"/>
  <c r="B82" i="127"/>
  <c r="C82" i="127"/>
  <c r="C83" i="127"/>
  <c r="D83" i="127"/>
  <c r="B85" i="127"/>
  <c r="B84" i="127"/>
  <c r="C84" i="127"/>
  <c r="C85" i="127"/>
  <c r="D85" i="127"/>
  <c r="B87" i="127"/>
  <c r="B86" i="127"/>
  <c r="C86" i="127"/>
  <c r="C87" i="127"/>
  <c r="D87" i="127"/>
  <c r="D92" i="127"/>
  <c r="B89" i="127"/>
  <c r="B88" i="127"/>
  <c r="C88" i="127"/>
  <c r="C89" i="127"/>
  <c r="D89" i="127"/>
  <c r="B91" i="127"/>
  <c r="B90" i="127"/>
  <c r="C90" i="127"/>
  <c r="C91" i="127"/>
  <c r="D91" i="127"/>
  <c r="E92" i="127"/>
  <c r="C92" i="127"/>
  <c r="F92" i="127"/>
  <c r="S91" i="127"/>
  <c r="R91" i="127"/>
  <c r="Q91" i="127"/>
  <c r="P91" i="127"/>
  <c r="O91" i="127"/>
  <c r="N91" i="127"/>
  <c r="M91" i="127"/>
  <c r="L91" i="127"/>
  <c r="K91" i="127"/>
  <c r="H91" i="127"/>
  <c r="G91" i="127"/>
  <c r="S90" i="127"/>
  <c r="R90" i="127"/>
  <c r="Q90" i="127"/>
  <c r="P90" i="127"/>
  <c r="O90" i="127"/>
  <c r="N90" i="127"/>
  <c r="M90" i="127"/>
  <c r="L90" i="127"/>
  <c r="K90" i="127"/>
  <c r="S89" i="127"/>
  <c r="R89" i="127"/>
  <c r="Q89" i="127"/>
  <c r="P89" i="127"/>
  <c r="O89" i="127"/>
  <c r="N89" i="127"/>
  <c r="M89" i="127"/>
  <c r="L89" i="127"/>
  <c r="K89" i="127"/>
  <c r="H89" i="127"/>
  <c r="H88" i="127"/>
  <c r="G89" i="127"/>
  <c r="S88" i="127"/>
  <c r="R88" i="127"/>
  <c r="Q88" i="127"/>
  <c r="P88" i="127"/>
  <c r="O88" i="127"/>
  <c r="N88" i="127"/>
  <c r="M88" i="127"/>
  <c r="L88" i="127"/>
  <c r="K88" i="127"/>
  <c r="S87" i="127"/>
  <c r="R87" i="127"/>
  <c r="Q87" i="127"/>
  <c r="P87" i="127"/>
  <c r="O87" i="127"/>
  <c r="N87" i="127"/>
  <c r="M87" i="127"/>
  <c r="L87" i="127"/>
  <c r="K87" i="127"/>
  <c r="H87" i="127"/>
  <c r="G87" i="127"/>
  <c r="S86" i="127"/>
  <c r="R86" i="127"/>
  <c r="Q86" i="127"/>
  <c r="P86" i="127"/>
  <c r="O86" i="127"/>
  <c r="N86" i="127"/>
  <c r="M86" i="127"/>
  <c r="L86" i="127"/>
  <c r="K86" i="127"/>
  <c r="S85" i="127"/>
  <c r="R85" i="127"/>
  <c r="Q85" i="127"/>
  <c r="P85" i="127"/>
  <c r="O85" i="127"/>
  <c r="N85" i="127"/>
  <c r="M85" i="127"/>
  <c r="L85" i="127"/>
  <c r="K85" i="127"/>
  <c r="H85" i="127"/>
  <c r="E85" i="127"/>
  <c r="G85" i="127"/>
  <c r="S84" i="127"/>
  <c r="R84" i="127"/>
  <c r="Q84" i="127"/>
  <c r="P84" i="127"/>
  <c r="O84" i="127"/>
  <c r="N84" i="127"/>
  <c r="M84" i="127"/>
  <c r="L84" i="127"/>
  <c r="K84" i="127"/>
  <c r="S83" i="127"/>
  <c r="R83" i="127"/>
  <c r="Q83" i="127"/>
  <c r="P83" i="127"/>
  <c r="O83" i="127"/>
  <c r="N83" i="127"/>
  <c r="M83" i="127"/>
  <c r="L83" i="127"/>
  <c r="K83" i="127"/>
  <c r="H83" i="127"/>
  <c r="G83" i="127"/>
  <c r="S82" i="127"/>
  <c r="R82" i="127"/>
  <c r="Q82" i="127"/>
  <c r="P82" i="127"/>
  <c r="O82" i="127"/>
  <c r="N82" i="127"/>
  <c r="M82" i="127"/>
  <c r="L82" i="127"/>
  <c r="K82" i="127"/>
  <c r="S81" i="127"/>
  <c r="R81" i="127"/>
  <c r="Q81" i="127"/>
  <c r="P81" i="127"/>
  <c r="O81" i="127"/>
  <c r="N81" i="127"/>
  <c r="M81" i="127"/>
  <c r="L81" i="127"/>
  <c r="K81" i="127"/>
  <c r="H81" i="127"/>
  <c r="G81" i="127"/>
  <c r="H63" i="127"/>
  <c r="AF80" i="127"/>
  <c r="AE80" i="127"/>
  <c r="AD80" i="127"/>
  <c r="AC80" i="127"/>
  <c r="AB80" i="127"/>
  <c r="AA80" i="127"/>
  <c r="Z80" i="127"/>
  <c r="Y80" i="127"/>
  <c r="V80" i="127"/>
  <c r="W80" i="127"/>
  <c r="X80" i="127"/>
  <c r="S80" i="127"/>
  <c r="R80" i="127"/>
  <c r="Q80" i="127"/>
  <c r="P80" i="127"/>
  <c r="O80" i="127"/>
  <c r="N80" i="127"/>
  <c r="M80" i="127"/>
  <c r="L80" i="127"/>
  <c r="K80" i="127"/>
  <c r="AF79" i="127"/>
  <c r="AE79" i="127"/>
  <c r="AD79" i="127"/>
  <c r="AC79" i="127"/>
  <c r="AB79" i="127"/>
  <c r="AA79" i="127"/>
  <c r="Z79" i="127"/>
  <c r="Y79" i="127"/>
  <c r="V79" i="127"/>
  <c r="W79" i="127"/>
  <c r="X79" i="127"/>
  <c r="S79" i="127"/>
  <c r="R79" i="127"/>
  <c r="Q79" i="127"/>
  <c r="P79" i="127"/>
  <c r="O79" i="127"/>
  <c r="N79" i="127"/>
  <c r="M79" i="127"/>
  <c r="L79" i="127"/>
  <c r="K79" i="127"/>
  <c r="H79" i="127"/>
  <c r="G79" i="127"/>
  <c r="AF78" i="127"/>
  <c r="AE78" i="127"/>
  <c r="AD78" i="127"/>
  <c r="AC78" i="127"/>
  <c r="AB78" i="127"/>
  <c r="AA78" i="127"/>
  <c r="Z78" i="127"/>
  <c r="Y78" i="127"/>
  <c r="V78" i="127"/>
  <c r="W78" i="127"/>
  <c r="X78" i="127"/>
  <c r="S78" i="127"/>
  <c r="R78" i="127"/>
  <c r="Q78" i="127"/>
  <c r="P78" i="127"/>
  <c r="O78" i="127"/>
  <c r="N78" i="127"/>
  <c r="M78" i="127"/>
  <c r="L78" i="127"/>
  <c r="K78" i="127"/>
  <c r="AF77" i="127"/>
  <c r="AE77" i="127"/>
  <c r="AD77" i="127"/>
  <c r="AC77" i="127"/>
  <c r="AB77" i="127"/>
  <c r="AA77" i="127"/>
  <c r="Z77" i="127"/>
  <c r="Y77" i="127"/>
  <c r="V77" i="127"/>
  <c r="W77" i="127"/>
  <c r="X77" i="127"/>
  <c r="S77" i="127"/>
  <c r="R77" i="127"/>
  <c r="Q77" i="127"/>
  <c r="P77" i="127"/>
  <c r="O77" i="127"/>
  <c r="N77" i="127"/>
  <c r="M77" i="127"/>
  <c r="L77" i="127"/>
  <c r="K77" i="127"/>
  <c r="B77" i="127"/>
  <c r="AF76" i="127"/>
  <c r="AE76" i="127"/>
  <c r="AD76" i="127"/>
  <c r="AC76" i="127"/>
  <c r="AB76" i="127"/>
  <c r="AA76" i="127"/>
  <c r="Z76" i="127"/>
  <c r="Y76" i="127"/>
  <c r="V76" i="127"/>
  <c r="W76" i="127"/>
  <c r="X76" i="127"/>
  <c r="S76" i="127"/>
  <c r="R76" i="127"/>
  <c r="Q76" i="127"/>
  <c r="P76" i="127"/>
  <c r="O76" i="127"/>
  <c r="N76" i="127"/>
  <c r="M76" i="127"/>
  <c r="L76" i="127"/>
  <c r="K76" i="127"/>
  <c r="G68" i="127"/>
  <c r="C54" i="127"/>
  <c r="C73" i="127"/>
  <c r="C55" i="127"/>
  <c r="C74" i="127"/>
  <c r="D73" i="127"/>
  <c r="H53" i="127"/>
  <c r="E72" i="127"/>
  <c r="F72" i="127"/>
  <c r="H54" i="127"/>
  <c r="E73" i="127"/>
  <c r="F73" i="127"/>
  <c r="B76" i="127"/>
  <c r="AF75" i="127"/>
  <c r="AE75" i="127"/>
  <c r="AD75" i="127"/>
  <c r="AC75" i="127"/>
  <c r="AB75" i="127"/>
  <c r="AA75" i="127"/>
  <c r="Z75" i="127"/>
  <c r="Y75" i="127"/>
  <c r="V75" i="127"/>
  <c r="W75" i="127"/>
  <c r="X75" i="127"/>
  <c r="S75" i="127"/>
  <c r="R75" i="127"/>
  <c r="Q75" i="127"/>
  <c r="P75" i="127"/>
  <c r="O75" i="127"/>
  <c r="N75" i="127"/>
  <c r="M75" i="127"/>
  <c r="L75" i="127"/>
  <c r="K75" i="127"/>
  <c r="B75" i="127"/>
  <c r="AF74" i="127"/>
  <c r="AE74" i="127"/>
  <c r="AD74" i="127"/>
  <c r="AC74" i="127"/>
  <c r="AB74" i="127"/>
  <c r="AA74" i="127"/>
  <c r="Z74" i="127"/>
  <c r="Y74" i="127"/>
  <c r="V74" i="127"/>
  <c r="W74" i="127"/>
  <c r="X74" i="127"/>
  <c r="S74" i="127"/>
  <c r="R74" i="127"/>
  <c r="Q74" i="127"/>
  <c r="P74" i="127"/>
  <c r="O74" i="127"/>
  <c r="N74" i="127"/>
  <c r="M74" i="127"/>
  <c r="L74" i="127"/>
  <c r="K74" i="127"/>
  <c r="H55" i="127"/>
  <c r="E74" i="127"/>
  <c r="B55" i="127"/>
  <c r="B74" i="127"/>
  <c r="AF73" i="127"/>
  <c r="AE73" i="127"/>
  <c r="AD73" i="127"/>
  <c r="AC73" i="127"/>
  <c r="AB73" i="127"/>
  <c r="AA73" i="127"/>
  <c r="Z73" i="127"/>
  <c r="Y73" i="127"/>
  <c r="V73" i="127"/>
  <c r="W73" i="127"/>
  <c r="X73" i="127"/>
  <c r="S73" i="127"/>
  <c r="R73" i="127"/>
  <c r="Q73" i="127"/>
  <c r="P73" i="127"/>
  <c r="O73" i="127"/>
  <c r="N73" i="127"/>
  <c r="M73" i="127"/>
  <c r="L73" i="127"/>
  <c r="K73" i="127"/>
  <c r="B54" i="127"/>
  <c r="B73" i="127"/>
  <c r="AF72" i="127"/>
  <c r="AE72" i="127"/>
  <c r="AD72" i="127"/>
  <c r="AC72" i="127"/>
  <c r="AB72" i="127"/>
  <c r="AA72" i="127"/>
  <c r="Z72" i="127"/>
  <c r="Y72" i="127"/>
  <c r="V72" i="127"/>
  <c r="W72" i="127"/>
  <c r="X72" i="127"/>
  <c r="S72" i="127"/>
  <c r="R72" i="127"/>
  <c r="Q72" i="127"/>
  <c r="P72" i="127"/>
  <c r="O72" i="127"/>
  <c r="N72" i="127"/>
  <c r="M72" i="127"/>
  <c r="L72" i="127"/>
  <c r="K72" i="127"/>
  <c r="C53" i="127"/>
  <c r="C72" i="127"/>
  <c r="D72" i="127"/>
  <c r="B53" i="127"/>
  <c r="B72" i="127"/>
  <c r="AF71" i="127"/>
  <c r="AE71" i="127"/>
  <c r="AD71" i="127"/>
  <c r="AC71" i="127"/>
  <c r="AB71" i="127"/>
  <c r="AA71" i="127"/>
  <c r="Z71" i="127"/>
  <c r="Y71" i="127"/>
  <c r="V71" i="127"/>
  <c r="W71" i="127"/>
  <c r="X71" i="127"/>
  <c r="S71" i="127"/>
  <c r="R71" i="127"/>
  <c r="Q71" i="127"/>
  <c r="P71" i="127"/>
  <c r="O71" i="127"/>
  <c r="N71" i="127"/>
  <c r="M71" i="127"/>
  <c r="L71" i="127"/>
  <c r="K71" i="127"/>
  <c r="AF70" i="127"/>
  <c r="AE70" i="127"/>
  <c r="AD70" i="127"/>
  <c r="AC70" i="127"/>
  <c r="AB70" i="127"/>
  <c r="AA70" i="127"/>
  <c r="Z70" i="127"/>
  <c r="Y70" i="127"/>
  <c r="V70" i="127"/>
  <c r="W70" i="127"/>
  <c r="X70" i="127"/>
  <c r="S70" i="127"/>
  <c r="R70" i="127"/>
  <c r="Q70" i="127"/>
  <c r="P70" i="127"/>
  <c r="O70" i="127"/>
  <c r="N70" i="127"/>
  <c r="M70" i="127"/>
  <c r="L70" i="127"/>
  <c r="K70" i="127"/>
  <c r="G66" i="127"/>
  <c r="AF69" i="127"/>
  <c r="AE69" i="127"/>
  <c r="AD69" i="127"/>
  <c r="AC69" i="127"/>
  <c r="AB69" i="127"/>
  <c r="AA69" i="127"/>
  <c r="Z69" i="127"/>
  <c r="Y69" i="127"/>
  <c r="V69" i="127"/>
  <c r="W69" i="127"/>
  <c r="X69" i="127"/>
  <c r="S69" i="127"/>
  <c r="R69" i="127"/>
  <c r="Q69" i="127"/>
  <c r="P69" i="127"/>
  <c r="O69" i="127"/>
  <c r="N69" i="127"/>
  <c r="M69" i="127"/>
  <c r="L69" i="127"/>
  <c r="K69" i="127"/>
  <c r="AF68" i="127"/>
  <c r="AE68" i="127"/>
  <c r="AD68" i="127"/>
  <c r="AC68" i="127"/>
  <c r="AB68" i="127"/>
  <c r="AA68" i="127"/>
  <c r="Z68" i="127"/>
  <c r="Y68" i="127"/>
  <c r="V68" i="127"/>
  <c r="W68" i="127"/>
  <c r="X68" i="127"/>
  <c r="S68" i="127"/>
  <c r="R68" i="127"/>
  <c r="Q68" i="127"/>
  <c r="P68" i="127"/>
  <c r="O68" i="127"/>
  <c r="N68" i="127"/>
  <c r="M68" i="127"/>
  <c r="L68" i="127"/>
  <c r="K68" i="127"/>
  <c r="AF67" i="127"/>
  <c r="AE67" i="127"/>
  <c r="AD67" i="127"/>
  <c r="AC67" i="127"/>
  <c r="AB67" i="127"/>
  <c r="AA67" i="127"/>
  <c r="Z67" i="127"/>
  <c r="Y67" i="127"/>
  <c r="V67" i="127"/>
  <c r="W67" i="127"/>
  <c r="X67" i="127"/>
  <c r="S67" i="127"/>
  <c r="R67" i="127"/>
  <c r="Q67" i="127"/>
  <c r="P67" i="127"/>
  <c r="O67" i="127"/>
  <c r="N67" i="127"/>
  <c r="M67" i="127"/>
  <c r="L67" i="127"/>
  <c r="K67" i="127"/>
  <c r="G53" i="127"/>
  <c r="C56" i="127"/>
  <c r="B56" i="127"/>
  <c r="C57" i="127"/>
  <c r="B57" i="127"/>
  <c r="C58" i="127"/>
  <c r="B58" i="127"/>
  <c r="C59" i="127"/>
  <c r="B59" i="127"/>
  <c r="C60" i="127"/>
  <c r="B60" i="127"/>
  <c r="C61" i="127"/>
  <c r="B61" i="127"/>
  <c r="E56" i="127"/>
  <c r="G56" i="127"/>
  <c r="E57" i="127"/>
  <c r="G57" i="127"/>
  <c r="E58" i="127"/>
  <c r="G58" i="127"/>
  <c r="E59" i="127"/>
  <c r="G59" i="127"/>
  <c r="E60" i="127"/>
  <c r="G60" i="127"/>
  <c r="E61" i="127"/>
  <c r="G61" i="127"/>
  <c r="F53" i="127"/>
  <c r="B62" i="127"/>
  <c r="B63" i="127"/>
  <c r="B64" i="127"/>
  <c r="F54" i="127"/>
  <c r="F55" i="127"/>
  <c r="H66" i="127"/>
  <c r="H67" i="127"/>
  <c r="G67" i="127"/>
  <c r="B65" i="127"/>
  <c r="B66" i="127"/>
  <c r="F65" i="127"/>
  <c r="F66" i="127"/>
  <c r="F67" i="127"/>
  <c r="B67" i="127"/>
  <c r="AF66" i="127"/>
  <c r="AE66" i="127"/>
  <c r="AD66" i="127"/>
  <c r="AC66" i="127"/>
  <c r="AB66" i="127"/>
  <c r="AA66" i="127"/>
  <c r="Z66" i="127"/>
  <c r="Y66" i="127"/>
  <c r="V66" i="127"/>
  <c r="W66" i="127"/>
  <c r="X66" i="127"/>
  <c r="S66" i="127"/>
  <c r="R66" i="127"/>
  <c r="Q66" i="127"/>
  <c r="P66" i="127"/>
  <c r="O66" i="127"/>
  <c r="N66" i="127"/>
  <c r="M66" i="127"/>
  <c r="L66" i="127"/>
  <c r="K66" i="127"/>
  <c r="C66" i="127"/>
  <c r="AF65" i="127"/>
  <c r="AE65" i="127"/>
  <c r="AD65" i="127"/>
  <c r="AC65" i="127"/>
  <c r="AB65" i="127"/>
  <c r="AA65" i="127"/>
  <c r="Z65" i="127"/>
  <c r="Y65" i="127"/>
  <c r="V65" i="127"/>
  <c r="W65" i="127"/>
  <c r="X65" i="127"/>
  <c r="S65" i="127"/>
  <c r="R65" i="127"/>
  <c r="Q65" i="127"/>
  <c r="P65" i="127"/>
  <c r="O65" i="127"/>
  <c r="N65" i="127"/>
  <c r="M65" i="127"/>
  <c r="L65" i="127"/>
  <c r="K65" i="127"/>
  <c r="H65" i="127"/>
  <c r="G65" i="127"/>
  <c r="C65" i="127"/>
  <c r="AF64" i="127"/>
  <c r="AE64" i="127"/>
  <c r="AD64" i="127"/>
  <c r="AC64" i="127"/>
  <c r="AB64" i="127"/>
  <c r="AA64" i="127"/>
  <c r="Z64" i="127"/>
  <c r="Y64" i="127"/>
  <c r="V64" i="127"/>
  <c r="W64" i="127"/>
  <c r="X64" i="127"/>
  <c r="S64" i="127"/>
  <c r="R64" i="127"/>
  <c r="Q64" i="127"/>
  <c r="P64" i="127"/>
  <c r="O64" i="127"/>
  <c r="N64" i="127"/>
  <c r="M64" i="127"/>
  <c r="L64" i="127"/>
  <c r="K64" i="127"/>
  <c r="G64" i="127"/>
  <c r="E64" i="127"/>
  <c r="C64" i="127"/>
  <c r="AF63" i="127"/>
  <c r="AE63" i="127"/>
  <c r="AD63" i="127"/>
  <c r="AC63" i="127"/>
  <c r="AB63" i="127"/>
  <c r="AA63" i="127"/>
  <c r="Z63" i="127"/>
  <c r="Y63" i="127"/>
  <c r="V63" i="127"/>
  <c r="W63" i="127"/>
  <c r="X63" i="127"/>
  <c r="S63" i="127"/>
  <c r="R63" i="127"/>
  <c r="Q63" i="127"/>
  <c r="P63" i="127"/>
  <c r="O63" i="127"/>
  <c r="N63" i="127"/>
  <c r="M63" i="127"/>
  <c r="L63" i="127"/>
  <c r="K63" i="127"/>
  <c r="D53" i="127"/>
  <c r="E53" i="127"/>
  <c r="D54" i="127"/>
  <c r="E54" i="127"/>
  <c r="D55" i="127"/>
  <c r="E55" i="127"/>
  <c r="D63" i="127"/>
  <c r="C63" i="127"/>
  <c r="AF62" i="127"/>
  <c r="AE62" i="127"/>
  <c r="AD62" i="127"/>
  <c r="AC62" i="127"/>
  <c r="AB62" i="127"/>
  <c r="AA62" i="127"/>
  <c r="Z62" i="127"/>
  <c r="Y62" i="127"/>
  <c r="V62" i="127"/>
  <c r="W62" i="127"/>
  <c r="X62" i="127"/>
  <c r="S62" i="127"/>
  <c r="R62" i="127"/>
  <c r="Q62" i="127"/>
  <c r="P62" i="127"/>
  <c r="O62" i="127"/>
  <c r="N62" i="127"/>
  <c r="M62" i="127"/>
  <c r="L62" i="127"/>
  <c r="K62" i="127"/>
  <c r="AF61" i="127"/>
  <c r="AE61" i="127"/>
  <c r="AD61" i="127"/>
  <c r="AC61" i="127"/>
  <c r="AB61" i="127"/>
  <c r="AA61" i="127"/>
  <c r="Z61" i="127"/>
  <c r="Y61" i="127"/>
  <c r="V61" i="127"/>
  <c r="W61" i="127"/>
  <c r="X61" i="127"/>
  <c r="S61" i="127"/>
  <c r="R61" i="127"/>
  <c r="Q61" i="127"/>
  <c r="P61" i="127"/>
  <c r="O61" i="127"/>
  <c r="N61" i="127"/>
  <c r="M61" i="127"/>
  <c r="L61" i="127"/>
  <c r="K61" i="127"/>
  <c r="H61" i="127"/>
  <c r="AF60" i="127"/>
  <c r="AE60" i="127"/>
  <c r="AD60" i="127"/>
  <c r="AC60" i="127"/>
  <c r="AB60" i="127"/>
  <c r="AA60" i="127"/>
  <c r="Z60" i="127"/>
  <c r="Y60" i="127"/>
  <c r="V60" i="127"/>
  <c r="W60" i="127"/>
  <c r="X60" i="127"/>
  <c r="S60" i="127"/>
  <c r="R60" i="127"/>
  <c r="Q60" i="127"/>
  <c r="P60" i="127"/>
  <c r="O60" i="127"/>
  <c r="N60" i="127"/>
  <c r="M60" i="127"/>
  <c r="L60" i="127"/>
  <c r="K60" i="127"/>
  <c r="H60" i="127"/>
  <c r="AF59" i="127"/>
  <c r="AE59" i="127"/>
  <c r="AD59" i="127"/>
  <c r="AC59" i="127"/>
  <c r="AB59" i="127"/>
  <c r="AA59" i="127"/>
  <c r="Z59" i="127"/>
  <c r="Y59" i="127"/>
  <c r="V59" i="127"/>
  <c r="W59" i="127"/>
  <c r="X59" i="127"/>
  <c r="S59" i="127"/>
  <c r="R59" i="127"/>
  <c r="Q59" i="127"/>
  <c r="P59" i="127"/>
  <c r="O59" i="127"/>
  <c r="N59" i="127"/>
  <c r="M59" i="127"/>
  <c r="L59" i="127"/>
  <c r="K59" i="127"/>
  <c r="H59" i="127"/>
  <c r="AF58" i="127"/>
  <c r="AE58" i="127"/>
  <c r="AD58" i="127"/>
  <c r="AC58" i="127"/>
  <c r="AB58" i="127"/>
  <c r="AA58" i="127"/>
  <c r="Z58" i="127"/>
  <c r="Y58" i="127"/>
  <c r="V58" i="127"/>
  <c r="W58" i="127"/>
  <c r="X58" i="127"/>
  <c r="S58" i="127"/>
  <c r="R58" i="127"/>
  <c r="Q58" i="127"/>
  <c r="P58" i="127"/>
  <c r="O58" i="127"/>
  <c r="N58" i="127"/>
  <c r="M58" i="127"/>
  <c r="L58" i="127"/>
  <c r="K58" i="127"/>
  <c r="H58" i="127"/>
  <c r="AF57" i="127"/>
  <c r="AE57" i="127"/>
  <c r="AD57" i="127"/>
  <c r="AC57" i="127"/>
  <c r="AB57" i="127"/>
  <c r="AA57" i="127"/>
  <c r="Z57" i="127"/>
  <c r="Y57" i="127"/>
  <c r="V57" i="127"/>
  <c r="W57" i="127"/>
  <c r="X57" i="127"/>
  <c r="S57" i="127"/>
  <c r="R57" i="127"/>
  <c r="Q57" i="127"/>
  <c r="P57" i="127"/>
  <c r="O57" i="127"/>
  <c r="N57" i="127"/>
  <c r="M57" i="127"/>
  <c r="L57" i="127"/>
  <c r="K57" i="127"/>
  <c r="H57" i="127"/>
  <c r="AF56" i="127"/>
  <c r="AE56" i="127"/>
  <c r="AD56" i="127"/>
  <c r="AC56" i="127"/>
  <c r="AB56" i="127"/>
  <c r="AA56" i="127"/>
  <c r="Z56" i="127"/>
  <c r="Y56" i="127"/>
  <c r="V56" i="127"/>
  <c r="W56" i="127"/>
  <c r="X56" i="127"/>
  <c r="S56" i="127"/>
  <c r="R56" i="127"/>
  <c r="Q56" i="127"/>
  <c r="P56" i="127"/>
  <c r="O56" i="127"/>
  <c r="N56" i="127"/>
  <c r="M56" i="127"/>
  <c r="L56" i="127"/>
  <c r="K56" i="127"/>
  <c r="H56" i="127"/>
  <c r="AF55" i="127"/>
  <c r="AE55" i="127"/>
  <c r="AD55" i="127"/>
  <c r="AC55" i="127"/>
  <c r="AB55" i="127"/>
  <c r="AA55" i="127"/>
  <c r="Z55" i="127"/>
  <c r="Y55" i="127"/>
  <c r="V55" i="127"/>
  <c r="W55" i="127"/>
  <c r="X55" i="127"/>
  <c r="S55" i="127"/>
  <c r="R55" i="127"/>
  <c r="Q55" i="127"/>
  <c r="P55" i="127"/>
  <c r="O55" i="127"/>
  <c r="N55" i="127"/>
  <c r="M55" i="127"/>
  <c r="L55" i="127"/>
  <c r="K55" i="127"/>
  <c r="AF54" i="127"/>
  <c r="AE54" i="127"/>
  <c r="AD54" i="127"/>
  <c r="AC54" i="127"/>
  <c r="AB54" i="127"/>
  <c r="AA54" i="127"/>
  <c r="Z54" i="127"/>
  <c r="Y54" i="127"/>
  <c r="V54" i="127"/>
  <c r="W54" i="127"/>
  <c r="X54" i="127"/>
  <c r="S54" i="127"/>
  <c r="R54" i="127"/>
  <c r="Q54" i="127"/>
  <c r="P54" i="127"/>
  <c r="O54" i="127"/>
  <c r="N54" i="127"/>
  <c r="M54" i="127"/>
  <c r="L54" i="127"/>
  <c r="K54" i="127"/>
  <c r="AF53" i="127"/>
  <c r="AE53" i="127"/>
  <c r="AD53" i="127"/>
  <c r="AC53" i="127"/>
  <c r="AB53" i="127"/>
  <c r="AA53" i="127"/>
  <c r="Z53" i="127"/>
  <c r="Y53" i="127"/>
  <c r="V53" i="127"/>
  <c r="W53" i="127"/>
  <c r="X53" i="127"/>
  <c r="S53" i="127"/>
  <c r="R53" i="127"/>
  <c r="Q53" i="127"/>
  <c r="P53" i="127"/>
  <c r="O53" i="127"/>
  <c r="N53" i="127"/>
  <c r="M53" i="127"/>
  <c r="L53" i="127"/>
  <c r="K53" i="127"/>
  <c r="Y52" i="127"/>
  <c r="Z52" i="127"/>
  <c r="AA52" i="127"/>
  <c r="AB52" i="127"/>
  <c r="AC52" i="127"/>
  <c r="AD52" i="127"/>
  <c r="AE52" i="127"/>
  <c r="AF52" i="127"/>
  <c r="V52" i="127"/>
  <c r="W52" i="127"/>
  <c r="X52" i="127"/>
  <c r="S52" i="127"/>
  <c r="AG52" i="127"/>
  <c r="R52" i="127"/>
  <c r="Q52" i="127"/>
  <c r="P52" i="127"/>
  <c r="O52" i="127"/>
  <c r="N52" i="127"/>
  <c r="M52" i="127"/>
  <c r="L52" i="127"/>
  <c r="K52" i="127"/>
  <c r="B51" i="127"/>
  <c r="A51" i="126"/>
  <c r="B101" i="126"/>
  <c r="B96" i="126"/>
  <c r="B97" i="126"/>
  <c r="B98" i="126"/>
  <c r="B99" i="126"/>
  <c r="B100" i="126"/>
  <c r="D101" i="126"/>
  <c r="E101" i="126"/>
  <c r="B94" i="126"/>
  <c r="C101" i="126"/>
  <c r="F101" i="126"/>
  <c r="D100" i="126"/>
  <c r="E100" i="126"/>
  <c r="C100" i="126"/>
  <c r="F100" i="126"/>
  <c r="D99" i="126"/>
  <c r="E99" i="126"/>
  <c r="C99" i="126"/>
  <c r="F99" i="126"/>
  <c r="D98" i="126"/>
  <c r="E98" i="126"/>
  <c r="C98" i="126"/>
  <c r="F98" i="126"/>
  <c r="D97" i="126"/>
  <c r="E97" i="126"/>
  <c r="C97" i="126"/>
  <c r="F97" i="126"/>
  <c r="D96" i="126"/>
  <c r="E96" i="126"/>
  <c r="C96" i="126"/>
  <c r="F96" i="126"/>
  <c r="G96" i="126"/>
  <c r="B95" i="126"/>
  <c r="C77" i="126"/>
  <c r="E77" i="126"/>
  <c r="F77" i="126"/>
  <c r="G77" i="126"/>
  <c r="D77" i="126"/>
  <c r="B79" i="126"/>
  <c r="H77" i="126"/>
  <c r="B78" i="126"/>
  <c r="C78" i="126"/>
  <c r="C79" i="126"/>
  <c r="D79" i="126"/>
  <c r="D80" i="126"/>
  <c r="B81" i="126"/>
  <c r="B80" i="126"/>
  <c r="C80" i="126"/>
  <c r="C81" i="126"/>
  <c r="D81" i="126"/>
  <c r="B83" i="126"/>
  <c r="B82" i="126"/>
  <c r="C82" i="126"/>
  <c r="C83" i="126"/>
  <c r="D83" i="126"/>
  <c r="B85" i="126"/>
  <c r="B84" i="126"/>
  <c r="C84" i="126"/>
  <c r="C85" i="126"/>
  <c r="D85" i="126"/>
  <c r="B87" i="126"/>
  <c r="B86" i="126"/>
  <c r="C86" i="126"/>
  <c r="C87" i="126"/>
  <c r="D87" i="126"/>
  <c r="D92" i="126"/>
  <c r="B89" i="126"/>
  <c r="B88" i="126"/>
  <c r="C88" i="126"/>
  <c r="C89" i="126"/>
  <c r="D89" i="126"/>
  <c r="B91" i="126"/>
  <c r="B90" i="126"/>
  <c r="C90" i="126"/>
  <c r="C91" i="126"/>
  <c r="D91" i="126"/>
  <c r="E92" i="126"/>
  <c r="C92" i="126"/>
  <c r="F92" i="126"/>
  <c r="S91" i="126"/>
  <c r="R91" i="126"/>
  <c r="Q91" i="126"/>
  <c r="P91" i="126"/>
  <c r="O91" i="126"/>
  <c r="N91" i="126"/>
  <c r="M91" i="126"/>
  <c r="L91" i="126"/>
  <c r="K91" i="126"/>
  <c r="H91" i="126"/>
  <c r="G91" i="126"/>
  <c r="S90" i="126"/>
  <c r="R90" i="126"/>
  <c r="Q90" i="126"/>
  <c r="P90" i="126"/>
  <c r="O90" i="126"/>
  <c r="N90" i="126"/>
  <c r="M90" i="126"/>
  <c r="L90" i="126"/>
  <c r="K90" i="126"/>
  <c r="S89" i="126"/>
  <c r="R89" i="126"/>
  <c r="Q89" i="126"/>
  <c r="P89" i="126"/>
  <c r="O89" i="126"/>
  <c r="N89" i="126"/>
  <c r="M89" i="126"/>
  <c r="L89" i="126"/>
  <c r="K89" i="126"/>
  <c r="H89" i="126"/>
  <c r="G89" i="126"/>
  <c r="S88" i="126"/>
  <c r="R88" i="126"/>
  <c r="Q88" i="126"/>
  <c r="P88" i="126"/>
  <c r="O88" i="126"/>
  <c r="N88" i="126"/>
  <c r="M88" i="126"/>
  <c r="L88" i="126"/>
  <c r="K88" i="126"/>
  <c r="H88" i="126"/>
  <c r="S87" i="126"/>
  <c r="R87" i="126"/>
  <c r="Q87" i="126"/>
  <c r="P87" i="126"/>
  <c r="O87" i="126"/>
  <c r="N87" i="126"/>
  <c r="M87" i="126"/>
  <c r="L87" i="126"/>
  <c r="K87" i="126"/>
  <c r="H87" i="126"/>
  <c r="G87" i="126"/>
  <c r="S86" i="126"/>
  <c r="R86" i="126"/>
  <c r="Q86" i="126"/>
  <c r="P86" i="126"/>
  <c r="O86" i="126"/>
  <c r="N86" i="126"/>
  <c r="M86" i="126"/>
  <c r="L86" i="126"/>
  <c r="K86" i="126"/>
  <c r="S85" i="126"/>
  <c r="R85" i="126"/>
  <c r="Q85" i="126"/>
  <c r="P85" i="126"/>
  <c r="O85" i="126"/>
  <c r="N85" i="126"/>
  <c r="M85" i="126"/>
  <c r="L85" i="126"/>
  <c r="K85" i="126"/>
  <c r="H85" i="126"/>
  <c r="E85" i="126"/>
  <c r="G85" i="126"/>
  <c r="S84" i="126"/>
  <c r="R84" i="126"/>
  <c r="Q84" i="126"/>
  <c r="P84" i="126"/>
  <c r="O84" i="126"/>
  <c r="N84" i="126"/>
  <c r="M84" i="126"/>
  <c r="L84" i="126"/>
  <c r="K84" i="126"/>
  <c r="S83" i="126"/>
  <c r="R83" i="126"/>
  <c r="Q83" i="126"/>
  <c r="P83" i="126"/>
  <c r="O83" i="126"/>
  <c r="N83" i="126"/>
  <c r="M83" i="126"/>
  <c r="L83" i="126"/>
  <c r="K83" i="126"/>
  <c r="H83" i="126"/>
  <c r="G83" i="126"/>
  <c r="S82" i="126"/>
  <c r="R82" i="126"/>
  <c r="Q82" i="126"/>
  <c r="P82" i="126"/>
  <c r="O82" i="126"/>
  <c r="N82" i="126"/>
  <c r="M82" i="126"/>
  <c r="L82" i="126"/>
  <c r="K82" i="126"/>
  <c r="S81" i="126"/>
  <c r="R81" i="126"/>
  <c r="Q81" i="126"/>
  <c r="P81" i="126"/>
  <c r="O81" i="126"/>
  <c r="N81" i="126"/>
  <c r="M81" i="126"/>
  <c r="L81" i="126"/>
  <c r="K81" i="126"/>
  <c r="H81" i="126"/>
  <c r="G81" i="126"/>
  <c r="H63" i="126"/>
  <c r="AF80" i="126"/>
  <c r="AE80" i="126"/>
  <c r="AD80" i="126"/>
  <c r="AC80" i="126"/>
  <c r="AB80" i="126"/>
  <c r="AA80" i="126"/>
  <c r="Z80" i="126"/>
  <c r="Y80" i="126"/>
  <c r="V80" i="126"/>
  <c r="W80" i="126"/>
  <c r="X80" i="126"/>
  <c r="S80" i="126"/>
  <c r="R80" i="126"/>
  <c r="Q80" i="126"/>
  <c r="P80" i="126"/>
  <c r="O80" i="126"/>
  <c r="N80" i="126"/>
  <c r="M80" i="126"/>
  <c r="L80" i="126"/>
  <c r="K80" i="126"/>
  <c r="AF79" i="126"/>
  <c r="AE79" i="126"/>
  <c r="AD79" i="126"/>
  <c r="AC79" i="126"/>
  <c r="AB79" i="126"/>
  <c r="AA79" i="126"/>
  <c r="Z79" i="126"/>
  <c r="Y79" i="126"/>
  <c r="V79" i="126"/>
  <c r="W79" i="126"/>
  <c r="X79" i="126"/>
  <c r="S79" i="126"/>
  <c r="R79" i="126"/>
  <c r="Q79" i="126"/>
  <c r="P79" i="126"/>
  <c r="O79" i="126"/>
  <c r="N79" i="126"/>
  <c r="M79" i="126"/>
  <c r="L79" i="126"/>
  <c r="K79" i="126"/>
  <c r="H79" i="126"/>
  <c r="G79" i="126"/>
  <c r="AF78" i="126"/>
  <c r="AE78" i="126"/>
  <c r="AD78" i="126"/>
  <c r="AC78" i="126"/>
  <c r="AB78" i="126"/>
  <c r="AA78" i="126"/>
  <c r="Z78" i="126"/>
  <c r="Y78" i="126"/>
  <c r="V78" i="126"/>
  <c r="W78" i="126"/>
  <c r="X78" i="126"/>
  <c r="S78" i="126"/>
  <c r="R78" i="126"/>
  <c r="Q78" i="126"/>
  <c r="P78" i="126"/>
  <c r="O78" i="126"/>
  <c r="N78" i="126"/>
  <c r="M78" i="126"/>
  <c r="L78" i="126"/>
  <c r="K78" i="126"/>
  <c r="AF77" i="126"/>
  <c r="AE77" i="126"/>
  <c r="AD77" i="126"/>
  <c r="AC77" i="126"/>
  <c r="AB77" i="126"/>
  <c r="AA77" i="126"/>
  <c r="Z77" i="126"/>
  <c r="Y77" i="126"/>
  <c r="V77" i="126"/>
  <c r="W77" i="126"/>
  <c r="X77" i="126"/>
  <c r="S77" i="126"/>
  <c r="R77" i="126"/>
  <c r="Q77" i="126"/>
  <c r="P77" i="126"/>
  <c r="O77" i="126"/>
  <c r="N77" i="126"/>
  <c r="M77" i="126"/>
  <c r="L77" i="126"/>
  <c r="K77" i="126"/>
  <c r="B77" i="126"/>
  <c r="AF76" i="126"/>
  <c r="AE76" i="126"/>
  <c r="AD76" i="126"/>
  <c r="AC76" i="126"/>
  <c r="AB76" i="126"/>
  <c r="AA76" i="126"/>
  <c r="Z76" i="126"/>
  <c r="Y76" i="126"/>
  <c r="V76" i="126"/>
  <c r="W76" i="126"/>
  <c r="X76" i="126"/>
  <c r="S76" i="126"/>
  <c r="R76" i="126"/>
  <c r="Q76" i="126"/>
  <c r="P76" i="126"/>
  <c r="O76" i="126"/>
  <c r="N76" i="126"/>
  <c r="M76" i="126"/>
  <c r="L76" i="126"/>
  <c r="K76" i="126"/>
  <c r="G68" i="126"/>
  <c r="C54" i="126"/>
  <c r="C73" i="126"/>
  <c r="C55" i="126"/>
  <c r="C74" i="126"/>
  <c r="D73" i="126"/>
  <c r="H53" i="126"/>
  <c r="E72" i="126"/>
  <c r="F72" i="126"/>
  <c r="H54" i="126"/>
  <c r="E73" i="126"/>
  <c r="F73" i="126"/>
  <c r="B76" i="126"/>
  <c r="AF75" i="126"/>
  <c r="AE75" i="126"/>
  <c r="AD75" i="126"/>
  <c r="AC75" i="126"/>
  <c r="AB75" i="126"/>
  <c r="AA75" i="126"/>
  <c r="Z75" i="126"/>
  <c r="Y75" i="126"/>
  <c r="V75" i="126"/>
  <c r="W75" i="126"/>
  <c r="X75" i="126"/>
  <c r="S75" i="126"/>
  <c r="R75" i="126"/>
  <c r="Q75" i="126"/>
  <c r="P75" i="126"/>
  <c r="O75" i="126"/>
  <c r="N75" i="126"/>
  <c r="M75" i="126"/>
  <c r="L75" i="126"/>
  <c r="K75" i="126"/>
  <c r="B75" i="126"/>
  <c r="AF74" i="126"/>
  <c r="AE74" i="126"/>
  <c r="AD74" i="126"/>
  <c r="AC74" i="126"/>
  <c r="AB74" i="126"/>
  <c r="AA74" i="126"/>
  <c r="Z74" i="126"/>
  <c r="Y74" i="126"/>
  <c r="V74" i="126"/>
  <c r="W74" i="126"/>
  <c r="X74" i="126"/>
  <c r="S74" i="126"/>
  <c r="R74" i="126"/>
  <c r="Q74" i="126"/>
  <c r="P74" i="126"/>
  <c r="O74" i="126"/>
  <c r="N74" i="126"/>
  <c r="M74" i="126"/>
  <c r="L74" i="126"/>
  <c r="K74" i="126"/>
  <c r="H55" i="126"/>
  <c r="E74" i="126"/>
  <c r="B55" i="126"/>
  <c r="B74" i="126"/>
  <c r="AF73" i="126"/>
  <c r="AE73" i="126"/>
  <c r="AD73" i="126"/>
  <c r="AC73" i="126"/>
  <c r="AB73" i="126"/>
  <c r="AA73" i="126"/>
  <c r="Z73" i="126"/>
  <c r="Y73" i="126"/>
  <c r="V73" i="126"/>
  <c r="W73" i="126"/>
  <c r="X73" i="126"/>
  <c r="S73" i="126"/>
  <c r="R73" i="126"/>
  <c r="Q73" i="126"/>
  <c r="P73" i="126"/>
  <c r="O73" i="126"/>
  <c r="N73" i="126"/>
  <c r="M73" i="126"/>
  <c r="L73" i="126"/>
  <c r="K73" i="126"/>
  <c r="B54" i="126"/>
  <c r="B73" i="126"/>
  <c r="AF72" i="126"/>
  <c r="AE72" i="126"/>
  <c r="AD72" i="126"/>
  <c r="AC72" i="126"/>
  <c r="AB72" i="126"/>
  <c r="AA72" i="126"/>
  <c r="Z72" i="126"/>
  <c r="Y72" i="126"/>
  <c r="V72" i="126"/>
  <c r="W72" i="126"/>
  <c r="X72" i="126"/>
  <c r="S72" i="126"/>
  <c r="R72" i="126"/>
  <c r="Q72" i="126"/>
  <c r="P72" i="126"/>
  <c r="O72" i="126"/>
  <c r="N72" i="126"/>
  <c r="M72" i="126"/>
  <c r="L72" i="126"/>
  <c r="K72" i="126"/>
  <c r="C53" i="126"/>
  <c r="C72" i="126"/>
  <c r="D72" i="126"/>
  <c r="B53" i="126"/>
  <c r="B72" i="126"/>
  <c r="AF71" i="126"/>
  <c r="AE71" i="126"/>
  <c r="AD71" i="126"/>
  <c r="AC71" i="126"/>
  <c r="AB71" i="126"/>
  <c r="AA71" i="126"/>
  <c r="Z71" i="126"/>
  <c r="Y71" i="126"/>
  <c r="V71" i="126"/>
  <c r="W71" i="126"/>
  <c r="X71" i="126"/>
  <c r="S71" i="126"/>
  <c r="R71" i="126"/>
  <c r="Q71" i="126"/>
  <c r="P71" i="126"/>
  <c r="O71" i="126"/>
  <c r="N71" i="126"/>
  <c r="M71" i="126"/>
  <c r="L71" i="126"/>
  <c r="K71" i="126"/>
  <c r="AF70" i="126"/>
  <c r="AE70" i="126"/>
  <c r="AD70" i="126"/>
  <c r="AC70" i="126"/>
  <c r="AB70" i="126"/>
  <c r="AA70" i="126"/>
  <c r="Z70" i="126"/>
  <c r="Y70" i="126"/>
  <c r="V70" i="126"/>
  <c r="W70" i="126"/>
  <c r="X70" i="126"/>
  <c r="S70" i="126"/>
  <c r="R70" i="126"/>
  <c r="Q70" i="126"/>
  <c r="P70" i="126"/>
  <c r="O70" i="126"/>
  <c r="N70" i="126"/>
  <c r="M70" i="126"/>
  <c r="L70" i="126"/>
  <c r="K70" i="126"/>
  <c r="G66" i="126"/>
  <c r="AF69" i="126"/>
  <c r="AE69" i="126"/>
  <c r="AD69" i="126"/>
  <c r="AC69" i="126"/>
  <c r="AB69" i="126"/>
  <c r="AA69" i="126"/>
  <c r="Z69" i="126"/>
  <c r="Y69" i="126"/>
  <c r="V69" i="126"/>
  <c r="W69" i="126"/>
  <c r="X69" i="126"/>
  <c r="S69" i="126"/>
  <c r="R69" i="126"/>
  <c r="Q69" i="126"/>
  <c r="P69" i="126"/>
  <c r="O69" i="126"/>
  <c r="N69" i="126"/>
  <c r="M69" i="126"/>
  <c r="L69" i="126"/>
  <c r="K69" i="126"/>
  <c r="AF68" i="126"/>
  <c r="AE68" i="126"/>
  <c r="AD68" i="126"/>
  <c r="AC68" i="126"/>
  <c r="AB68" i="126"/>
  <c r="AA68" i="126"/>
  <c r="Z68" i="126"/>
  <c r="Y68" i="126"/>
  <c r="V68" i="126"/>
  <c r="W68" i="126"/>
  <c r="X68" i="126"/>
  <c r="S68" i="126"/>
  <c r="R68" i="126"/>
  <c r="Q68" i="126"/>
  <c r="P68" i="126"/>
  <c r="O68" i="126"/>
  <c r="N68" i="126"/>
  <c r="M68" i="126"/>
  <c r="L68" i="126"/>
  <c r="K68" i="126"/>
  <c r="AF67" i="126"/>
  <c r="AE67" i="126"/>
  <c r="AD67" i="126"/>
  <c r="AC67" i="126"/>
  <c r="AB67" i="126"/>
  <c r="AA67" i="126"/>
  <c r="Z67" i="126"/>
  <c r="Y67" i="126"/>
  <c r="V67" i="126"/>
  <c r="W67" i="126"/>
  <c r="X67" i="126"/>
  <c r="S67" i="126"/>
  <c r="R67" i="126"/>
  <c r="Q67" i="126"/>
  <c r="P67" i="126"/>
  <c r="O67" i="126"/>
  <c r="N67" i="126"/>
  <c r="M67" i="126"/>
  <c r="L67" i="126"/>
  <c r="K67" i="126"/>
  <c r="G53" i="126"/>
  <c r="C56" i="126"/>
  <c r="B56" i="126"/>
  <c r="E56" i="126"/>
  <c r="G56" i="126"/>
  <c r="C57" i="126"/>
  <c r="B57" i="126"/>
  <c r="C58" i="126"/>
  <c r="B58" i="126"/>
  <c r="C59" i="126"/>
  <c r="B59" i="126"/>
  <c r="C60" i="126"/>
  <c r="B60" i="126"/>
  <c r="C61" i="126"/>
  <c r="B61" i="126"/>
  <c r="E57" i="126"/>
  <c r="G57" i="126"/>
  <c r="E58" i="126"/>
  <c r="G58" i="126"/>
  <c r="E59" i="126"/>
  <c r="G59" i="126"/>
  <c r="E60" i="126"/>
  <c r="G60" i="126"/>
  <c r="E61" i="126"/>
  <c r="G61" i="126"/>
  <c r="F53" i="126"/>
  <c r="B62" i="126"/>
  <c r="B63" i="126"/>
  <c r="B64" i="126"/>
  <c r="F54" i="126"/>
  <c r="F55" i="126"/>
  <c r="H66" i="126"/>
  <c r="H67" i="126"/>
  <c r="G67" i="126"/>
  <c r="B65" i="126"/>
  <c r="B66" i="126"/>
  <c r="F65" i="126"/>
  <c r="F66" i="126"/>
  <c r="F67" i="126"/>
  <c r="B67" i="126"/>
  <c r="AF66" i="126"/>
  <c r="AE66" i="126"/>
  <c r="AD66" i="126"/>
  <c r="AC66" i="126"/>
  <c r="AB66" i="126"/>
  <c r="AA66" i="126"/>
  <c r="Z66" i="126"/>
  <c r="Y66" i="126"/>
  <c r="V66" i="126"/>
  <c r="W66" i="126"/>
  <c r="X66" i="126"/>
  <c r="S66" i="126"/>
  <c r="R66" i="126"/>
  <c r="Q66" i="126"/>
  <c r="P66" i="126"/>
  <c r="O66" i="126"/>
  <c r="N66" i="126"/>
  <c r="M66" i="126"/>
  <c r="L66" i="126"/>
  <c r="K66" i="126"/>
  <c r="C66" i="126"/>
  <c r="AF65" i="126"/>
  <c r="AE65" i="126"/>
  <c r="AD65" i="126"/>
  <c r="AC65" i="126"/>
  <c r="AB65" i="126"/>
  <c r="AA65" i="126"/>
  <c r="Z65" i="126"/>
  <c r="Y65" i="126"/>
  <c r="V65" i="126"/>
  <c r="W65" i="126"/>
  <c r="X65" i="126"/>
  <c r="S65" i="126"/>
  <c r="R65" i="126"/>
  <c r="Q65" i="126"/>
  <c r="P65" i="126"/>
  <c r="O65" i="126"/>
  <c r="N65" i="126"/>
  <c r="M65" i="126"/>
  <c r="L65" i="126"/>
  <c r="K65" i="126"/>
  <c r="H65" i="126"/>
  <c r="G65" i="126"/>
  <c r="C65" i="126"/>
  <c r="AF64" i="126"/>
  <c r="AE64" i="126"/>
  <c r="AD64" i="126"/>
  <c r="AC64" i="126"/>
  <c r="AB64" i="126"/>
  <c r="AA64" i="126"/>
  <c r="Z64" i="126"/>
  <c r="Y64" i="126"/>
  <c r="V64" i="126"/>
  <c r="W64" i="126"/>
  <c r="X64" i="126"/>
  <c r="S64" i="126"/>
  <c r="R64" i="126"/>
  <c r="Q64" i="126"/>
  <c r="P64" i="126"/>
  <c r="O64" i="126"/>
  <c r="N64" i="126"/>
  <c r="M64" i="126"/>
  <c r="L64" i="126"/>
  <c r="K64" i="126"/>
  <c r="G64" i="126"/>
  <c r="E64" i="126"/>
  <c r="C64" i="126"/>
  <c r="AF63" i="126"/>
  <c r="AE63" i="126"/>
  <c r="AD63" i="126"/>
  <c r="AC63" i="126"/>
  <c r="AB63" i="126"/>
  <c r="AA63" i="126"/>
  <c r="Z63" i="126"/>
  <c r="Y63" i="126"/>
  <c r="V63" i="126"/>
  <c r="W63" i="126"/>
  <c r="X63" i="126"/>
  <c r="S63" i="126"/>
  <c r="R63" i="126"/>
  <c r="Q63" i="126"/>
  <c r="P63" i="126"/>
  <c r="O63" i="126"/>
  <c r="N63" i="126"/>
  <c r="M63" i="126"/>
  <c r="L63" i="126"/>
  <c r="K63" i="126"/>
  <c r="D53" i="126"/>
  <c r="E53" i="126"/>
  <c r="D54" i="126"/>
  <c r="E54" i="126"/>
  <c r="D55" i="126"/>
  <c r="E55" i="126"/>
  <c r="D63" i="126"/>
  <c r="C63" i="126"/>
  <c r="AF62" i="126"/>
  <c r="AE62" i="126"/>
  <c r="AD62" i="126"/>
  <c r="AC62" i="126"/>
  <c r="AB62" i="126"/>
  <c r="AA62" i="126"/>
  <c r="Z62" i="126"/>
  <c r="Y62" i="126"/>
  <c r="V62" i="126"/>
  <c r="W62" i="126"/>
  <c r="X62" i="126"/>
  <c r="S62" i="126"/>
  <c r="R62" i="126"/>
  <c r="Q62" i="126"/>
  <c r="P62" i="126"/>
  <c r="O62" i="126"/>
  <c r="N62" i="126"/>
  <c r="M62" i="126"/>
  <c r="L62" i="126"/>
  <c r="K62" i="126"/>
  <c r="AF61" i="126"/>
  <c r="AE61" i="126"/>
  <c r="AD61" i="126"/>
  <c r="AC61" i="126"/>
  <c r="AB61" i="126"/>
  <c r="AA61" i="126"/>
  <c r="Z61" i="126"/>
  <c r="Y61" i="126"/>
  <c r="V61" i="126"/>
  <c r="W61" i="126"/>
  <c r="X61" i="126"/>
  <c r="S61" i="126"/>
  <c r="R61" i="126"/>
  <c r="Q61" i="126"/>
  <c r="P61" i="126"/>
  <c r="O61" i="126"/>
  <c r="N61" i="126"/>
  <c r="M61" i="126"/>
  <c r="L61" i="126"/>
  <c r="K61" i="126"/>
  <c r="H61" i="126"/>
  <c r="AF60" i="126"/>
  <c r="AE60" i="126"/>
  <c r="AD60" i="126"/>
  <c r="AC60" i="126"/>
  <c r="AB60" i="126"/>
  <c r="AA60" i="126"/>
  <c r="Z60" i="126"/>
  <c r="Y60" i="126"/>
  <c r="V60" i="126"/>
  <c r="W60" i="126"/>
  <c r="X60" i="126"/>
  <c r="S60" i="126"/>
  <c r="R60" i="126"/>
  <c r="Q60" i="126"/>
  <c r="P60" i="126"/>
  <c r="O60" i="126"/>
  <c r="N60" i="126"/>
  <c r="M60" i="126"/>
  <c r="L60" i="126"/>
  <c r="K60" i="126"/>
  <c r="H60" i="126"/>
  <c r="AF59" i="126"/>
  <c r="AE59" i="126"/>
  <c r="AD59" i="126"/>
  <c r="AC59" i="126"/>
  <c r="AB59" i="126"/>
  <c r="AA59" i="126"/>
  <c r="Z59" i="126"/>
  <c r="Y59" i="126"/>
  <c r="V59" i="126"/>
  <c r="W59" i="126"/>
  <c r="X59" i="126"/>
  <c r="S59" i="126"/>
  <c r="R59" i="126"/>
  <c r="Q59" i="126"/>
  <c r="P59" i="126"/>
  <c r="O59" i="126"/>
  <c r="N59" i="126"/>
  <c r="M59" i="126"/>
  <c r="L59" i="126"/>
  <c r="K59" i="126"/>
  <c r="H59" i="126"/>
  <c r="AF58" i="126"/>
  <c r="AE58" i="126"/>
  <c r="AD58" i="126"/>
  <c r="AC58" i="126"/>
  <c r="AB58" i="126"/>
  <c r="AA58" i="126"/>
  <c r="Z58" i="126"/>
  <c r="Y58" i="126"/>
  <c r="V58" i="126"/>
  <c r="W58" i="126"/>
  <c r="X58" i="126"/>
  <c r="S58" i="126"/>
  <c r="R58" i="126"/>
  <c r="Q58" i="126"/>
  <c r="P58" i="126"/>
  <c r="O58" i="126"/>
  <c r="N58" i="126"/>
  <c r="M58" i="126"/>
  <c r="L58" i="126"/>
  <c r="K58" i="126"/>
  <c r="H58" i="126"/>
  <c r="AF57" i="126"/>
  <c r="AE57" i="126"/>
  <c r="AD57" i="126"/>
  <c r="AC57" i="126"/>
  <c r="AB57" i="126"/>
  <c r="AA57" i="126"/>
  <c r="Z57" i="126"/>
  <c r="Y57" i="126"/>
  <c r="V57" i="126"/>
  <c r="W57" i="126"/>
  <c r="X57" i="126"/>
  <c r="S57" i="126"/>
  <c r="R57" i="126"/>
  <c r="Q57" i="126"/>
  <c r="P57" i="126"/>
  <c r="O57" i="126"/>
  <c r="N57" i="126"/>
  <c r="M57" i="126"/>
  <c r="L57" i="126"/>
  <c r="K57" i="126"/>
  <c r="H57" i="126"/>
  <c r="AF56" i="126"/>
  <c r="AE56" i="126"/>
  <c r="AD56" i="126"/>
  <c r="AC56" i="126"/>
  <c r="AB56" i="126"/>
  <c r="AA56" i="126"/>
  <c r="Z56" i="126"/>
  <c r="Y56" i="126"/>
  <c r="V56" i="126"/>
  <c r="W56" i="126"/>
  <c r="X56" i="126"/>
  <c r="S56" i="126"/>
  <c r="R56" i="126"/>
  <c r="Q56" i="126"/>
  <c r="P56" i="126"/>
  <c r="O56" i="126"/>
  <c r="N56" i="126"/>
  <c r="M56" i="126"/>
  <c r="L56" i="126"/>
  <c r="K56" i="126"/>
  <c r="H56" i="126"/>
  <c r="AF55" i="126"/>
  <c r="AE55" i="126"/>
  <c r="AD55" i="126"/>
  <c r="AC55" i="126"/>
  <c r="AB55" i="126"/>
  <c r="AA55" i="126"/>
  <c r="Z55" i="126"/>
  <c r="Y55" i="126"/>
  <c r="V55" i="126"/>
  <c r="W55" i="126"/>
  <c r="X55" i="126"/>
  <c r="S55" i="126"/>
  <c r="R55" i="126"/>
  <c r="Q55" i="126"/>
  <c r="P55" i="126"/>
  <c r="O55" i="126"/>
  <c r="N55" i="126"/>
  <c r="M55" i="126"/>
  <c r="L55" i="126"/>
  <c r="K55" i="126"/>
  <c r="AF54" i="126"/>
  <c r="AE54" i="126"/>
  <c r="AD54" i="126"/>
  <c r="AC54" i="126"/>
  <c r="AB54" i="126"/>
  <c r="AA54" i="126"/>
  <c r="Z54" i="126"/>
  <c r="Y54" i="126"/>
  <c r="V54" i="126"/>
  <c r="W54" i="126"/>
  <c r="X54" i="126"/>
  <c r="S54" i="126"/>
  <c r="R54" i="126"/>
  <c r="Q54" i="126"/>
  <c r="P54" i="126"/>
  <c r="O54" i="126"/>
  <c r="N54" i="126"/>
  <c r="M54" i="126"/>
  <c r="L54" i="126"/>
  <c r="K54" i="126"/>
  <c r="AF53" i="126"/>
  <c r="AE53" i="126"/>
  <c r="AD53" i="126"/>
  <c r="AC53" i="126"/>
  <c r="AB53" i="126"/>
  <c r="AA53" i="126"/>
  <c r="Z53" i="126"/>
  <c r="Y53" i="126"/>
  <c r="V53" i="126"/>
  <c r="W53" i="126"/>
  <c r="X53" i="126"/>
  <c r="S53" i="126"/>
  <c r="R53" i="126"/>
  <c r="Q53" i="126"/>
  <c r="P53" i="126"/>
  <c r="O53" i="126"/>
  <c r="N53" i="126"/>
  <c r="M53" i="126"/>
  <c r="L53" i="126"/>
  <c r="K53" i="126"/>
  <c r="Y52" i="126"/>
  <c r="Z52" i="126"/>
  <c r="AA52" i="126"/>
  <c r="AB52" i="126"/>
  <c r="AC52" i="126"/>
  <c r="AD52" i="126"/>
  <c r="AE52" i="126"/>
  <c r="AF52" i="126"/>
  <c r="V52" i="126"/>
  <c r="W52" i="126"/>
  <c r="X52" i="126"/>
  <c r="AG52" i="126"/>
  <c r="S52" i="126"/>
  <c r="R52" i="126"/>
  <c r="Q52" i="126"/>
  <c r="P52" i="126"/>
  <c r="O52" i="126"/>
  <c r="N52" i="126"/>
  <c r="M52" i="126"/>
  <c r="L52" i="126"/>
  <c r="K52" i="126"/>
  <c r="B51" i="126"/>
  <c r="A51" i="125"/>
  <c r="B101" i="125"/>
  <c r="B96" i="125"/>
  <c r="B97" i="125"/>
  <c r="B98" i="125"/>
  <c r="B99" i="125"/>
  <c r="B100" i="125"/>
  <c r="D101" i="125"/>
  <c r="E101" i="125"/>
  <c r="B94" i="125"/>
  <c r="C101" i="125"/>
  <c r="F101" i="125"/>
  <c r="D100" i="125"/>
  <c r="E100" i="125"/>
  <c r="C100" i="125"/>
  <c r="F100" i="125"/>
  <c r="D99" i="125"/>
  <c r="E99" i="125"/>
  <c r="C99" i="125"/>
  <c r="F99" i="125"/>
  <c r="D98" i="125"/>
  <c r="E98" i="125"/>
  <c r="C98" i="125"/>
  <c r="F98" i="125"/>
  <c r="D97" i="125"/>
  <c r="E97" i="125"/>
  <c r="C97" i="125"/>
  <c r="F97" i="125"/>
  <c r="D96" i="125"/>
  <c r="E96" i="125"/>
  <c r="C96" i="125"/>
  <c r="F96" i="125"/>
  <c r="G96" i="125"/>
  <c r="B95" i="125"/>
  <c r="C77" i="125"/>
  <c r="E77" i="125"/>
  <c r="F77" i="125"/>
  <c r="G77" i="125"/>
  <c r="D77" i="125"/>
  <c r="B79" i="125"/>
  <c r="H77" i="125"/>
  <c r="B78" i="125"/>
  <c r="C78" i="125"/>
  <c r="C79" i="125"/>
  <c r="D79" i="125"/>
  <c r="D80" i="125"/>
  <c r="B81" i="125"/>
  <c r="B80" i="125"/>
  <c r="C80" i="125"/>
  <c r="C81" i="125"/>
  <c r="D81" i="125"/>
  <c r="B83" i="125"/>
  <c r="B82" i="125"/>
  <c r="C82" i="125"/>
  <c r="C83" i="125"/>
  <c r="D83" i="125"/>
  <c r="B85" i="125"/>
  <c r="B84" i="125"/>
  <c r="C84" i="125"/>
  <c r="C85" i="125"/>
  <c r="D85" i="125"/>
  <c r="B87" i="125"/>
  <c r="B86" i="125"/>
  <c r="C86" i="125"/>
  <c r="C87" i="125"/>
  <c r="D87" i="125"/>
  <c r="D92" i="125"/>
  <c r="B89" i="125"/>
  <c r="B88" i="125"/>
  <c r="C88" i="125"/>
  <c r="C89" i="125"/>
  <c r="D89" i="125"/>
  <c r="B91" i="125"/>
  <c r="B90" i="125"/>
  <c r="C90" i="125"/>
  <c r="C91" i="125"/>
  <c r="D91" i="125"/>
  <c r="E92" i="125"/>
  <c r="C92" i="125"/>
  <c r="F92" i="125"/>
  <c r="S91" i="125"/>
  <c r="R91" i="125"/>
  <c r="Q91" i="125"/>
  <c r="P91" i="125"/>
  <c r="O91" i="125"/>
  <c r="N91" i="125"/>
  <c r="M91" i="125"/>
  <c r="L91" i="125"/>
  <c r="K91" i="125"/>
  <c r="H91" i="125"/>
  <c r="G91" i="125"/>
  <c r="S90" i="125"/>
  <c r="R90" i="125"/>
  <c r="Q90" i="125"/>
  <c r="P90" i="125"/>
  <c r="O90" i="125"/>
  <c r="N90" i="125"/>
  <c r="M90" i="125"/>
  <c r="L90" i="125"/>
  <c r="K90" i="125"/>
  <c r="S89" i="125"/>
  <c r="R89" i="125"/>
  <c r="Q89" i="125"/>
  <c r="P89" i="125"/>
  <c r="O89" i="125"/>
  <c r="N89" i="125"/>
  <c r="M89" i="125"/>
  <c r="L89" i="125"/>
  <c r="K89" i="125"/>
  <c r="H89" i="125"/>
  <c r="H88" i="125"/>
  <c r="G89" i="125"/>
  <c r="S88" i="125"/>
  <c r="R88" i="125"/>
  <c r="Q88" i="125"/>
  <c r="P88" i="125"/>
  <c r="O88" i="125"/>
  <c r="N88" i="125"/>
  <c r="M88" i="125"/>
  <c r="L88" i="125"/>
  <c r="K88" i="125"/>
  <c r="S87" i="125"/>
  <c r="R87" i="125"/>
  <c r="Q87" i="125"/>
  <c r="P87" i="125"/>
  <c r="O87" i="125"/>
  <c r="N87" i="125"/>
  <c r="M87" i="125"/>
  <c r="L87" i="125"/>
  <c r="K87" i="125"/>
  <c r="H87" i="125"/>
  <c r="G87" i="125"/>
  <c r="S86" i="125"/>
  <c r="R86" i="125"/>
  <c r="Q86" i="125"/>
  <c r="P86" i="125"/>
  <c r="O86" i="125"/>
  <c r="N86" i="125"/>
  <c r="M86" i="125"/>
  <c r="L86" i="125"/>
  <c r="K86" i="125"/>
  <c r="S85" i="125"/>
  <c r="R85" i="125"/>
  <c r="Q85" i="125"/>
  <c r="P85" i="125"/>
  <c r="O85" i="125"/>
  <c r="N85" i="125"/>
  <c r="M85" i="125"/>
  <c r="L85" i="125"/>
  <c r="K85" i="125"/>
  <c r="H85" i="125"/>
  <c r="E85" i="125"/>
  <c r="G85" i="125"/>
  <c r="S84" i="125"/>
  <c r="R84" i="125"/>
  <c r="Q84" i="125"/>
  <c r="P84" i="125"/>
  <c r="O84" i="125"/>
  <c r="N84" i="125"/>
  <c r="M84" i="125"/>
  <c r="L84" i="125"/>
  <c r="K84" i="125"/>
  <c r="S83" i="125"/>
  <c r="R83" i="125"/>
  <c r="Q83" i="125"/>
  <c r="P83" i="125"/>
  <c r="O83" i="125"/>
  <c r="N83" i="125"/>
  <c r="M83" i="125"/>
  <c r="L83" i="125"/>
  <c r="K83" i="125"/>
  <c r="H83" i="125"/>
  <c r="G83" i="125"/>
  <c r="S82" i="125"/>
  <c r="R82" i="125"/>
  <c r="Q82" i="125"/>
  <c r="P82" i="125"/>
  <c r="O82" i="125"/>
  <c r="N82" i="125"/>
  <c r="M82" i="125"/>
  <c r="L82" i="125"/>
  <c r="K82" i="125"/>
  <c r="S81" i="125"/>
  <c r="R81" i="125"/>
  <c r="Q81" i="125"/>
  <c r="P81" i="125"/>
  <c r="O81" i="125"/>
  <c r="N81" i="125"/>
  <c r="M81" i="125"/>
  <c r="L81" i="125"/>
  <c r="K81" i="125"/>
  <c r="H81" i="125"/>
  <c r="G81" i="125"/>
  <c r="H63" i="125"/>
  <c r="AF80" i="125"/>
  <c r="AE80" i="125"/>
  <c r="AD80" i="125"/>
  <c r="AC80" i="125"/>
  <c r="AB80" i="125"/>
  <c r="AA80" i="125"/>
  <c r="Z80" i="125"/>
  <c r="Y80" i="125"/>
  <c r="V80" i="125"/>
  <c r="W80" i="125"/>
  <c r="X80" i="125"/>
  <c r="S80" i="125"/>
  <c r="R80" i="125"/>
  <c r="Q80" i="125"/>
  <c r="P80" i="125"/>
  <c r="O80" i="125"/>
  <c r="N80" i="125"/>
  <c r="M80" i="125"/>
  <c r="L80" i="125"/>
  <c r="K80" i="125"/>
  <c r="AF79" i="125"/>
  <c r="AE79" i="125"/>
  <c r="AD79" i="125"/>
  <c r="AC79" i="125"/>
  <c r="AB79" i="125"/>
  <c r="AA79" i="125"/>
  <c r="Z79" i="125"/>
  <c r="Y79" i="125"/>
  <c r="V79" i="125"/>
  <c r="W79" i="125"/>
  <c r="X79" i="125"/>
  <c r="S79" i="125"/>
  <c r="R79" i="125"/>
  <c r="Q79" i="125"/>
  <c r="P79" i="125"/>
  <c r="O79" i="125"/>
  <c r="N79" i="125"/>
  <c r="M79" i="125"/>
  <c r="L79" i="125"/>
  <c r="K79" i="125"/>
  <c r="H79" i="125"/>
  <c r="G79" i="125"/>
  <c r="AF78" i="125"/>
  <c r="AE78" i="125"/>
  <c r="AD78" i="125"/>
  <c r="AC78" i="125"/>
  <c r="AB78" i="125"/>
  <c r="AA78" i="125"/>
  <c r="Z78" i="125"/>
  <c r="Y78" i="125"/>
  <c r="V78" i="125"/>
  <c r="W78" i="125"/>
  <c r="X78" i="125"/>
  <c r="S78" i="125"/>
  <c r="R78" i="125"/>
  <c r="Q78" i="125"/>
  <c r="P78" i="125"/>
  <c r="O78" i="125"/>
  <c r="N78" i="125"/>
  <c r="M78" i="125"/>
  <c r="L78" i="125"/>
  <c r="K78" i="125"/>
  <c r="AF77" i="125"/>
  <c r="AE77" i="125"/>
  <c r="AD77" i="125"/>
  <c r="AC77" i="125"/>
  <c r="AB77" i="125"/>
  <c r="AA77" i="125"/>
  <c r="Z77" i="125"/>
  <c r="Y77" i="125"/>
  <c r="V77" i="125"/>
  <c r="W77" i="125"/>
  <c r="X77" i="125"/>
  <c r="S77" i="125"/>
  <c r="R77" i="125"/>
  <c r="Q77" i="125"/>
  <c r="P77" i="125"/>
  <c r="O77" i="125"/>
  <c r="N77" i="125"/>
  <c r="M77" i="125"/>
  <c r="L77" i="125"/>
  <c r="K77" i="125"/>
  <c r="B77" i="125"/>
  <c r="AF76" i="125"/>
  <c r="AE76" i="125"/>
  <c r="AD76" i="125"/>
  <c r="AC76" i="125"/>
  <c r="AB76" i="125"/>
  <c r="AA76" i="125"/>
  <c r="Z76" i="125"/>
  <c r="Y76" i="125"/>
  <c r="V76" i="125"/>
  <c r="W76" i="125"/>
  <c r="X76" i="125"/>
  <c r="S76" i="125"/>
  <c r="R76" i="125"/>
  <c r="Q76" i="125"/>
  <c r="P76" i="125"/>
  <c r="O76" i="125"/>
  <c r="N76" i="125"/>
  <c r="M76" i="125"/>
  <c r="L76" i="125"/>
  <c r="K76" i="125"/>
  <c r="G68" i="125"/>
  <c r="C54" i="125"/>
  <c r="C73" i="125"/>
  <c r="C55" i="125"/>
  <c r="C74" i="125"/>
  <c r="D73" i="125"/>
  <c r="H53" i="125"/>
  <c r="E72" i="125"/>
  <c r="F72" i="125"/>
  <c r="H54" i="125"/>
  <c r="E73" i="125"/>
  <c r="F73" i="125"/>
  <c r="B76" i="125"/>
  <c r="AF75" i="125"/>
  <c r="AE75" i="125"/>
  <c r="AD75" i="125"/>
  <c r="AC75" i="125"/>
  <c r="AB75" i="125"/>
  <c r="AA75" i="125"/>
  <c r="Z75" i="125"/>
  <c r="Y75" i="125"/>
  <c r="V75" i="125"/>
  <c r="W75" i="125"/>
  <c r="X75" i="125"/>
  <c r="S75" i="125"/>
  <c r="R75" i="125"/>
  <c r="Q75" i="125"/>
  <c r="P75" i="125"/>
  <c r="O75" i="125"/>
  <c r="N75" i="125"/>
  <c r="M75" i="125"/>
  <c r="L75" i="125"/>
  <c r="K75" i="125"/>
  <c r="B75" i="125"/>
  <c r="AF74" i="125"/>
  <c r="AE74" i="125"/>
  <c r="AD74" i="125"/>
  <c r="AC74" i="125"/>
  <c r="AB74" i="125"/>
  <c r="AA74" i="125"/>
  <c r="Z74" i="125"/>
  <c r="Y74" i="125"/>
  <c r="V74" i="125"/>
  <c r="W74" i="125"/>
  <c r="X74" i="125"/>
  <c r="S74" i="125"/>
  <c r="R74" i="125"/>
  <c r="Q74" i="125"/>
  <c r="P74" i="125"/>
  <c r="O74" i="125"/>
  <c r="N74" i="125"/>
  <c r="M74" i="125"/>
  <c r="L74" i="125"/>
  <c r="K74" i="125"/>
  <c r="H55" i="125"/>
  <c r="E74" i="125"/>
  <c r="B55" i="125"/>
  <c r="B74" i="125"/>
  <c r="AF73" i="125"/>
  <c r="AE73" i="125"/>
  <c r="AD73" i="125"/>
  <c r="AC73" i="125"/>
  <c r="AB73" i="125"/>
  <c r="AA73" i="125"/>
  <c r="Z73" i="125"/>
  <c r="Y73" i="125"/>
  <c r="V73" i="125"/>
  <c r="W73" i="125"/>
  <c r="X73" i="125"/>
  <c r="S73" i="125"/>
  <c r="R73" i="125"/>
  <c r="Q73" i="125"/>
  <c r="P73" i="125"/>
  <c r="O73" i="125"/>
  <c r="N73" i="125"/>
  <c r="M73" i="125"/>
  <c r="L73" i="125"/>
  <c r="K73" i="125"/>
  <c r="B54" i="125"/>
  <c r="B73" i="125"/>
  <c r="AF72" i="125"/>
  <c r="AE72" i="125"/>
  <c r="AD72" i="125"/>
  <c r="AC72" i="125"/>
  <c r="AB72" i="125"/>
  <c r="AA72" i="125"/>
  <c r="Z72" i="125"/>
  <c r="Y72" i="125"/>
  <c r="V72" i="125"/>
  <c r="W72" i="125"/>
  <c r="X72" i="125"/>
  <c r="S72" i="125"/>
  <c r="R72" i="125"/>
  <c r="Q72" i="125"/>
  <c r="P72" i="125"/>
  <c r="O72" i="125"/>
  <c r="N72" i="125"/>
  <c r="M72" i="125"/>
  <c r="L72" i="125"/>
  <c r="K72" i="125"/>
  <c r="C53" i="125"/>
  <c r="C72" i="125"/>
  <c r="D72" i="125"/>
  <c r="B53" i="125"/>
  <c r="B72" i="125"/>
  <c r="AF71" i="125"/>
  <c r="AE71" i="125"/>
  <c r="AD71" i="125"/>
  <c r="AC71" i="125"/>
  <c r="AB71" i="125"/>
  <c r="AA71" i="125"/>
  <c r="Z71" i="125"/>
  <c r="Y71" i="125"/>
  <c r="V71" i="125"/>
  <c r="W71" i="125"/>
  <c r="X71" i="125"/>
  <c r="S71" i="125"/>
  <c r="R71" i="125"/>
  <c r="Q71" i="125"/>
  <c r="P71" i="125"/>
  <c r="O71" i="125"/>
  <c r="N71" i="125"/>
  <c r="M71" i="125"/>
  <c r="L71" i="125"/>
  <c r="K71" i="125"/>
  <c r="AF70" i="125"/>
  <c r="AE70" i="125"/>
  <c r="AD70" i="125"/>
  <c r="AC70" i="125"/>
  <c r="AB70" i="125"/>
  <c r="AA70" i="125"/>
  <c r="Z70" i="125"/>
  <c r="Y70" i="125"/>
  <c r="V70" i="125"/>
  <c r="W70" i="125"/>
  <c r="X70" i="125"/>
  <c r="S70" i="125"/>
  <c r="R70" i="125"/>
  <c r="Q70" i="125"/>
  <c r="P70" i="125"/>
  <c r="O70" i="125"/>
  <c r="N70" i="125"/>
  <c r="M70" i="125"/>
  <c r="L70" i="125"/>
  <c r="K70" i="125"/>
  <c r="G66" i="125"/>
  <c r="AF69" i="125"/>
  <c r="AE69" i="125"/>
  <c r="AD69" i="125"/>
  <c r="AC69" i="125"/>
  <c r="AB69" i="125"/>
  <c r="AA69" i="125"/>
  <c r="Z69" i="125"/>
  <c r="Y69" i="125"/>
  <c r="V69" i="125"/>
  <c r="W69" i="125"/>
  <c r="X69" i="125"/>
  <c r="S69" i="125"/>
  <c r="R69" i="125"/>
  <c r="Q69" i="125"/>
  <c r="P69" i="125"/>
  <c r="O69" i="125"/>
  <c r="N69" i="125"/>
  <c r="M69" i="125"/>
  <c r="L69" i="125"/>
  <c r="K69" i="125"/>
  <c r="AF68" i="125"/>
  <c r="AE68" i="125"/>
  <c r="AD68" i="125"/>
  <c r="AC68" i="125"/>
  <c r="AB68" i="125"/>
  <c r="AA68" i="125"/>
  <c r="Z68" i="125"/>
  <c r="Y68" i="125"/>
  <c r="V68" i="125"/>
  <c r="W68" i="125"/>
  <c r="X68" i="125"/>
  <c r="S68" i="125"/>
  <c r="R68" i="125"/>
  <c r="Q68" i="125"/>
  <c r="P68" i="125"/>
  <c r="O68" i="125"/>
  <c r="N68" i="125"/>
  <c r="M68" i="125"/>
  <c r="L68" i="125"/>
  <c r="K68" i="125"/>
  <c r="AF67" i="125"/>
  <c r="AE67" i="125"/>
  <c r="AD67" i="125"/>
  <c r="AC67" i="125"/>
  <c r="AB67" i="125"/>
  <c r="AA67" i="125"/>
  <c r="Z67" i="125"/>
  <c r="Y67" i="125"/>
  <c r="V67" i="125"/>
  <c r="W67" i="125"/>
  <c r="X67" i="125"/>
  <c r="S67" i="125"/>
  <c r="R67" i="125"/>
  <c r="Q67" i="125"/>
  <c r="P67" i="125"/>
  <c r="O67" i="125"/>
  <c r="N67" i="125"/>
  <c r="M67" i="125"/>
  <c r="L67" i="125"/>
  <c r="K67" i="125"/>
  <c r="G53" i="125"/>
  <c r="C56" i="125"/>
  <c r="B56" i="125"/>
  <c r="E56" i="125"/>
  <c r="G56" i="125"/>
  <c r="C57" i="125"/>
  <c r="B57" i="125"/>
  <c r="C58" i="125"/>
  <c r="B58" i="125"/>
  <c r="C59" i="125"/>
  <c r="B59" i="125"/>
  <c r="C60" i="125"/>
  <c r="B60" i="125"/>
  <c r="C61" i="125"/>
  <c r="B61" i="125"/>
  <c r="E57" i="125"/>
  <c r="G57" i="125"/>
  <c r="E58" i="125"/>
  <c r="G58" i="125"/>
  <c r="E59" i="125"/>
  <c r="G59" i="125"/>
  <c r="E60" i="125"/>
  <c r="G60" i="125"/>
  <c r="E61" i="125"/>
  <c r="G61" i="125"/>
  <c r="F53" i="125"/>
  <c r="B62" i="125"/>
  <c r="B63" i="125"/>
  <c r="B64" i="125"/>
  <c r="F54" i="125"/>
  <c r="G64" i="125"/>
  <c r="F55" i="125"/>
  <c r="H66" i="125"/>
  <c r="H67" i="125"/>
  <c r="G67" i="125"/>
  <c r="B65" i="125"/>
  <c r="B66" i="125"/>
  <c r="F65" i="125"/>
  <c r="F66" i="125"/>
  <c r="F67" i="125"/>
  <c r="B67" i="125"/>
  <c r="AF66" i="125"/>
  <c r="AE66" i="125"/>
  <c r="AD66" i="125"/>
  <c r="AC66" i="125"/>
  <c r="AB66" i="125"/>
  <c r="AA66" i="125"/>
  <c r="Z66" i="125"/>
  <c r="Y66" i="125"/>
  <c r="V66" i="125"/>
  <c r="W66" i="125"/>
  <c r="X66" i="125"/>
  <c r="S66" i="125"/>
  <c r="R66" i="125"/>
  <c r="Q66" i="125"/>
  <c r="P66" i="125"/>
  <c r="O66" i="125"/>
  <c r="N66" i="125"/>
  <c r="M66" i="125"/>
  <c r="L66" i="125"/>
  <c r="K66" i="125"/>
  <c r="C66" i="125"/>
  <c r="AF65" i="125"/>
  <c r="AE65" i="125"/>
  <c r="AD65" i="125"/>
  <c r="AC65" i="125"/>
  <c r="AB65" i="125"/>
  <c r="AA65" i="125"/>
  <c r="Z65" i="125"/>
  <c r="Y65" i="125"/>
  <c r="V65" i="125"/>
  <c r="W65" i="125"/>
  <c r="X65" i="125"/>
  <c r="S65" i="125"/>
  <c r="R65" i="125"/>
  <c r="Q65" i="125"/>
  <c r="P65" i="125"/>
  <c r="O65" i="125"/>
  <c r="N65" i="125"/>
  <c r="M65" i="125"/>
  <c r="L65" i="125"/>
  <c r="K65" i="125"/>
  <c r="H65" i="125"/>
  <c r="G65" i="125"/>
  <c r="C65" i="125"/>
  <c r="AF64" i="125"/>
  <c r="AE64" i="125"/>
  <c r="AD64" i="125"/>
  <c r="AC64" i="125"/>
  <c r="AB64" i="125"/>
  <c r="AA64" i="125"/>
  <c r="Z64" i="125"/>
  <c r="Y64" i="125"/>
  <c r="V64" i="125"/>
  <c r="W64" i="125"/>
  <c r="X64" i="125"/>
  <c r="S64" i="125"/>
  <c r="R64" i="125"/>
  <c r="Q64" i="125"/>
  <c r="P64" i="125"/>
  <c r="O64" i="125"/>
  <c r="N64" i="125"/>
  <c r="M64" i="125"/>
  <c r="L64" i="125"/>
  <c r="K64" i="125"/>
  <c r="E64" i="125"/>
  <c r="C64" i="125"/>
  <c r="AF63" i="125"/>
  <c r="AE63" i="125"/>
  <c r="AD63" i="125"/>
  <c r="AC63" i="125"/>
  <c r="AB63" i="125"/>
  <c r="AA63" i="125"/>
  <c r="Z63" i="125"/>
  <c r="Y63" i="125"/>
  <c r="V63" i="125"/>
  <c r="W63" i="125"/>
  <c r="X63" i="125"/>
  <c r="S63" i="125"/>
  <c r="R63" i="125"/>
  <c r="Q63" i="125"/>
  <c r="P63" i="125"/>
  <c r="O63" i="125"/>
  <c r="N63" i="125"/>
  <c r="M63" i="125"/>
  <c r="L63" i="125"/>
  <c r="K63" i="125"/>
  <c r="D53" i="125"/>
  <c r="E53" i="125"/>
  <c r="D54" i="125"/>
  <c r="E54" i="125"/>
  <c r="D55" i="125"/>
  <c r="E55" i="125"/>
  <c r="D63" i="125"/>
  <c r="C63" i="125"/>
  <c r="AF62" i="125"/>
  <c r="AE62" i="125"/>
  <c r="AD62" i="125"/>
  <c r="AC62" i="125"/>
  <c r="AB62" i="125"/>
  <c r="AA62" i="125"/>
  <c r="Z62" i="125"/>
  <c r="Y62" i="125"/>
  <c r="V62" i="125"/>
  <c r="W62" i="125"/>
  <c r="X62" i="125"/>
  <c r="S62" i="125"/>
  <c r="R62" i="125"/>
  <c r="Q62" i="125"/>
  <c r="P62" i="125"/>
  <c r="O62" i="125"/>
  <c r="N62" i="125"/>
  <c r="M62" i="125"/>
  <c r="L62" i="125"/>
  <c r="K62" i="125"/>
  <c r="AF61" i="125"/>
  <c r="AE61" i="125"/>
  <c r="AD61" i="125"/>
  <c r="AC61" i="125"/>
  <c r="AB61" i="125"/>
  <c r="AA61" i="125"/>
  <c r="Z61" i="125"/>
  <c r="Y61" i="125"/>
  <c r="V61" i="125"/>
  <c r="W61" i="125"/>
  <c r="X61" i="125"/>
  <c r="S61" i="125"/>
  <c r="R61" i="125"/>
  <c r="Q61" i="125"/>
  <c r="P61" i="125"/>
  <c r="O61" i="125"/>
  <c r="N61" i="125"/>
  <c r="M61" i="125"/>
  <c r="L61" i="125"/>
  <c r="K61" i="125"/>
  <c r="H61" i="125"/>
  <c r="AF60" i="125"/>
  <c r="AE60" i="125"/>
  <c r="AD60" i="125"/>
  <c r="AC60" i="125"/>
  <c r="AB60" i="125"/>
  <c r="AA60" i="125"/>
  <c r="Z60" i="125"/>
  <c r="Y60" i="125"/>
  <c r="V60" i="125"/>
  <c r="W60" i="125"/>
  <c r="X60" i="125"/>
  <c r="S60" i="125"/>
  <c r="R60" i="125"/>
  <c r="Q60" i="125"/>
  <c r="P60" i="125"/>
  <c r="O60" i="125"/>
  <c r="N60" i="125"/>
  <c r="M60" i="125"/>
  <c r="L60" i="125"/>
  <c r="K60" i="125"/>
  <c r="H60" i="125"/>
  <c r="AF59" i="125"/>
  <c r="AE59" i="125"/>
  <c r="AD59" i="125"/>
  <c r="AC59" i="125"/>
  <c r="AB59" i="125"/>
  <c r="AA59" i="125"/>
  <c r="Z59" i="125"/>
  <c r="Y59" i="125"/>
  <c r="V59" i="125"/>
  <c r="W59" i="125"/>
  <c r="X59" i="125"/>
  <c r="S59" i="125"/>
  <c r="R59" i="125"/>
  <c r="Q59" i="125"/>
  <c r="P59" i="125"/>
  <c r="O59" i="125"/>
  <c r="N59" i="125"/>
  <c r="M59" i="125"/>
  <c r="L59" i="125"/>
  <c r="K59" i="125"/>
  <c r="H59" i="125"/>
  <c r="AF58" i="125"/>
  <c r="AE58" i="125"/>
  <c r="AD58" i="125"/>
  <c r="AC58" i="125"/>
  <c r="AB58" i="125"/>
  <c r="AA58" i="125"/>
  <c r="Z58" i="125"/>
  <c r="Y58" i="125"/>
  <c r="V58" i="125"/>
  <c r="W58" i="125"/>
  <c r="X58" i="125"/>
  <c r="S58" i="125"/>
  <c r="R58" i="125"/>
  <c r="Q58" i="125"/>
  <c r="P58" i="125"/>
  <c r="O58" i="125"/>
  <c r="N58" i="125"/>
  <c r="M58" i="125"/>
  <c r="L58" i="125"/>
  <c r="K58" i="125"/>
  <c r="H58" i="125"/>
  <c r="AF57" i="125"/>
  <c r="AE57" i="125"/>
  <c r="AD57" i="125"/>
  <c r="AC57" i="125"/>
  <c r="AB57" i="125"/>
  <c r="AA57" i="125"/>
  <c r="Z57" i="125"/>
  <c r="Y57" i="125"/>
  <c r="V57" i="125"/>
  <c r="W57" i="125"/>
  <c r="X57" i="125"/>
  <c r="S57" i="125"/>
  <c r="R57" i="125"/>
  <c r="Q57" i="125"/>
  <c r="P57" i="125"/>
  <c r="O57" i="125"/>
  <c r="N57" i="125"/>
  <c r="M57" i="125"/>
  <c r="L57" i="125"/>
  <c r="K57" i="125"/>
  <c r="H57" i="125"/>
  <c r="AF56" i="125"/>
  <c r="AE56" i="125"/>
  <c r="AD56" i="125"/>
  <c r="AC56" i="125"/>
  <c r="AB56" i="125"/>
  <c r="AA56" i="125"/>
  <c r="Z56" i="125"/>
  <c r="Y56" i="125"/>
  <c r="V56" i="125"/>
  <c r="W56" i="125"/>
  <c r="X56" i="125"/>
  <c r="S56" i="125"/>
  <c r="R56" i="125"/>
  <c r="Q56" i="125"/>
  <c r="P56" i="125"/>
  <c r="O56" i="125"/>
  <c r="N56" i="125"/>
  <c r="M56" i="125"/>
  <c r="L56" i="125"/>
  <c r="K56" i="125"/>
  <c r="H56" i="125"/>
  <c r="AF55" i="125"/>
  <c r="AE55" i="125"/>
  <c r="AD55" i="125"/>
  <c r="AC55" i="125"/>
  <c r="AB55" i="125"/>
  <c r="AA55" i="125"/>
  <c r="Z55" i="125"/>
  <c r="Y55" i="125"/>
  <c r="V55" i="125"/>
  <c r="W55" i="125"/>
  <c r="X55" i="125"/>
  <c r="S55" i="125"/>
  <c r="R55" i="125"/>
  <c r="Q55" i="125"/>
  <c r="P55" i="125"/>
  <c r="O55" i="125"/>
  <c r="N55" i="125"/>
  <c r="M55" i="125"/>
  <c r="L55" i="125"/>
  <c r="K55" i="125"/>
  <c r="AF54" i="125"/>
  <c r="AE54" i="125"/>
  <c r="AD54" i="125"/>
  <c r="AC54" i="125"/>
  <c r="AB54" i="125"/>
  <c r="AA54" i="125"/>
  <c r="Z54" i="125"/>
  <c r="Y54" i="125"/>
  <c r="V54" i="125"/>
  <c r="W54" i="125"/>
  <c r="X54" i="125"/>
  <c r="S54" i="125"/>
  <c r="R54" i="125"/>
  <c r="Q54" i="125"/>
  <c r="P54" i="125"/>
  <c r="O54" i="125"/>
  <c r="N54" i="125"/>
  <c r="M54" i="125"/>
  <c r="L54" i="125"/>
  <c r="K54" i="125"/>
  <c r="AF53" i="125"/>
  <c r="AE53" i="125"/>
  <c r="AD53" i="125"/>
  <c r="AC53" i="125"/>
  <c r="AB53" i="125"/>
  <c r="AA53" i="125"/>
  <c r="Z53" i="125"/>
  <c r="Y53" i="125"/>
  <c r="V53" i="125"/>
  <c r="W53" i="125"/>
  <c r="X53" i="125"/>
  <c r="S53" i="125"/>
  <c r="R53" i="125"/>
  <c r="Q53" i="125"/>
  <c r="P53" i="125"/>
  <c r="O53" i="125"/>
  <c r="N53" i="125"/>
  <c r="M53" i="125"/>
  <c r="L53" i="125"/>
  <c r="K53" i="125"/>
  <c r="Y52" i="125"/>
  <c r="Z52" i="125"/>
  <c r="AA52" i="125"/>
  <c r="AB52" i="125"/>
  <c r="AC52" i="125"/>
  <c r="AD52" i="125"/>
  <c r="AE52" i="125"/>
  <c r="AF52" i="125"/>
  <c r="V52" i="125"/>
  <c r="W52" i="125"/>
  <c r="X52" i="125"/>
  <c r="AG52" i="125"/>
  <c r="S52" i="125"/>
  <c r="R52" i="125"/>
  <c r="Q52" i="125"/>
  <c r="P52" i="125"/>
  <c r="O52" i="125"/>
  <c r="N52" i="125"/>
  <c r="M52" i="125"/>
  <c r="L52" i="125"/>
  <c r="K52" i="125"/>
  <c r="B51" i="125"/>
  <c r="A51" i="124"/>
  <c r="B101" i="124"/>
  <c r="B96" i="124"/>
  <c r="B97" i="124"/>
  <c r="B98" i="124"/>
  <c r="B99" i="124"/>
  <c r="B100" i="124"/>
  <c r="D101" i="124"/>
  <c r="E101" i="124"/>
  <c r="B94" i="124"/>
  <c r="C101" i="124"/>
  <c r="F101" i="124"/>
  <c r="D100" i="124"/>
  <c r="E100" i="124"/>
  <c r="C100" i="124"/>
  <c r="F100" i="124"/>
  <c r="D99" i="124"/>
  <c r="E99" i="124"/>
  <c r="C99" i="124"/>
  <c r="F99" i="124"/>
  <c r="D98" i="124"/>
  <c r="E98" i="124"/>
  <c r="C98" i="124"/>
  <c r="F98" i="124"/>
  <c r="D97" i="124"/>
  <c r="E97" i="124"/>
  <c r="C97" i="124"/>
  <c r="F97" i="124"/>
  <c r="D96" i="124"/>
  <c r="E96" i="124"/>
  <c r="C96" i="124"/>
  <c r="F96" i="124"/>
  <c r="G96" i="124"/>
  <c r="B95" i="124"/>
  <c r="C77" i="124"/>
  <c r="E77" i="124"/>
  <c r="F77" i="124"/>
  <c r="G77" i="124"/>
  <c r="D77" i="124"/>
  <c r="B79" i="124"/>
  <c r="H77" i="124"/>
  <c r="B78" i="124"/>
  <c r="C78" i="124"/>
  <c r="C79" i="124"/>
  <c r="D79" i="124"/>
  <c r="D80" i="124"/>
  <c r="B81" i="124"/>
  <c r="B80" i="124"/>
  <c r="C80" i="124"/>
  <c r="C81" i="124"/>
  <c r="D81" i="124"/>
  <c r="B83" i="124"/>
  <c r="B82" i="124"/>
  <c r="C82" i="124"/>
  <c r="C83" i="124"/>
  <c r="D83" i="124"/>
  <c r="B85" i="124"/>
  <c r="B84" i="124"/>
  <c r="C84" i="124"/>
  <c r="C85" i="124"/>
  <c r="D85" i="124"/>
  <c r="B87" i="124"/>
  <c r="B86" i="124"/>
  <c r="C86" i="124"/>
  <c r="C87" i="124"/>
  <c r="D87" i="124"/>
  <c r="D92" i="124"/>
  <c r="B89" i="124"/>
  <c r="B88" i="124"/>
  <c r="C88" i="124"/>
  <c r="C89" i="124"/>
  <c r="D89" i="124"/>
  <c r="B91" i="124"/>
  <c r="B90" i="124"/>
  <c r="C90" i="124"/>
  <c r="C91" i="124"/>
  <c r="D91" i="124"/>
  <c r="E92" i="124"/>
  <c r="C92" i="124"/>
  <c r="F92" i="124"/>
  <c r="S91" i="124"/>
  <c r="R91" i="124"/>
  <c r="Q91" i="124"/>
  <c r="P91" i="124"/>
  <c r="O91" i="124"/>
  <c r="N91" i="124"/>
  <c r="M91" i="124"/>
  <c r="L91" i="124"/>
  <c r="K91" i="124"/>
  <c r="H91" i="124"/>
  <c r="G91" i="124"/>
  <c r="S90" i="124"/>
  <c r="R90" i="124"/>
  <c r="Q90" i="124"/>
  <c r="P90" i="124"/>
  <c r="O90" i="124"/>
  <c r="N90" i="124"/>
  <c r="M90" i="124"/>
  <c r="L90" i="124"/>
  <c r="K90" i="124"/>
  <c r="S89" i="124"/>
  <c r="R89" i="124"/>
  <c r="Q89" i="124"/>
  <c r="P89" i="124"/>
  <c r="O89" i="124"/>
  <c r="N89" i="124"/>
  <c r="M89" i="124"/>
  <c r="L89" i="124"/>
  <c r="K89" i="124"/>
  <c r="H89" i="124"/>
  <c r="G89" i="124"/>
  <c r="S88" i="124"/>
  <c r="R88" i="124"/>
  <c r="Q88" i="124"/>
  <c r="P88" i="124"/>
  <c r="O88" i="124"/>
  <c r="N88" i="124"/>
  <c r="M88" i="124"/>
  <c r="L88" i="124"/>
  <c r="K88" i="124"/>
  <c r="H88" i="124"/>
  <c r="S87" i="124"/>
  <c r="R87" i="124"/>
  <c r="Q87" i="124"/>
  <c r="P87" i="124"/>
  <c r="O87" i="124"/>
  <c r="N87" i="124"/>
  <c r="M87" i="124"/>
  <c r="L87" i="124"/>
  <c r="K87" i="124"/>
  <c r="H87" i="124"/>
  <c r="G87" i="124"/>
  <c r="S86" i="124"/>
  <c r="R86" i="124"/>
  <c r="Q86" i="124"/>
  <c r="P86" i="124"/>
  <c r="O86" i="124"/>
  <c r="N86" i="124"/>
  <c r="M86" i="124"/>
  <c r="L86" i="124"/>
  <c r="K86" i="124"/>
  <c r="S85" i="124"/>
  <c r="R85" i="124"/>
  <c r="Q85" i="124"/>
  <c r="P85" i="124"/>
  <c r="O85" i="124"/>
  <c r="N85" i="124"/>
  <c r="M85" i="124"/>
  <c r="L85" i="124"/>
  <c r="K85" i="124"/>
  <c r="H85" i="124"/>
  <c r="E85" i="124"/>
  <c r="G85" i="124"/>
  <c r="S84" i="124"/>
  <c r="R84" i="124"/>
  <c r="Q84" i="124"/>
  <c r="P84" i="124"/>
  <c r="O84" i="124"/>
  <c r="N84" i="124"/>
  <c r="M84" i="124"/>
  <c r="L84" i="124"/>
  <c r="K84" i="124"/>
  <c r="S83" i="124"/>
  <c r="R83" i="124"/>
  <c r="Q83" i="124"/>
  <c r="P83" i="124"/>
  <c r="O83" i="124"/>
  <c r="N83" i="124"/>
  <c r="M83" i="124"/>
  <c r="L83" i="124"/>
  <c r="K83" i="124"/>
  <c r="H83" i="124"/>
  <c r="G83" i="124"/>
  <c r="S82" i="124"/>
  <c r="R82" i="124"/>
  <c r="Q82" i="124"/>
  <c r="P82" i="124"/>
  <c r="O82" i="124"/>
  <c r="N82" i="124"/>
  <c r="M82" i="124"/>
  <c r="L82" i="124"/>
  <c r="K82" i="124"/>
  <c r="S81" i="124"/>
  <c r="R81" i="124"/>
  <c r="Q81" i="124"/>
  <c r="P81" i="124"/>
  <c r="O81" i="124"/>
  <c r="N81" i="124"/>
  <c r="M81" i="124"/>
  <c r="L81" i="124"/>
  <c r="K81" i="124"/>
  <c r="H81" i="124"/>
  <c r="G81" i="124"/>
  <c r="H63" i="124"/>
  <c r="AF80" i="124"/>
  <c r="AE80" i="124"/>
  <c r="AD80" i="124"/>
  <c r="AC80" i="124"/>
  <c r="AB80" i="124"/>
  <c r="AA80" i="124"/>
  <c r="Z80" i="124"/>
  <c r="Y80" i="124"/>
  <c r="V80" i="124"/>
  <c r="W80" i="124"/>
  <c r="X80" i="124"/>
  <c r="S80" i="124"/>
  <c r="R80" i="124"/>
  <c r="Q80" i="124"/>
  <c r="P80" i="124"/>
  <c r="O80" i="124"/>
  <c r="N80" i="124"/>
  <c r="M80" i="124"/>
  <c r="L80" i="124"/>
  <c r="K80" i="124"/>
  <c r="AF79" i="124"/>
  <c r="AE79" i="124"/>
  <c r="AD79" i="124"/>
  <c r="AC79" i="124"/>
  <c r="AB79" i="124"/>
  <c r="AA79" i="124"/>
  <c r="Z79" i="124"/>
  <c r="Y79" i="124"/>
  <c r="V79" i="124"/>
  <c r="W79" i="124"/>
  <c r="X79" i="124"/>
  <c r="S79" i="124"/>
  <c r="R79" i="124"/>
  <c r="Q79" i="124"/>
  <c r="P79" i="124"/>
  <c r="O79" i="124"/>
  <c r="N79" i="124"/>
  <c r="M79" i="124"/>
  <c r="L79" i="124"/>
  <c r="K79" i="124"/>
  <c r="H79" i="124"/>
  <c r="G79" i="124"/>
  <c r="AF78" i="124"/>
  <c r="AE78" i="124"/>
  <c r="AD78" i="124"/>
  <c r="AC78" i="124"/>
  <c r="AB78" i="124"/>
  <c r="AA78" i="124"/>
  <c r="Z78" i="124"/>
  <c r="Y78" i="124"/>
  <c r="V78" i="124"/>
  <c r="W78" i="124"/>
  <c r="X78" i="124"/>
  <c r="S78" i="124"/>
  <c r="R78" i="124"/>
  <c r="Q78" i="124"/>
  <c r="P78" i="124"/>
  <c r="O78" i="124"/>
  <c r="N78" i="124"/>
  <c r="M78" i="124"/>
  <c r="L78" i="124"/>
  <c r="K78" i="124"/>
  <c r="AF77" i="124"/>
  <c r="AE77" i="124"/>
  <c r="AD77" i="124"/>
  <c r="AC77" i="124"/>
  <c r="AB77" i="124"/>
  <c r="AA77" i="124"/>
  <c r="Z77" i="124"/>
  <c r="Y77" i="124"/>
  <c r="V77" i="124"/>
  <c r="W77" i="124"/>
  <c r="X77" i="124"/>
  <c r="S77" i="124"/>
  <c r="R77" i="124"/>
  <c r="Q77" i="124"/>
  <c r="P77" i="124"/>
  <c r="O77" i="124"/>
  <c r="N77" i="124"/>
  <c r="M77" i="124"/>
  <c r="L77" i="124"/>
  <c r="K77" i="124"/>
  <c r="B77" i="124"/>
  <c r="AF76" i="124"/>
  <c r="AE76" i="124"/>
  <c r="AD76" i="124"/>
  <c r="AC76" i="124"/>
  <c r="AB76" i="124"/>
  <c r="AA76" i="124"/>
  <c r="Z76" i="124"/>
  <c r="Y76" i="124"/>
  <c r="V76" i="124"/>
  <c r="W76" i="124"/>
  <c r="X76" i="124"/>
  <c r="S76" i="124"/>
  <c r="R76" i="124"/>
  <c r="Q76" i="124"/>
  <c r="P76" i="124"/>
  <c r="O76" i="124"/>
  <c r="N76" i="124"/>
  <c r="M76" i="124"/>
  <c r="L76" i="124"/>
  <c r="K76" i="124"/>
  <c r="G68" i="124"/>
  <c r="C54" i="124"/>
  <c r="C73" i="124"/>
  <c r="C55" i="124"/>
  <c r="C74" i="124"/>
  <c r="D73" i="124"/>
  <c r="H53" i="124"/>
  <c r="E72" i="124"/>
  <c r="F72" i="124"/>
  <c r="H54" i="124"/>
  <c r="E73" i="124"/>
  <c r="F73" i="124"/>
  <c r="B76" i="124"/>
  <c r="AF75" i="124"/>
  <c r="AE75" i="124"/>
  <c r="AD75" i="124"/>
  <c r="AC75" i="124"/>
  <c r="AB75" i="124"/>
  <c r="AA75" i="124"/>
  <c r="Z75" i="124"/>
  <c r="Y75" i="124"/>
  <c r="V75" i="124"/>
  <c r="W75" i="124"/>
  <c r="X75" i="124"/>
  <c r="S75" i="124"/>
  <c r="R75" i="124"/>
  <c r="Q75" i="124"/>
  <c r="P75" i="124"/>
  <c r="O75" i="124"/>
  <c r="N75" i="124"/>
  <c r="M75" i="124"/>
  <c r="L75" i="124"/>
  <c r="K75" i="124"/>
  <c r="B75" i="124"/>
  <c r="AF74" i="124"/>
  <c r="AE74" i="124"/>
  <c r="AD74" i="124"/>
  <c r="AC74" i="124"/>
  <c r="AB74" i="124"/>
  <c r="AA74" i="124"/>
  <c r="Z74" i="124"/>
  <c r="Y74" i="124"/>
  <c r="V74" i="124"/>
  <c r="W74" i="124"/>
  <c r="X74" i="124"/>
  <c r="S74" i="124"/>
  <c r="R74" i="124"/>
  <c r="Q74" i="124"/>
  <c r="P74" i="124"/>
  <c r="O74" i="124"/>
  <c r="N74" i="124"/>
  <c r="M74" i="124"/>
  <c r="L74" i="124"/>
  <c r="K74" i="124"/>
  <c r="H55" i="124"/>
  <c r="E74" i="124"/>
  <c r="B55" i="124"/>
  <c r="B74" i="124"/>
  <c r="AF73" i="124"/>
  <c r="AE73" i="124"/>
  <c r="AD73" i="124"/>
  <c r="AC73" i="124"/>
  <c r="AB73" i="124"/>
  <c r="AA73" i="124"/>
  <c r="Z73" i="124"/>
  <c r="Y73" i="124"/>
  <c r="V73" i="124"/>
  <c r="W73" i="124"/>
  <c r="X73" i="124"/>
  <c r="S73" i="124"/>
  <c r="R73" i="124"/>
  <c r="Q73" i="124"/>
  <c r="P73" i="124"/>
  <c r="O73" i="124"/>
  <c r="N73" i="124"/>
  <c r="M73" i="124"/>
  <c r="L73" i="124"/>
  <c r="K73" i="124"/>
  <c r="B54" i="124"/>
  <c r="B73" i="124"/>
  <c r="AF72" i="124"/>
  <c r="AE72" i="124"/>
  <c r="AD72" i="124"/>
  <c r="AC72" i="124"/>
  <c r="AB72" i="124"/>
  <c r="AA72" i="124"/>
  <c r="Z72" i="124"/>
  <c r="Y72" i="124"/>
  <c r="V72" i="124"/>
  <c r="W72" i="124"/>
  <c r="X72" i="124"/>
  <c r="S72" i="124"/>
  <c r="R72" i="124"/>
  <c r="Q72" i="124"/>
  <c r="P72" i="124"/>
  <c r="O72" i="124"/>
  <c r="N72" i="124"/>
  <c r="M72" i="124"/>
  <c r="L72" i="124"/>
  <c r="K72" i="124"/>
  <c r="C53" i="124"/>
  <c r="C72" i="124"/>
  <c r="D72" i="124"/>
  <c r="B53" i="124"/>
  <c r="B72" i="124"/>
  <c r="AF71" i="124"/>
  <c r="AE71" i="124"/>
  <c r="AD71" i="124"/>
  <c r="AC71" i="124"/>
  <c r="AB71" i="124"/>
  <c r="AA71" i="124"/>
  <c r="Z71" i="124"/>
  <c r="Y71" i="124"/>
  <c r="V71" i="124"/>
  <c r="W71" i="124"/>
  <c r="X71" i="124"/>
  <c r="S71" i="124"/>
  <c r="R71" i="124"/>
  <c r="Q71" i="124"/>
  <c r="P71" i="124"/>
  <c r="O71" i="124"/>
  <c r="N71" i="124"/>
  <c r="M71" i="124"/>
  <c r="L71" i="124"/>
  <c r="K71" i="124"/>
  <c r="AF70" i="124"/>
  <c r="AE70" i="124"/>
  <c r="AD70" i="124"/>
  <c r="AC70" i="124"/>
  <c r="AB70" i="124"/>
  <c r="AA70" i="124"/>
  <c r="Z70" i="124"/>
  <c r="Y70" i="124"/>
  <c r="V70" i="124"/>
  <c r="W70" i="124"/>
  <c r="X70" i="124"/>
  <c r="S70" i="124"/>
  <c r="R70" i="124"/>
  <c r="Q70" i="124"/>
  <c r="P70" i="124"/>
  <c r="O70" i="124"/>
  <c r="N70" i="124"/>
  <c r="M70" i="124"/>
  <c r="L70" i="124"/>
  <c r="K70" i="124"/>
  <c r="G66" i="124"/>
  <c r="AF69" i="124"/>
  <c r="AE69" i="124"/>
  <c r="AD69" i="124"/>
  <c r="AC69" i="124"/>
  <c r="AB69" i="124"/>
  <c r="AA69" i="124"/>
  <c r="Z69" i="124"/>
  <c r="Y69" i="124"/>
  <c r="V69" i="124"/>
  <c r="W69" i="124"/>
  <c r="X69" i="124"/>
  <c r="S69" i="124"/>
  <c r="R69" i="124"/>
  <c r="Q69" i="124"/>
  <c r="P69" i="124"/>
  <c r="O69" i="124"/>
  <c r="N69" i="124"/>
  <c r="M69" i="124"/>
  <c r="L69" i="124"/>
  <c r="K69" i="124"/>
  <c r="AF68" i="124"/>
  <c r="AE68" i="124"/>
  <c r="AD68" i="124"/>
  <c r="AC68" i="124"/>
  <c r="AB68" i="124"/>
  <c r="AA68" i="124"/>
  <c r="Z68" i="124"/>
  <c r="Y68" i="124"/>
  <c r="V68" i="124"/>
  <c r="W68" i="124"/>
  <c r="X68" i="124"/>
  <c r="S68" i="124"/>
  <c r="R68" i="124"/>
  <c r="Q68" i="124"/>
  <c r="P68" i="124"/>
  <c r="O68" i="124"/>
  <c r="N68" i="124"/>
  <c r="M68" i="124"/>
  <c r="L68" i="124"/>
  <c r="K68" i="124"/>
  <c r="AF67" i="124"/>
  <c r="AE67" i="124"/>
  <c r="AD67" i="124"/>
  <c r="AC67" i="124"/>
  <c r="AB67" i="124"/>
  <c r="AA67" i="124"/>
  <c r="Z67" i="124"/>
  <c r="Y67" i="124"/>
  <c r="V67" i="124"/>
  <c r="W67" i="124"/>
  <c r="X67" i="124"/>
  <c r="S67" i="124"/>
  <c r="R67" i="124"/>
  <c r="Q67" i="124"/>
  <c r="P67" i="124"/>
  <c r="O67" i="124"/>
  <c r="N67" i="124"/>
  <c r="M67" i="124"/>
  <c r="L67" i="124"/>
  <c r="K67" i="124"/>
  <c r="G53" i="124"/>
  <c r="C56" i="124"/>
  <c r="B56" i="124"/>
  <c r="C57" i="124"/>
  <c r="B57" i="124"/>
  <c r="C58" i="124"/>
  <c r="B58" i="124"/>
  <c r="C59" i="124"/>
  <c r="B59" i="124"/>
  <c r="C60" i="124"/>
  <c r="B60" i="124"/>
  <c r="C61" i="124"/>
  <c r="B61" i="124"/>
  <c r="E56" i="124"/>
  <c r="G56" i="124"/>
  <c r="E57" i="124"/>
  <c r="G57" i="124"/>
  <c r="E58" i="124"/>
  <c r="G58" i="124"/>
  <c r="E59" i="124"/>
  <c r="G59" i="124"/>
  <c r="E60" i="124"/>
  <c r="G60" i="124"/>
  <c r="E61" i="124"/>
  <c r="G61" i="124"/>
  <c r="F53" i="124"/>
  <c r="B62" i="124"/>
  <c r="B63" i="124"/>
  <c r="B64" i="124"/>
  <c r="F54" i="124"/>
  <c r="F55" i="124"/>
  <c r="H66" i="124"/>
  <c r="H67" i="124"/>
  <c r="G67" i="124"/>
  <c r="B65" i="124"/>
  <c r="B66" i="124"/>
  <c r="F65" i="124"/>
  <c r="F66" i="124"/>
  <c r="F67" i="124"/>
  <c r="B67" i="124"/>
  <c r="AF66" i="124"/>
  <c r="AE66" i="124"/>
  <c r="AD66" i="124"/>
  <c r="AC66" i="124"/>
  <c r="AB66" i="124"/>
  <c r="AA66" i="124"/>
  <c r="Z66" i="124"/>
  <c r="Y66" i="124"/>
  <c r="V66" i="124"/>
  <c r="W66" i="124"/>
  <c r="X66" i="124"/>
  <c r="S66" i="124"/>
  <c r="R66" i="124"/>
  <c r="Q66" i="124"/>
  <c r="P66" i="124"/>
  <c r="O66" i="124"/>
  <c r="N66" i="124"/>
  <c r="M66" i="124"/>
  <c r="L66" i="124"/>
  <c r="K66" i="124"/>
  <c r="C66" i="124"/>
  <c r="AF65" i="124"/>
  <c r="AE65" i="124"/>
  <c r="AD65" i="124"/>
  <c r="AC65" i="124"/>
  <c r="AB65" i="124"/>
  <c r="AA65" i="124"/>
  <c r="Z65" i="124"/>
  <c r="Y65" i="124"/>
  <c r="V65" i="124"/>
  <c r="W65" i="124"/>
  <c r="X65" i="124"/>
  <c r="S65" i="124"/>
  <c r="R65" i="124"/>
  <c r="Q65" i="124"/>
  <c r="P65" i="124"/>
  <c r="O65" i="124"/>
  <c r="N65" i="124"/>
  <c r="M65" i="124"/>
  <c r="L65" i="124"/>
  <c r="K65" i="124"/>
  <c r="H65" i="124"/>
  <c r="G65" i="124"/>
  <c r="C65" i="124"/>
  <c r="AF64" i="124"/>
  <c r="AE64" i="124"/>
  <c r="AD64" i="124"/>
  <c r="AC64" i="124"/>
  <c r="AB64" i="124"/>
  <c r="AA64" i="124"/>
  <c r="Z64" i="124"/>
  <c r="Y64" i="124"/>
  <c r="V64" i="124"/>
  <c r="W64" i="124"/>
  <c r="X64" i="124"/>
  <c r="S64" i="124"/>
  <c r="R64" i="124"/>
  <c r="Q64" i="124"/>
  <c r="P64" i="124"/>
  <c r="O64" i="124"/>
  <c r="N64" i="124"/>
  <c r="M64" i="124"/>
  <c r="L64" i="124"/>
  <c r="K64" i="124"/>
  <c r="G64" i="124"/>
  <c r="E64" i="124"/>
  <c r="C64" i="124"/>
  <c r="AF63" i="124"/>
  <c r="AE63" i="124"/>
  <c r="AD63" i="124"/>
  <c r="AC63" i="124"/>
  <c r="AB63" i="124"/>
  <c r="AA63" i="124"/>
  <c r="Z63" i="124"/>
  <c r="Y63" i="124"/>
  <c r="V63" i="124"/>
  <c r="W63" i="124"/>
  <c r="X63" i="124"/>
  <c r="S63" i="124"/>
  <c r="R63" i="124"/>
  <c r="Q63" i="124"/>
  <c r="P63" i="124"/>
  <c r="O63" i="124"/>
  <c r="N63" i="124"/>
  <c r="M63" i="124"/>
  <c r="L63" i="124"/>
  <c r="K63" i="124"/>
  <c r="D53" i="124"/>
  <c r="E53" i="124"/>
  <c r="D54" i="124"/>
  <c r="E54" i="124"/>
  <c r="D55" i="124"/>
  <c r="E55" i="124"/>
  <c r="D63" i="124"/>
  <c r="C63" i="124"/>
  <c r="AF62" i="124"/>
  <c r="AE62" i="124"/>
  <c r="AD62" i="124"/>
  <c r="AC62" i="124"/>
  <c r="AB62" i="124"/>
  <c r="AA62" i="124"/>
  <c r="Z62" i="124"/>
  <c r="Y62" i="124"/>
  <c r="V62" i="124"/>
  <c r="W62" i="124"/>
  <c r="X62" i="124"/>
  <c r="S62" i="124"/>
  <c r="R62" i="124"/>
  <c r="Q62" i="124"/>
  <c r="P62" i="124"/>
  <c r="O62" i="124"/>
  <c r="N62" i="124"/>
  <c r="M62" i="124"/>
  <c r="L62" i="124"/>
  <c r="K62" i="124"/>
  <c r="AF61" i="124"/>
  <c r="AE61" i="124"/>
  <c r="AD61" i="124"/>
  <c r="AC61" i="124"/>
  <c r="AB61" i="124"/>
  <c r="AA61" i="124"/>
  <c r="Z61" i="124"/>
  <c r="Y61" i="124"/>
  <c r="V61" i="124"/>
  <c r="W61" i="124"/>
  <c r="X61" i="124"/>
  <c r="S61" i="124"/>
  <c r="R61" i="124"/>
  <c r="Q61" i="124"/>
  <c r="P61" i="124"/>
  <c r="O61" i="124"/>
  <c r="N61" i="124"/>
  <c r="M61" i="124"/>
  <c r="L61" i="124"/>
  <c r="K61" i="124"/>
  <c r="H61" i="124"/>
  <c r="AF60" i="124"/>
  <c r="AE60" i="124"/>
  <c r="AD60" i="124"/>
  <c r="AC60" i="124"/>
  <c r="AB60" i="124"/>
  <c r="AA60" i="124"/>
  <c r="Z60" i="124"/>
  <c r="Y60" i="124"/>
  <c r="V60" i="124"/>
  <c r="W60" i="124"/>
  <c r="X60" i="124"/>
  <c r="S60" i="124"/>
  <c r="R60" i="124"/>
  <c r="Q60" i="124"/>
  <c r="P60" i="124"/>
  <c r="O60" i="124"/>
  <c r="N60" i="124"/>
  <c r="M60" i="124"/>
  <c r="L60" i="124"/>
  <c r="K60" i="124"/>
  <c r="H60" i="124"/>
  <c r="AF59" i="124"/>
  <c r="AE59" i="124"/>
  <c r="AD59" i="124"/>
  <c r="AC59" i="124"/>
  <c r="AB59" i="124"/>
  <c r="AA59" i="124"/>
  <c r="Z59" i="124"/>
  <c r="Y59" i="124"/>
  <c r="V59" i="124"/>
  <c r="W59" i="124"/>
  <c r="X59" i="124"/>
  <c r="S59" i="124"/>
  <c r="R59" i="124"/>
  <c r="Q59" i="124"/>
  <c r="P59" i="124"/>
  <c r="O59" i="124"/>
  <c r="N59" i="124"/>
  <c r="M59" i="124"/>
  <c r="L59" i="124"/>
  <c r="K59" i="124"/>
  <c r="H59" i="124"/>
  <c r="AF58" i="124"/>
  <c r="AE58" i="124"/>
  <c r="AD58" i="124"/>
  <c r="AC58" i="124"/>
  <c r="AB58" i="124"/>
  <c r="AA58" i="124"/>
  <c r="Z58" i="124"/>
  <c r="Y58" i="124"/>
  <c r="V58" i="124"/>
  <c r="W58" i="124"/>
  <c r="X58" i="124"/>
  <c r="S58" i="124"/>
  <c r="R58" i="124"/>
  <c r="Q58" i="124"/>
  <c r="P58" i="124"/>
  <c r="O58" i="124"/>
  <c r="N58" i="124"/>
  <c r="M58" i="124"/>
  <c r="L58" i="124"/>
  <c r="K58" i="124"/>
  <c r="H58" i="124"/>
  <c r="AF57" i="124"/>
  <c r="AE57" i="124"/>
  <c r="AD57" i="124"/>
  <c r="AC57" i="124"/>
  <c r="AB57" i="124"/>
  <c r="AA57" i="124"/>
  <c r="Z57" i="124"/>
  <c r="Y57" i="124"/>
  <c r="V57" i="124"/>
  <c r="W57" i="124"/>
  <c r="X57" i="124"/>
  <c r="S57" i="124"/>
  <c r="R57" i="124"/>
  <c r="Q57" i="124"/>
  <c r="P57" i="124"/>
  <c r="O57" i="124"/>
  <c r="N57" i="124"/>
  <c r="M57" i="124"/>
  <c r="L57" i="124"/>
  <c r="K57" i="124"/>
  <c r="H57" i="124"/>
  <c r="AF56" i="124"/>
  <c r="AE56" i="124"/>
  <c r="AD56" i="124"/>
  <c r="AC56" i="124"/>
  <c r="AB56" i="124"/>
  <c r="AA56" i="124"/>
  <c r="Z56" i="124"/>
  <c r="Y56" i="124"/>
  <c r="V56" i="124"/>
  <c r="W56" i="124"/>
  <c r="X56" i="124"/>
  <c r="S56" i="124"/>
  <c r="R56" i="124"/>
  <c r="Q56" i="124"/>
  <c r="P56" i="124"/>
  <c r="O56" i="124"/>
  <c r="N56" i="124"/>
  <c r="M56" i="124"/>
  <c r="L56" i="124"/>
  <c r="K56" i="124"/>
  <c r="H56" i="124"/>
  <c r="AF55" i="124"/>
  <c r="AE55" i="124"/>
  <c r="AD55" i="124"/>
  <c r="AC55" i="124"/>
  <c r="AB55" i="124"/>
  <c r="AA55" i="124"/>
  <c r="Z55" i="124"/>
  <c r="Y55" i="124"/>
  <c r="V55" i="124"/>
  <c r="W55" i="124"/>
  <c r="X55" i="124"/>
  <c r="S55" i="124"/>
  <c r="R55" i="124"/>
  <c r="Q55" i="124"/>
  <c r="P55" i="124"/>
  <c r="O55" i="124"/>
  <c r="N55" i="124"/>
  <c r="M55" i="124"/>
  <c r="L55" i="124"/>
  <c r="K55" i="124"/>
  <c r="AF54" i="124"/>
  <c r="AE54" i="124"/>
  <c r="AD54" i="124"/>
  <c r="AC54" i="124"/>
  <c r="AB54" i="124"/>
  <c r="AA54" i="124"/>
  <c r="Z54" i="124"/>
  <c r="Y54" i="124"/>
  <c r="V54" i="124"/>
  <c r="W54" i="124"/>
  <c r="X54" i="124"/>
  <c r="S54" i="124"/>
  <c r="R54" i="124"/>
  <c r="Q54" i="124"/>
  <c r="P54" i="124"/>
  <c r="O54" i="124"/>
  <c r="N54" i="124"/>
  <c r="M54" i="124"/>
  <c r="L54" i="124"/>
  <c r="K54" i="124"/>
  <c r="AF53" i="124"/>
  <c r="AE53" i="124"/>
  <c r="AD53" i="124"/>
  <c r="AC53" i="124"/>
  <c r="AB53" i="124"/>
  <c r="AA53" i="124"/>
  <c r="Z53" i="124"/>
  <c r="Y53" i="124"/>
  <c r="V53" i="124"/>
  <c r="W53" i="124"/>
  <c r="X53" i="124"/>
  <c r="S53" i="124"/>
  <c r="R53" i="124"/>
  <c r="Q53" i="124"/>
  <c r="P53" i="124"/>
  <c r="O53" i="124"/>
  <c r="N53" i="124"/>
  <c r="M53" i="124"/>
  <c r="L53" i="124"/>
  <c r="K53" i="124"/>
  <c r="Y52" i="124"/>
  <c r="Z52" i="124"/>
  <c r="AA52" i="124"/>
  <c r="AB52" i="124"/>
  <c r="AC52" i="124"/>
  <c r="AD52" i="124"/>
  <c r="AE52" i="124"/>
  <c r="AF52" i="124"/>
  <c r="V52" i="124"/>
  <c r="W52" i="124"/>
  <c r="X52" i="124"/>
  <c r="S52" i="124"/>
  <c r="AG52" i="124"/>
  <c r="R52" i="124"/>
  <c r="Q52" i="124"/>
  <c r="P52" i="124"/>
  <c r="O52" i="124"/>
  <c r="N52" i="124"/>
  <c r="M52" i="124"/>
  <c r="L52" i="124"/>
  <c r="K52" i="124"/>
  <c r="B51" i="124"/>
  <c r="A51" i="123"/>
  <c r="B101" i="123"/>
  <c r="B96" i="123"/>
  <c r="B97" i="123"/>
  <c r="B98" i="123"/>
  <c r="B99" i="123"/>
  <c r="B100" i="123"/>
  <c r="D101" i="123"/>
  <c r="E101" i="123"/>
  <c r="B94" i="123"/>
  <c r="C101" i="123"/>
  <c r="F101" i="123"/>
  <c r="D100" i="123"/>
  <c r="E100" i="123"/>
  <c r="C100" i="123"/>
  <c r="F100" i="123"/>
  <c r="D99" i="123"/>
  <c r="E99" i="123"/>
  <c r="C99" i="123"/>
  <c r="F99" i="123"/>
  <c r="D98" i="123"/>
  <c r="E98" i="123"/>
  <c r="C98" i="123"/>
  <c r="F98" i="123"/>
  <c r="D97" i="123"/>
  <c r="E97" i="123"/>
  <c r="C97" i="123"/>
  <c r="F97" i="123"/>
  <c r="D96" i="123"/>
  <c r="E96" i="123"/>
  <c r="C96" i="123"/>
  <c r="F96" i="123"/>
  <c r="G96" i="123"/>
  <c r="B95" i="123"/>
  <c r="C77" i="123"/>
  <c r="E77" i="123"/>
  <c r="F77" i="123"/>
  <c r="G77" i="123"/>
  <c r="D77" i="123"/>
  <c r="B79" i="123"/>
  <c r="H77" i="123"/>
  <c r="B78" i="123"/>
  <c r="C78" i="123"/>
  <c r="C79" i="123"/>
  <c r="D79" i="123"/>
  <c r="D80" i="123"/>
  <c r="B81" i="123"/>
  <c r="B80" i="123"/>
  <c r="C80" i="123"/>
  <c r="C81" i="123"/>
  <c r="D81" i="123"/>
  <c r="B83" i="123"/>
  <c r="B82" i="123"/>
  <c r="C82" i="123"/>
  <c r="C83" i="123"/>
  <c r="D83" i="123"/>
  <c r="B85" i="123"/>
  <c r="B84" i="123"/>
  <c r="C84" i="123"/>
  <c r="C85" i="123"/>
  <c r="D85" i="123"/>
  <c r="B87" i="123"/>
  <c r="B86" i="123"/>
  <c r="C86" i="123"/>
  <c r="C87" i="123"/>
  <c r="D87" i="123"/>
  <c r="D92" i="123"/>
  <c r="B89" i="123"/>
  <c r="B88" i="123"/>
  <c r="C88" i="123"/>
  <c r="C89" i="123"/>
  <c r="D89" i="123"/>
  <c r="B91" i="123"/>
  <c r="B90" i="123"/>
  <c r="C90" i="123"/>
  <c r="C91" i="123"/>
  <c r="D91" i="123"/>
  <c r="E92" i="123"/>
  <c r="C92" i="123"/>
  <c r="F92" i="123"/>
  <c r="S91" i="123"/>
  <c r="R91" i="123"/>
  <c r="Q91" i="123"/>
  <c r="P91" i="123"/>
  <c r="O91" i="123"/>
  <c r="N91" i="123"/>
  <c r="M91" i="123"/>
  <c r="L91" i="123"/>
  <c r="K91" i="123"/>
  <c r="H91" i="123"/>
  <c r="G91" i="123"/>
  <c r="S90" i="123"/>
  <c r="R90" i="123"/>
  <c r="Q90" i="123"/>
  <c r="P90" i="123"/>
  <c r="O90" i="123"/>
  <c r="N90" i="123"/>
  <c r="M90" i="123"/>
  <c r="L90" i="123"/>
  <c r="K90" i="123"/>
  <c r="S89" i="123"/>
  <c r="R89" i="123"/>
  <c r="Q89" i="123"/>
  <c r="P89" i="123"/>
  <c r="O89" i="123"/>
  <c r="N89" i="123"/>
  <c r="M89" i="123"/>
  <c r="L89" i="123"/>
  <c r="K89" i="123"/>
  <c r="H89" i="123"/>
  <c r="G89" i="123"/>
  <c r="S88" i="123"/>
  <c r="R88" i="123"/>
  <c r="Q88" i="123"/>
  <c r="P88" i="123"/>
  <c r="O88" i="123"/>
  <c r="N88" i="123"/>
  <c r="M88" i="123"/>
  <c r="L88" i="123"/>
  <c r="K88" i="123"/>
  <c r="H88" i="123"/>
  <c r="S87" i="123"/>
  <c r="R87" i="123"/>
  <c r="Q87" i="123"/>
  <c r="P87" i="123"/>
  <c r="O87" i="123"/>
  <c r="N87" i="123"/>
  <c r="M87" i="123"/>
  <c r="L87" i="123"/>
  <c r="K87" i="123"/>
  <c r="H87" i="123"/>
  <c r="G87" i="123"/>
  <c r="S86" i="123"/>
  <c r="R86" i="123"/>
  <c r="Q86" i="123"/>
  <c r="P86" i="123"/>
  <c r="O86" i="123"/>
  <c r="N86" i="123"/>
  <c r="M86" i="123"/>
  <c r="L86" i="123"/>
  <c r="K86" i="123"/>
  <c r="S85" i="123"/>
  <c r="R85" i="123"/>
  <c r="Q85" i="123"/>
  <c r="P85" i="123"/>
  <c r="O85" i="123"/>
  <c r="N85" i="123"/>
  <c r="M85" i="123"/>
  <c r="L85" i="123"/>
  <c r="K85" i="123"/>
  <c r="H85" i="123"/>
  <c r="E85" i="123"/>
  <c r="G85" i="123"/>
  <c r="S84" i="123"/>
  <c r="R84" i="123"/>
  <c r="Q84" i="123"/>
  <c r="P84" i="123"/>
  <c r="O84" i="123"/>
  <c r="N84" i="123"/>
  <c r="M84" i="123"/>
  <c r="L84" i="123"/>
  <c r="K84" i="123"/>
  <c r="S83" i="123"/>
  <c r="R83" i="123"/>
  <c r="Q83" i="123"/>
  <c r="P83" i="123"/>
  <c r="O83" i="123"/>
  <c r="N83" i="123"/>
  <c r="M83" i="123"/>
  <c r="L83" i="123"/>
  <c r="K83" i="123"/>
  <c r="H83" i="123"/>
  <c r="G83" i="123"/>
  <c r="S82" i="123"/>
  <c r="R82" i="123"/>
  <c r="Q82" i="123"/>
  <c r="P82" i="123"/>
  <c r="O82" i="123"/>
  <c r="N82" i="123"/>
  <c r="M82" i="123"/>
  <c r="L82" i="123"/>
  <c r="K82" i="123"/>
  <c r="S81" i="123"/>
  <c r="R81" i="123"/>
  <c r="Q81" i="123"/>
  <c r="P81" i="123"/>
  <c r="O81" i="123"/>
  <c r="N81" i="123"/>
  <c r="M81" i="123"/>
  <c r="L81" i="123"/>
  <c r="K81" i="123"/>
  <c r="H81" i="123"/>
  <c r="G81" i="123"/>
  <c r="H63" i="123"/>
  <c r="AF80" i="123"/>
  <c r="AE80" i="123"/>
  <c r="AD80" i="123"/>
  <c r="AC80" i="123"/>
  <c r="AB80" i="123"/>
  <c r="AA80" i="123"/>
  <c r="Z80" i="123"/>
  <c r="Y80" i="123"/>
  <c r="V80" i="123"/>
  <c r="W80" i="123"/>
  <c r="X80" i="123"/>
  <c r="S80" i="123"/>
  <c r="R80" i="123"/>
  <c r="Q80" i="123"/>
  <c r="P80" i="123"/>
  <c r="O80" i="123"/>
  <c r="N80" i="123"/>
  <c r="M80" i="123"/>
  <c r="L80" i="123"/>
  <c r="K80" i="123"/>
  <c r="AF79" i="123"/>
  <c r="AE79" i="123"/>
  <c r="AD79" i="123"/>
  <c r="AC79" i="123"/>
  <c r="AB79" i="123"/>
  <c r="AA79" i="123"/>
  <c r="Z79" i="123"/>
  <c r="Y79" i="123"/>
  <c r="V79" i="123"/>
  <c r="W79" i="123"/>
  <c r="X79" i="123"/>
  <c r="S79" i="123"/>
  <c r="R79" i="123"/>
  <c r="Q79" i="123"/>
  <c r="P79" i="123"/>
  <c r="O79" i="123"/>
  <c r="N79" i="123"/>
  <c r="M79" i="123"/>
  <c r="L79" i="123"/>
  <c r="K79" i="123"/>
  <c r="H79" i="123"/>
  <c r="G79" i="123"/>
  <c r="AF78" i="123"/>
  <c r="AE78" i="123"/>
  <c r="AD78" i="123"/>
  <c r="AC78" i="123"/>
  <c r="AB78" i="123"/>
  <c r="AA78" i="123"/>
  <c r="Z78" i="123"/>
  <c r="Y78" i="123"/>
  <c r="V78" i="123"/>
  <c r="W78" i="123"/>
  <c r="X78" i="123"/>
  <c r="S78" i="123"/>
  <c r="R78" i="123"/>
  <c r="Q78" i="123"/>
  <c r="P78" i="123"/>
  <c r="O78" i="123"/>
  <c r="N78" i="123"/>
  <c r="M78" i="123"/>
  <c r="L78" i="123"/>
  <c r="K78" i="123"/>
  <c r="AF77" i="123"/>
  <c r="AE77" i="123"/>
  <c r="AD77" i="123"/>
  <c r="AC77" i="123"/>
  <c r="AB77" i="123"/>
  <c r="AA77" i="123"/>
  <c r="Z77" i="123"/>
  <c r="Y77" i="123"/>
  <c r="V77" i="123"/>
  <c r="W77" i="123"/>
  <c r="X77" i="123"/>
  <c r="S77" i="123"/>
  <c r="R77" i="123"/>
  <c r="Q77" i="123"/>
  <c r="P77" i="123"/>
  <c r="O77" i="123"/>
  <c r="N77" i="123"/>
  <c r="M77" i="123"/>
  <c r="L77" i="123"/>
  <c r="K77" i="123"/>
  <c r="B77" i="123"/>
  <c r="AF76" i="123"/>
  <c r="AE76" i="123"/>
  <c r="AD76" i="123"/>
  <c r="AC76" i="123"/>
  <c r="AB76" i="123"/>
  <c r="AA76" i="123"/>
  <c r="Z76" i="123"/>
  <c r="Y76" i="123"/>
  <c r="V76" i="123"/>
  <c r="W76" i="123"/>
  <c r="X76" i="123"/>
  <c r="S76" i="123"/>
  <c r="R76" i="123"/>
  <c r="Q76" i="123"/>
  <c r="P76" i="123"/>
  <c r="O76" i="123"/>
  <c r="N76" i="123"/>
  <c r="M76" i="123"/>
  <c r="L76" i="123"/>
  <c r="K76" i="123"/>
  <c r="G68" i="123"/>
  <c r="C54" i="123"/>
  <c r="C73" i="123"/>
  <c r="C55" i="123"/>
  <c r="C74" i="123"/>
  <c r="D73" i="123"/>
  <c r="H53" i="123"/>
  <c r="E72" i="123"/>
  <c r="F72" i="123"/>
  <c r="H54" i="123"/>
  <c r="E73" i="123"/>
  <c r="F73" i="123"/>
  <c r="B76" i="123"/>
  <c r="AF75" i="123"/>
  <c r="AE75" i="123"/>
  <c r="AD75" i="123"/>
  <c r="AC75" i="123"/>
  <c r="AB75" i="123"/>
  <c r="AA75" i="123"/>
  <c r="Z75" i="123"/>
  <c r="Y75" i="123"/>
  <c r="V75" i="123"/>
  <c r="W75" i="123"/>
  <c r="X75" i="123"/>
  <c r="S75" i="123"/>
  <c r="R75" i="123"/>
  <c r="Q75" i="123"/>
  <c r="P75" i="123"/>
  <c r="O75" i="123"/>
  <c r="N75" i="123"/>
  <c r="M75" i="123"/>
  <c r="L75" i="123"/>
  <c r="K75" i="123"/>
  <c r="B75" i="123"/>
  <c r="AF74" i="123"/>
  <c r="AE74" i="123"/>
  <c r="AD74" i="123"/>
  <c r="AC74" i="123"/>
  <c r="AB74" i="123"/>
  <c r="AA74" i="123"/>
  <c r="Z74" i="123"/>
  <c r="Y74" i="123"/>
  <c r="V74" i="123"/>
  <c r="W74" i="123"/>
  <c r="X74" i="123"/>
  <c r="S74" i="123"/>
  <c r="R74" i="123"/>
  <c r="Q74" i="123"/>
  <c r="P74" i="123"/>
  <c r="O74" i="123"/>
  <c r="N74" i="123"/>
  <c r="M74" i="123"/>
  <c r="L74" i="123"/>
  <c r="K74" i="123"/>
  <c r="H55" i="123"/>
  <c r="E74" i="123"/>
  <c r="B55" i="123"/>
  <c r="B74" i="123"/>
  <c r="AF73" i="123"/>
  <c r="AE73" i="123"/>
  <c r="AD73" i="123"/>
  <c r="AC73" i="123"/>
  <c r="AB73" i="123"/>
  <c r="AA73" i="123"/>
  <c r="Z73" i="123"/>
  <c r="Y73" i="123"/>
  <c r="V73" i="123"/>
  <c r="W73" i="123"/>
  <c r="X73" i="123"/>
  <c r="S73" i="123"/>
  <c r="R73" i="123"/>
  <c r="Q73" i="123"/>
  <c r="P73" i="123"/>
  <c r="O73" i="123"/>
  <c r="N73" i="123"/>
  <c r="M73" i="123"/>
  <c r="L73" i="123"/>
  <c r="K73" i="123"/>
  <c r="B54" i="123"/>
  <c r="B73" i="123"/>
  <c r="AF72" i="123"/>
  <c r="AE72" i="123"/>
  <c r="AD72" i="123"/>
  <c r="AC72" i="123"/>
  <c r="AB72" i="123"/>
  <c r="AA72" i="123"/>
  <c r="Z72" i="123"/>
  <c r="Y72" i="123"/>
  <c r="V72" i="123"/>
  <c r="W72" i="123"/>
  <c r="X72" i="123"/>
  <c r="S72" i="123"/>
  <c r="R72" i="123"/>
  <c r="Q72" i="123"/>
  <c r="P72" i="123"/>
  <c r="O72" i="123"/>
  <c r="N72" i="123"/>
  <c r="M72" i="123"/>
  <c r="L72" i="123"/>
  <c r="K72" i="123"/>
  <c r="C53" i="123"/>
  <c r="C72" i="123"/>
  <c r="D72" i="123"/>
  <c r="B53" i="123"/>
  <c r="B72" i="123"/>
  <c r="AF71" i="123"/>
  <c r="AE71" i="123"/>
  <c r="AD71" i="123"/>
  <c r="AC71" i="123"/>
  <c r="AB71" i="123"/>
  <c r="AA71" i="123"/>
  <c r="Z71" i="123"/>
  <c r="Y71" i="123"/>
  <c r="V71" i="123"/>
  <c r="W71" i="123"/>
  <c r="X71" i="123"/>
  <c r="S71" i="123"/>
  <c r="R71" i="123"/>
  <c r="Q71" i="123"/>
  <c r="P71" i="123"/>
  <c r="O71" i="123"/>
  <c r="N71" i="123"/>
  <c r="M71" i="123"/>
  <c r="L71" i="123"/>
  <c r="K71" i="123"/>
  <c r="AF70" i="123"/>
  <c r="AE70" i="123"/>
  <c r="AD70" i="123"/>
  <c r="AC70" i="123"/>
  <c r="AB70" i="123"/>
  <c r="AA70" i="123"/>
  <c r="Z70" i="123"/>
  <c r="Y70" i="123"/>
  <c r="V70" i="123"/>
  <c r="W70" i="123"/>
  <c r="X70" i="123"/>
  <c r="S70" i="123"/>
  <c r="R70" i="123"/>
  <c r="Q70" i="123"/>
  <c r="P70" i="123"/>
  <c r="O70" i="123"/>
  <c r="N70" i="123"/>
  <c r="M70" i="123"/>
  <c r="L70" i="123"/>
  <c r="K70" i="123"/>
  <c r="G66" i="123"/>
  <c r="AF69" i="123"/>
  <c r="AE69" i="123"/>
  <c r="AD69" i="123"/>
  <c r="AC69" i="123"/>
  <c r="AB69" i="123"/>
  <c r="AA69" i="123"/>
  <c r="Z69" i="123"/>
  <c r="Y69" i="123"/>
  <c r="V69" i="123"/>
  <c r="W69" i="123"/>
  <c r="X69" i="123"/>
  <c r="S69" i="123"/>
  <c r="R69" i="123"/>
  <c r="Q69" i="123"/>
  <c r="P69" i="123"/>
  <c r="O69" i="123"/>
  <c r="N69" i="123"/>
  <c r="M69" i="123"/>
  <c r="L69" i="123"/>
  <c r="K69" i="123"/>
  <c r="AF68" i="123"/>
  <c r="AE68" i="123"/>
  <c r="AD68" i="123"/>
  <c r="AC68" i="123"/>
  <c r="AB68" i="123"/>
  <c r="AA68" i="123"/>
  <c r="Z68" i="123"/>
  <c r="Y68" i="123"/>
  <c r="V68" i="123"/>
  <c r="W68" i="123"/>
  <c r="X68" i="123"/>
  <c r="S68" i="123"/>
  <c r="R68" i="123"/>
  <c r="Q68" i="123"/>
  <c r="P68" i="123"/>
  <c r="O68" i="123"/>
  <c r="N68" i="123"/>
  <c r="M68" i="123"/>
  <c r="L68" i="123"/>
  <c r="K68" i="123"/>
  <c r="AF67" i="123"/>
  <c r="AE67" i="123"/>
  <c r="AD67" i="123"/>
  <c r="AC67" i="123"/>
  <c r="AB67" i="123"/>
  <c r="AA67" i="123"/>
  <c r="Z67" i="123"/>
  <c r="Y67" i="123"/>
  <c r="V67" i="123"/>
  <c r="W67" i="123"/>
  <c r="X67" i="123"/>
  <c r="S67" i="123"/>
  <c r="R67" i="123"/>
  <c r="Q67" i="123"/>
  <c r="P67" i="123"/>
  <c r="O67" i="123"/>
  <c r="N67" i="123"/>
  <c r="M67" i="123"/>
  <c r="L67" i="123"/>
  <c r="K67" i="123"/>
  <c r="G53" i="123"/>
  <c r="C56" i="123"/>
  <c r="B56" i="123"/>
  <c r="E56" i="123"/>
  <c r="G56" i="123"/>
  <c r="C57" i="123"/>
  <c r="B57" i="123"/>
  <c r="C58" i="123"/>
  <c r="B58" i="123"/>
  <c r="C59" i="123"/>
  <c r="B59" i="123"/>
  <c r="C60" i="123"/>
  <c r="B60" i="123"/>
  <c r="C61" i="123"/>
  <c r="B61" i="123"/>
  <c r="E57" i="123"/>
  <c r="G57" i="123"/>
  <c r="E58" i="123"/>
  <c r="G58" i="123"/>
  <c r="E59" i="123"/>
  <c r="G59" i="123"/>
  <c r="E60" i="123"/>
  <c r="G60" i="123"/>
  <c r="E61" i="123"/>
  <c r="G61" i="123"/>
  <c r="F53" i="123"/>
  <c r="B62" i="123"/>
  <c r="B63" i="123"/>
  <c r="B64" i="123"/>
  <c r="F54" i="123"/>
  <c r="F55" i="123"/>
  <c r="H66" i="123"/>
  <c r="H67" i="123"/>
  <c r="G67" i="123"/>
  <c r="B65" i="123"/>
  <c r="B66" i="123"/>
  <c r="F65" i="123"/>
  <c r="F66" i="123"/>
  <c r="F67" i="123"/>
  <c r="B67" i="123"/>
  <c r="AF66" i="123"/>
  <c r="AE66" i="123"/>
  <c r="AD66" i="123"/>
  <c r="AC66" i="123"/>
  <c r="AB66" i="123"/>
  <c r="AA66" i="123"/>
  <c r="Z66" i="123"/>
  <c r="Y66" i="123"/>
  <c r="V66" i="123"/>
  <c r="W66" i="123"/>
  <c r="X66" i="123"/>
  <c r="S66" i="123"/>
  <c r="R66" i="123"/>
  <c r="Q66" i="123"/>
  <c r="P66" i="123"/>
  <c r="O66" i="123"/>
  <c r="N66" i="123"/>
  <c r="M66" i="123"/>
  <c r="L66" i="123"/>
  <c r="K66" i="123"/>
  <c r="C66" i="123"/>
  <c r="AF65" i="123"/>
  <c r="AE65" i="123"/>
  <c r="AD65" i="123"/>
  <c r="AC65" i="123"/>
  <c r="AB65" i="123"/>
  <c r="AA65" i="123"/>
  <c r="Z65" i="123"/>
  <c r="Y65" i="123"/>
  <c r="V65" i="123"/>
  <c r="W65" i="123"/>
  <c r="X65" i="123"/>
  <c r="S65" i="123"/>
  <c r="R65" i="123"/>
  <c r="Q65" i="123"/>
  <c r="P65" i="123"/>
  <c r="O65" i="123"/>
  <c r="N65" i="123"/>
  <c r="M65" i="123"/>
  <c r="L65" i="123"/>
  <c r="K65" i="123"/>
  <c r="H65" i="123"/>
  <c r="G65" i="123"/>
  <c r="C65" i="123"/>
  <c r="AF64" i="123"/>
  <c r="AE64" i="123"/>
  <c r="AD64" i="123"/>
  <c r="AC64" i="123"/>
  <c r="AB64" i="123"/>
  <c r="AA64" i="123"/>
  <c r="Z64" i="123"/>
  <c r="Y64" i="123"/>
  <c r="V64" i="123"/>
  <c r="W64" i="123"/>
  <c r="X64" i="123"/>
  <c r="S64" i="123"/>
  <c r="R64" i="123"/>
  <c r="Q64" i="123"/>
  <c r="P64" i="123"/>
  <c r="O64" i="123"/>
  <c r="N64" i="123"/>
  <c r="M64" i="123"/>
  <c r="L64" i="123"/>
  <c r="K64" i="123"/>
  <c r="G64" i="123"/>
  <c r="E64" i="123"/>
  <c r="C64" i="123"/>
  <c r="AF63" i="123"/>
  <c r="AE63" i="123"/>
  <c r="AD63" i="123"/>
  <c r="AC63" i="123"/>
  <c r="AB63" i="123"/>
  <c r="AA63" i="123"/>
  <c r="Z63" i="123"/>
  <c r="Y63" i="123"/>
  <c r="V63" i="123"/>
  <c r="W63" i="123"/>
  <c r="X63" i="123"/>
  <c r="S63" i="123"/>
  <c r="R63" i="123"/>
  <c r="Q63" i="123"/>
  <c r="P63" i="123"/>
  <c r="O63" i="123"/>
  <c r="N63" i="123"/>
  <c r="M63" i="123"/>
  <c r="L63" i="123"/>
  <c r="K63" i="123"/>
  <c r="D63" i="123"/>
  <c r="C63" i="123"/>
  <c r="AF62" i="123"/>
  <c r="AE62" i="123"/>
  <c r="AD62" i="123"/>
  <c r="AC62" i="123"/>
  <c r="AB62" i="123"/>
  <c r="AA62" i="123"/>
  <c r="Z62" i="123"/>
  <c r="Y62" i="123"/>
  <c r="V62" i="123"/>
  <c r="W62" i="123"/>
  <c r="X62" i="123"/>
  <c r="S62" i="123"/>
  <c r="R62" i="123"/>
  <c r="Q62" i="123"/>
  <c r="P62" i="123"/>
  <c r="O62" i="123"/>
  <c r="N62" i="123"/>
  <c r="M62" i="123"/>
  <c r="L62" i="123"/>
  <c r="K62" i="123"/>
  <c r="AF61" i="123"/>
  <c r="AE61" i="123"/>
  <c r="AD61" i="123"/>
  <c r="AC61" i="123"/>
  <c r="AB61" i="123"/>
  <c r="AA61" i="123"/>
  <c r="Z61" i="123"/>
  <c r="Y61" i="123"/>
  <c r="V61" i="123"/>
  <c r="W61" i="123"/>
  <c r="X61" i="123"/>
  <c r="S61" i="123"/>
  <c r="R61" i="123"/>
  <c r="Q61" i="123"/>
  <c r="P61" i="123"/>
  <c r="O61" i="123"/>
  <c r="N61" i="123"/>
  <c r="M61" i="123"/>
  <c r="L61" i="123"/>
  <c r="K61" i="123"/>
  <c r="H61" i="123"/>
  <c r="AF60" i="123"/>
  <c r="AE60" i="123"/>
  <c r="AD60" i="123"/>
  <c r="AC60" i="123"/>
  <c r="AB60" i="123"/>
  <c r="AA60" i="123"/>
  <c r="Z60" i="123"/>
  <c r="Y60" i="123"/>
  <c r="V60" i="123"/>
  <c r="W60" i="123"/>
  <c r="X60" i="123"/>
  <c r="S60" i="123"/>
  <c r="R60" i="123"/>
  <c r="Q60" i="123"/>
  <c r="P60" i="123"/>
  <c r="O60" i="123"/>
  <c r="N60" i="123"/>
  <c r="M60" i="123"/>
  <c r="L60" i="123"/>
  <c r="K60" i="123"/>
  <c r="H60" i="123"/>
  <c r="AF59" i="123"/>
  <c r="AE59" i="123"/>
  <c r="AD59" i="123"/>
  <c r="AC59" i="123"/>
  <c r="AB59" i="123"/>
  <c r="AA59" i="123"/>
  <c r="Z59" i="123"/>
  <c r="Y59" i="123"/>
  <c r="V59" i="123"/>
  <c r="W59" i="123"/>
  <c r="X59" i="123"/>
  <c r="S59" i="123"/>
  <c r="R59" i="123"/>
  <c r="Q59" i="123"/>
  <c r="P59" i="123"/>
  <c r="O59" i="123"/>
  <c r="N59" i="123"/>
  <c r="M59" i="123"/>
  <c r="L59" i="123"/>
  <c r="K59" i="123"/>
  <c r="H59" i="123"/>
  <c r="AF58" i="123"/>
  <c r="AE58" i="123"/>
  <c r="AD58" i="123"/>
  <c r="AC58" i="123"/>
  <c r="AB58" i="123"/>
  <c r="AA58" i="123"/>
  <c r="Z58" i="123"/>
  <c r="Y58" i="123"/>
  <c r="V58" i="123"/>
  <c r="W58" i="123"/>
  <c r="X58" i="123"/>
  <c r="S58" i="123"/>
  <c r="R58" i="123"/>
  <c r="Q58" i="123"/>
  <c r="P58" i="123"/>
  <c r="O58" i="123"/>
  <c r="N58" i="123"/>
  <c r="M58" i="123"/>
  <c r="L58" i="123"/>
  <c r="K58" i="123"/>
  <c r="H58" i="123"/>
  <c r="AF57" i="123"/>
  <c r="AE57" i="123"/>
  <c r="AD57" i="123"/>
  <c r="AC57" i="123"/>
  <c r="AB57" i="123"/>
  <c r="AA57" i="123"/>
  <c r="Z57" i="123"/>
  <c r="Y57" i="123"/>
  <c r="V57" i="123"/>
  <c r="W57" i="123"/>
  <c r="X57" i="123"/>
  <c r="S57" i="123"/>
  <c r="R57" i="123"/>
  <c r="Q57" i="123"/>
  <c r="P57" i="123"/>
  <c r="O57" i="123"/>
  <c r="N57" i="123"/>
  <c r="M57" i="123"/>
  <c r="L57" i="123"/>
  <c r="K57" i="123"/>
  <c r="H57" i="123"/>
  <c r="AF56" i="123"/>
  <c r="AE56" i="123"/>
  <c r="AD56" i="123"/>
  <c r="AC56" i="123"/>
  <c r="AB56" i="123"/>
  <c r="AA56" i="123"/>
  <c r="Z56" i="123"/>
  <c r="Y56" i="123"/>
  <c r="V56" i="123"/>
  <c r="W56" i="123"/>
  <c r="X56" i="123"/>
  <c r="S56" i="123"/>
  <c r="R56" i="123"/>
  <c r="Q56" i="123"/>
  <c r="P56" i="123"/>
  <c r="O56" i="123"/>
  <c r="N56" i="123"/>
  <c r="M56" i="123"/>
  <c r="L56" i="123"/>
  <c r="K56" i="123"/>
  <c r="H56" i="123"/>
  <c r="AF55" i="123"/>
  <c r="AE55" i="123"/>
  <c r="AD55" i="123"/>
  <c r="AC55" i="123"/>
  <c r="AB55" i="123"/>
  <c r="AA55" i="123"/>
  <c r="Z55" i="123"/>
  <c r="Y55" i="123"/>
  <c r="V55" i="123"/>
  <c r="W55" i="123"/>
  <c r="X55" i="123"/>
  <c r="S55" i="123"/>
  <c r="R55" i="123"/>
  <c r="Q55" i="123"/>
  <c r="P55" i="123"/>
  <c r="O55" i="123"/>
  <c r="N55" i="123"/>
  <c r="M55" i="123"/>
  <c r="L55" i="123"/>
  <c r="K55" i="123"/>
  <c r="D55" i="123"/>
  <c r="E55" i="123"/>
  <c r="AF54" i="123"/>
  <c r="AE54" i="123"/>
  <c r="AD54" i="123"/>
  <c r="AC54" i="123"/>
  <c r="AB54" i="123"/>
  <c r="AA54" i="123"/>
  <c r="Z54" i="123"/>
  <c r="Y54" i="123"/>
  <c r="V54" i="123"/>
  <c r="W54" i="123"/>
  <c r="X54" i="123"/>
  <c r="S54" i="123"/>
  <c r="R54" i="123"/>
  <c r="Q54" i="123"/>
  <c r="P54" i="123"/>
  <c r="O54" i="123"/>
  <c r="N54" i="123"/>
  <c r="M54" i="123"/>
  <c r="L54" i="123"/>
  <c r="K54" i="123"/>
  <c r="D54" i="123"/>
  <c r="E54" i="123"/>
  <c r="AF53" i="123"/>
  <c r="AE53" i="123"/>
  <c r="AD53" i="123"/>
  <c r="AC53" i="123"/>
  <c r="AB53" i="123"/>
  <c r="AA53" i="123"/>
  <c r="Z53" i="123"/>
  <c r="Y53" i="123"/>
  <c r="V53" i="123"/>
  <c r="W53" i="123"/>
  <c r="X53" i="123"/>
  <c r="S53" i="123"/>
  <c r="R53" i="123"/>
  <c r="Q53" i="123"/>
  <c r="P53" i="123"/>
  <c r="O53" i="123"/>
  <c r="N53" i="123"/>
  <c r="M53" i="123"/>
  <c r="L53" i="123"/>
  <c r="K53" i="123"/>
  <c r="D53" i="123"/>
  <c r="E53" i="123"/>
  <c r="Y52" i="123"/>
  <c r="Z52" i="123"/>
  <c r="AA52" i="123"/>
  <c r="AB52" i="123"/>
  <c r="AC52" i="123"/>
  <c r="AD52" i="123"/>
  <c r="AE52" i="123"/>
  <c r="AF52" i="123"/>
  <c r="V52" i="123"/>
  <c r="W52" i="123"/>
  <c r="X52" i="123"/>
  <c r="AG52" i="123"/>
  <c r="S52" i="123"/>
  <c r="R52" i="123"/>
  <c r="Q52" i="123"/>
  <c r="P52" i="123"/>
  <c r="O52" i="123"/>
  <c r="N52" i="123"/>
  <c r="M52" i="123"/>
  <c r="L52" i="123"/>
  <c r="K52" i="123"/>
  <c r="B51" i="123"/>
  <c r="A51" i="122"/>
  <c r="B101" i="122"/>
  <c r="B96" i="122"/>
  <c r="B97" i="122"/>
  <c r="B98" i="122"/>
  <c r="B99" i="122"/>
  <c r="B100" i="122"/>
  <c r="D101" i="122"/>
  <c r="E101" i="122"/>
  <c r="B94" i="122"/>
  <c r="C101" i="122"/>
  <c r="F101" i="122"/>
  <c r="D100" i="122"/>
  <c r="E100" i="122"/>
  <c r="C100" i="122"/>
  <c r="F100" i="122"/>
  <c r="D99" i="122"/>
  <c r="E99" i="122"/>
  <c r="C99" i="122"/>
  <c r="F99" i="122"/>
  <c r="D98" i="122"/>
  <c r="E98" i="122"/>
  <c r="C98" i="122"/>
  <c r="F98" i="122"/>
  <c r="D97" i="122"/>
  <c r="E97" i="122"/>
  <c r="C97" i="122"/>
  <c r="F97" i="122"/>
  <c r="D96" i="122"/>
  <c r="E96" i="122"/>
  <c r="C96" i="122"/>
  <c r="F96" i="122"/>
  <c r="G96" i="122"/>
  <c r="B95" i="122"/>
  <c r="C77" i="122"/>
  <c r="E77" i="122"/>
  <c r="F77" i="122"/>
  <c r="G77" i="122"/>
  <c r="D77" i="122"/>
  <c r="B79" i="122"/>
  <c r="H77" i="122"/>
  <c r="B78" i="122"/>
  <c r="C78" i="122"/>
  <c r="C79" i="122"/>
  <c r="D79" i="122"/>
  <c r="D80" i="122"/>
  <c r="B81" i="122"/>
  <c r="B80" i="122"/>
  <c r="C80" i="122"/>
  <c r="C81" i="122"/>
  <c r="D81" i="122"/>
  <c r="B83" i="122"/>
  <c r="B82" i="122"/>
  <c r="C82" i="122"/>
  <c r="C83" i="122"/>
  <c r="D83" i="122"/>
  <c r="B85" i="122"/>
  <c r="B84" i="122"/>
  <c r="C84" i="122"/>
  <c r="C85" i="122"/>
  <c r="D85" i="122"/>
  <c r="B87" i="122"/>
  <c r="B86" i="122"/>
  <c r="C86" i="122"/>
  <c r="C87" i="122"/>
  <c r="D87" i="122"/>
  <c r="D92" i="122"/>
  <c r="B89" i="122"/>
  <c r="B88" i="122"/>
  <c r="C88" i="122"/>
  <c r="C89" i="122"/>
  <c r="D89" i="122"/>
  <c r="B91" i="122"/>
  <c r="B90" i="122"/>
  <c r="C90" i="122"/>
  <c r="C91" i="122"/>
  <c r="D91" i="122"/>
  <c r="E92" i="122"/>
  <c r="C92" i="122"/>
  <c r="F92" i="122"/>
  <c r="S91" i="122"/>
  <c r="R91" i="122"/>
  <c r="Q91" i="122"/>
  <c r="P91" i="122"/>
  <c r="O91" i="122"/>
  <c r="N91" i="122"/>
  <c r="M91" i="122"/>
  <c r="L91" i="122"/>
  <c r="K91" i="122"/>
  <c r="H91" i="122"/>
  <c r="G91" i="122"/>
  <c r="S90" i="122"/>
  <c r="R90" i="122"/>
  <c r="Q90" i="122"/>
  <c r="P90" i="122"/>
  <c r="O90" i="122"/>
  <c r="N90" i="122"/>
  <c r="M90" i="122"/>
  <c r="L90" i="122"/>
  <c r="K90" i="122"/>
  <c r="S89" i="122"/>
  <c r="R89" i="122"/>
  <c r="Q89" i="122"/>
  <c r="P89" i="122"/>
  <c r="O89" i="122"/>
  <c r="N89" i="122"/>
  <c r="M89" i="122"/>
  <c r="L89" i="122"/>
  <c r="K89" i="122"/>
  <c r="H89" i="122"/>
  <c r="G89" i="122"/>
  <c r="S88" i="122"/>
  <c r="R88" i="122"/>
  <c r="Q88" i="122"/>
  <c r="P88" i="122"/>
  <c r="O88" i="122"/>
  <c r="N88" i="122"/>
  <c r="M88" i="122"/>
  <c r="L88" i="122"/>
  <c r="K88" i="122"/>
  <c r="H88" i="122"/>
  <c r="S87" i="122"/>
  <c r="R87" i="122"/>
  <c r="Q87" i="122"/>
  <c r="P87" i="122"/>
  <c r="O87" i="122"/>
  <c r="N87" i="122"/>
  <c r="M87" i="122"/>
  <c r="L87" i="122"/>
  <c r="K87" i="122"/>
  <c r="H87" i="122"/>
  <c r="G87" i="122"/>
  <c r="S86" i="122"/>
  <c r="R86" i="122"/>
  <c r="Q86" i="122"/>
  <c r="P86" i="122"/>
  <c r="O86" i="122"/>
  <c r="N86" i="122"/>
  <c r="M86" i="122"/>
  <c r="L86" i="122"/>
  <c r="K86" i="122"/>
  <c r="S85" i="122"/>
  <c r="R85" i="122"/>
  <c r="Q85" i="122"/>
  <c r="P85" i="122"/>
  <c r="O85" i="122"/>
  <c r="N85" i="122"/>
  <c r="M85" i="122"/>
  <c r="L85" i="122"/>
  <c r="K85" i="122"/>
  <c r="H85" i="122"/>
  <c r="E85" i="122"/>
  <c r="G85" i="122"/>
  <c r="S84" i="122"/>
  <c r="R84" i="122"/>
  <c r="Q84" i="122"/>
  <c r="P84" i="122"/>
  <c r="O84" i="122"/>
  <c r="N84" i="122"/>
  <c r="M84" i="122"/>
  <c r="L84" i="122"/>
  <c r="K84" i="122"/>
  <c r="S83" i="122"/>
  <c r="R83" i="122"/>
  <c r="Q83" i="122"/>
  <c r="P83" i="122"/>
  <c r="O83" i="122"/>
  <c r="N83" i="122"/>
  <c r="M83" i="122"/>
  <c r="L83" i="122"/>
  <c r="K83" i="122"/>
  <c r="H83" i="122"/>
  <c r="G83" i="122"/>
  <c r="S82" i="122"/>
  <c r="R82" i="122"/>
  <c r="Q82" i="122"/>
  <c r="P82" i="122"/>
  <c r="O82" i="122"/>
  <c r="N82" i="122"/>
  <c r="M82" i="122"/>
  <c r="L82" i="122"/>
  <c r="K82" i="122"/>
  <c r="S81" i="122"/>
  <c r="R81" i="122"/>
  <c r="Q81" i="122"/>
  <c r="P81" i="122"/>
  <c r="O81" i="122"/>
  <c r="N81" i="122"/>
  <c r="M81" i="122"/>
  <c r="L81" i="122"/>
  <c r="K81" i="122"/>
  <c r="H81" i="122"/>
  <c r="G81" i="122"/>
  <c r="H63" i="122"/>
  <c r="AF80" i="122"/>
  <c r="AE80" i="122"/>
  <c r="AD80" i="122"/>
  <c r="AC80" i="122"/>
  <c r="AB80" i="122"/>
  <c r="AA80" i="122"/>
  <c r="Z80" i="122"/>
  <c r="Y80" i="122"/>
  <c r="V80" i="122"/>
  <c r="W80" i="122"/>
  <c r="X80" i="122"/>
  <c r="S80" i="122"/>
  <c r="R80" i="122"/>
  <c r="Q80" i="122"/>
  <c r="P80" i="122"/>
  <c r="O80" i="122"/>
  <c r="N80" i="122"/>
  <c r="M80" i="122"/>
  <c r="L80" i="122"/>
  <c r="K80" i="122"/>
  <c r="AF79" i="122"/>
  <c r="AE79" i="122"/>
  <c r="AD79" i="122"/>
  <c r="AC79" i="122"/>
  <c r="AB79" i="122"/>
  <c r="AA79" i="122"/>
  <c r="Z79" i="122"/>
  <c r="Y79" i="122"/>
  <c r="V79" i="122"/>
  <c r="W79" i="122"/>
  <c r="X79" i="122"/>
  <c r="S79" i="122"/>
  <c r="R79" i="122"/>
  <c r="Q79" i="122"/>
  <c r="P79" i="122"/>
  <c r="O79" i="122"/>
  <c r="N79" i="122"/>
  <c r="M79" i="122"/>
  <c r="L79" i="122"/>
  <c r="K79" i="122"/>
  <c r="H79" i="122"/>
  <c r="G79" i="122"/>
  <c r="AF78" i="122"/>
  <c r="AE78" i="122"/>
  <c r="AD78" i="122"/>
  <c r="AC78" i="122"/>
  <c r="AB78" i="122"/>
  <c r="AA78" i="122"/>
  <c r="Z78" i="122"/>
  <c r="Y78" i="122"/>
  <c r="V78" i="122"/>
  <c r="W78" i="122"/>
  <c r="X78" i="122"/>
  <c r="S78" i="122"/>
  <c r="R78" i="122"/>
  <c r="Q78" i="122"/>
  <c r="P78" i="122"/>
  <c r="O78" i="122"/>
  <c r="N78" i="122"/>
  <c r="M78" i="122"/>
  <c r="L78" i="122"/>
  <c r="K78" i="122"/>
  <c r="AF77" i="122"/>
  <c r="AE77" i="122"/>
  <c r="AD77" i="122"/>
  <c r="AC77" i="122"/>
  <c r="AB77" i="122"/>
  <c r="AA77" i="122"/>
  <c r="Z77" i="122"/>
  <c r="Y77" i="122"/>
  <c r="V77" i="122"/>
  <c r="W77" i="122"/>
  <c r="X77" i="122"/>
  <c r="S77" i="122"/>
  <c r="R77" i="122"/>
  <c r="Q77" i="122"/>
  <c r="P77" i="122"/>
  <c r="O77" i="122"/>
  <c r="N77" i="122"/>
  <c r="M77" i="122"/>
  <c r="L77" i="122"/>
  <c r="K77" i="122"/>
  <c r="B77" i="122"/>
  <c r="AF76" i="122"/>
  <c r="AE76" i="122"/>
  <c r="AD76" i="122"/>
  <c r="AC76" i="122"/>
  <c r="AB76" i="122"/>
  <c r="AA76" i="122"/>
  <c r="Z76" i="122"/>
  <c r="Y76" i="122"/>
  <c r="V76" i="122"/>
  <c r="W76" i="122"/>
  <c r="X76" i="122"/>
  <c r="S76" i="122"/>
  <c r="R76" i="122"/>
  <c r="Q76" i="122"/>
  <c r="P76" i="122"/>
  <c r="O76" i="122"/>
  <c r="N76" i="122"/>
  <c r="M76" i="122"/>
  <c r="L76" i="122"/>
  <c r="K76" i="122"/>
  <c r="G68" i="122"/>
  <c r="C54" i="122"/>
  <c r="C73" i="122"/>
  <c r="C55" i="122"/>
  <c r="C74" i="122"/>
  <c r="D73" i="122"/>
  <c r="H53" i="122"/>
  <c r="E72" i="122"/>
  <c r="F72" i="122"/>
  <c r="H54" i="122"/>
  <c r="E73" i="122"/>
  <c r="F73" i="122"/>
  <c r="B54" i="122"/>
  <c r="B73" i="122"/>
  <c r="B76" i="122"/>
  <c r="AF75" i="122"/>
  <c r="AE75" i="122"/>
  <c r="AD75" i="122"/>
  <c r="AC75" i="122"/>
  <c r="AB75" i="122"/>
  <c r="AA75" i="122"/>
  <c r="Z75" i="122"/>
  <c r="Y75" i="122"/>
  <c r="V75" i="122"/>
  <c r="W75" i="122"/>
  <c r="X75" i="122"/>
  <c r="S75" i="122"/>
  <c r="R75" i="122"/>
  <c r="Q75" i="122"/>
  <c r="P75" i="122"/>
  <c r="O75" i="122"/>
  <c r="N75" i="122"/>
  <c r="M75" i="122"/>
  <c r="L75" i="122"/>
  <c r="K75" i="122"/>
  <c r="B53" i="122"/>
  <c r="B72" i="122"/>
  <c r="B75" i="122"/>
  <c r="AF74" i="122"/>
  <c r="AE74" i="122"/>
  <c r="AD74" i="122"/>
  <c r="AC74" i="122"/>
  <c r="AB74" i="122"/>
  <c r="AA74" i="122"/>
  <c r="Z74" i="122"/>
  <c r="Y74" i="122"/>
  <c r="V74" i="122"/>
  <c r="W74" i="122"/>
  <c r="X74" i="122"/>
  <c r="S74" i="122"/>
  <c r="R74" i="122"/>
  <c r="Q74" i="122"/>
  <c r="P74" i="122"/>
  <c r="O74" i="122"/>
  <c r="N74" i="122"/>
  <c r="M74" i="122"/>
  <c r="L74" i="122"/>
  <c r="K74" i="122"/>
  <c r="H55" i="122"/>
  <c r="E74" i="122"/>
  <c r="B55" i="122"/>
  <c r="B74" i="122"/>
  <c r="AF73" i="122"/>
  <c r="AE73" i="122"/>
  <c r="AD73" i="122"/>
  <c r="AC73" i="122"/>
  <c r="AB73" i="122"/>
  <c r="AA73" i="122"/>
  <c r="Z73" i="122"/>
  <c r="Y73" i="122"/>
  <c r="V73" i="122"/>
  <c r="W73" i="122"/>
  <c r="X73" i="122"/>
  <c r="S73" i="122"/>
  <c r="R73" i="122"/>
  <c r="Q73" i="122"/>
  <c r="P73" i="122"/>
  <c r="O73" i="122"/>
  <c r="N73" i="122"/>
  <c r="M73" i="122"/>
  <c r="L73" i="122"/>
  <c r="K73" i="122"/>
  <c r="AF72" i="122"/>
  <c r="AE72" i="122"/>
  <c r="AD72" i="122"/>
  <c r="AC72" i="122"/>
  <c r="AB72" i="122"/>
  <c r="AA72" i="122"/>
  <c r="Z72" i="122"/>
  <c r="Y72" i="122"/>
  <c r="V72" i="122"/>
  <c r="W72" i="122"/>
  <c r="X72" i="122"/>
  <c r="S72" i="122"/>
  <c r="R72" i="122"/>
  <c r="Q72" i="122"/>
  <c r="P72" i="122"/>
  <c r="O72" i="122"/>
  <c r="N72" i="122"/>
  <c r="M72" i="122"/>
  <c r="L72" i="122"/>
  <c r="K72" i="122"/>
  <c r="C53" i="122"/>
  <c r="C72" i="122"/>
  <c r="D72" i="122"/>
  <c r="AF71" i="122"/>
  <c r="AE71" i="122"/>
  <c r="AD71" i="122"/>
  <c r="AC71" i="122"/>
  <c r="AB71" i="122"/>
  <c r="AA71" i="122"/>
  <c r="Z71" i="122"/>
  <c r="Y71" i="122"/>
  <c r="V71" i="122"/>
  <c r="W71" i="122"/>
  <c r="X71" i="122"/>
  <c r="S71" i="122"/>
  <c r="R71" i="122"/>
  <c r="Q71" i="122"/>
  <c r="P71" i="122"/>
  <c r="O71" i="122"/>
  <c r="N71" i="122"/>
  <c r="M71" i="122"/>
  <c r="L71" i="122"/>
  <c r="K71" i="122"/>
  <c r="AF70" i="122"/>
  <c r="AE70" i="122"/>
  <c r="AD70" i="122"/>
  <c r="AC70" i="122"/>
  <c r="AB70" i="122"/>
  <c r="AA70" i="122"/>
  <c r="Z70" i="122"/>
  <c r="Y70" i="122"/>
  <c r="V70" i="122"/>
  <c r="W70" i="122"/>
  <c r="X70" i="122"/>
  <c r="S70" i="122"/>
  <c r="R70" i="122"/>
  <c r="Q70" i="122"/>
  <c r="P70" i="122"/>
  <c r="O70" i="122"/>
  <c r="N70" i="122"/>
  <c r="M70" i="122"/>
  <c r="L70" i="122"/>
  <c r="K70" i="122"/>
  <c r="G66" i="122"/>
  <c r="AF69" i="122"/>
  <c r="AE69" i="122"/>
  <c r="AD69" i="122"/>
  <c r="AC69" i="122"/>
  <c r="AB69" i="122"/>
  <c r="AA69" i="122"/>
  <c r="Z69" i="122"/>
  <c r="Y69" i="122"/>
  <c r="V69" i="122"/>
  <c r="W69" i="122"/>
  <c r="X69" i="122"/>
  <c r="S69" i="122"/>
  <c r="R69" i="122"/>
  <c r="Q69" i="122"/>
  <c r="P69" i="122"/>
  <c r="O69" i="122"/>
  <c r="N69" i="122"/>
  <c r="M69" i="122"/>
  <c r="L69" i="122"/>
  <c r="K69" i="122"/>
  <c r="AF68" i="122"/>
  <c r="AE68" i="122"/>
  <c r="AD68" i="122"/>
  <c r="AC68" i="122"/>
  <c r="AB68" i="122"/>
  <c r="AA68" i="122"/>
  <c r="Z68" i="122"/>
  <c r="Y68" i="122"/>
  <c r="V68" i="122"/>
  <c r="W68" i="122"/>
  <c r="X68" i="122"/>
  <c r="S68" i="122"/>
  <c r="R68" i="122"/>
  <c r="Q68" i="122"/>
  <c r="P68" i="122"/>
  <c r="O68" i="122"/>
  <c r="N68" i="122"/>
  <c r="M68" i="122"/>
  <c r="L68" i="122"/>
  <c r="K68" i="122"/>
  <c r="AF67" i="122"/>
  <c r="AE67" i="122"/>
  <c r="AD67" i="122"/>
  <c r="AC67" i="122"/>
  <c r="AB67" i="122"/>
  <c r="AA67" i="122"/>
  <c r="Z67" i="122"/>
  <c r="Y67" i="122"/>
  <c r="V67" i="122"/>
  <c r="W67" i="122"/>
  <c r="X67" i="122"/>
  <c r="S67" i="122"/>
  <c r="R67" i="122"/>
  <c r="Q67" i="122"/>
  <c r="P67" i="122"/>
  <c r="O67" i="122"/>
  <c r="N67" i="122"/>
  <c r="M67" i="122"/>
  <c r="L67" i="122"/>
  <c r="K67" i="122"/>
  <c r="G53" i="122"/>
  <c r="C56" i="122"/>
  <c r="B56" i="122"/>
  <c r="C57" i="122"/>
  <c r="B57" i="122"/>
  <c r="C58" i="122"/>
  <c r="B58" i="122"/>
  <c r="C59" i="122"/>
  <c r="B59" i="122"/>
  <c r="C60" i="122"/>
  <c r="B60" i="122"/>
  <c r="C61" i="122"/>
  <c r="B61" i="122"/>
  <c r="E56" i="122"/>
  <c r="G56" i="122"/>
  <c r="E57" i="122"/>
  <c r="G57" i="122"/>
  <c r="E58" i="122"/>
  <c r="G58" i="122"/>
  <c r="E59" i="122"/>
  <c r="G59" i="122"/>
  <c r="E60" i="122"/>
  <c r="G60" i="122"/>
  <c r="E61" i="122"/>
  <c r="G61" i="122"/>
  <c r="F53" i="122"/>
  <c r="B62" i="122"/>
  <c r="B63" i="122"/>
  <c r="B64" i="122"/>
  <c r="G64" i="122"/>
  <c r="F54" i="122"/>
  <c r="F55" i="122"/>
  <c r="H66" i="122"/>
  <c r="H67" i="122"/>
  <c r="G67" i="122"/>
  <c r="B65" i="122"/>
  <c r="B66" i="122"/>
  <c r="F65" i="122"/>
  <c r="F66" i="122"/>
  <c r="F67" i="122"/>
  <c r="B67" i="122"/>
  <c r="AF66" i="122"/>
  <c r="AE66" i="122"/>
  <c r="AD66" i="122"/>
  <c r="AC66" i="122"/>
  <c r="AB66" i="122"/>
  <c r="AA66" i="122"/>
  <c r="Z66" i="122"/>
  <c r="Y66" i="122"/>
  <c r="V66" i="122"/>
  <c r="W66" i="122"/>
  <c r="X66" i="122"/>
  <c r="S66" i="122"/>
  <c r="R66" i="122"/>
  <c r="Q66" i="122"/>
  <c r="P66" i="122"/>
  <c r="O66" i="122"/>
  <c r="N66" i="122"/>
  <c r="M66" i="122"/>
  <c r="L66" i="122"/>
  <c r="K66" i="122"/>
  <c r="C66" i="122"/>
  <c r="AF65" i="122"/>
  <c r="AE65" i="122"/>
  <c r="AD65" i="122"/>
  <c r="AC65" i="122"/>
  <c r="AB65" i="122"/>
  <c r="AA65" i="122"/>
  <c r="Z65" i="122"/>
  <c r="Y65" i="122"/>
  <c r="V65" i="122"/>
  <c r="W65" i="122"/>
  <c r="X65" i="122"/>
  <c r="S65" i="122"/>
  <c r="R65" i="122"/>
  <c r="Q65" i="122"/>
  <c r="P65" i="122"/>
  <c r="O65" i="122"/>
  <c r="N65" i="122"/>
  <c r="M65" i="122"/>
  <c r="L65" i="122"/>
  <c r="K65" i="122"/>
  <c r="H65" i="122"/>
  <c r="G65" i="122"/>
  <c r="C65" i="122"/>
  <c r="AF64" i="122"/>
  <c r="AE64" i="122"/>
  <c r="AD64" i="122"/>
  <c r="AC64" i="122"/>
  <c r="AB64" i="122"/>
  <c r="AA64" i="122"/>
  <c r="Z64" i="122"/>
  <c r="Y64" i="122"/>
  <c r="V64" i="122"/>
  <c r="W64" i="122"/>
  <c r="X64" i="122"/>
  <c r="S64" i="122"/>
  <c r="R64" i="122"/>
  <c r="Q64" i="122"/>
  <c r="P64" i="122"/>
  <c r="O64" i="122"/>
  <c r="N64" i="122"/>
  <c r="M64" i="122"/>
  <c r="L64" i="122"/>
  <c r="K64" i="122"/>
  <c r="E64" i="122"/>
  <c r="C64" i="122"/>
  <c r="AF63" i="122"/>
  <c r="AE63" i="122"/>
  <c r="AD63" i="122"/>
  <c r="AC63" i="122"/>
  <c r="AB63" i="122"/>
  <c r="AA63" i="122"/>
  <c r="Z63" i="122"/>
  <c r="Y63" i="122"/>
  <c r="V63" i="122"/>
  <c r="W63" i="122"/>
  <c r="X63" i="122"/>
  <c r="S63" i="122"/>
  <c r="R63" i="122"/>
  <c r="Q63" i="122"/>
  <c r="P63" i="122"/>
  <c r="O63" i="122"/>
  <c r="N63" i="122"/>
  <c r="M63" i="122"/>
  <c r="L63" i="122"/>
  <c r="K63" i="122"/>
  <c r="D63" i="122"/>
  <c r="C63" i="122"/>
  <c r="AF62" i="122"/>
  <c r="AE62" i="122"/>
  <c r="AD62" i="122"/>
  <c r="AC62" i="122"/>
  <c r="AB62" i="122"/>
  <c r="AA62" i="122"/>
  <c r="Z62" i="122"/>
  <c r="Y62" i="122"/>
  <c r="V62" i="122"/>
  <c r="W62" i="122"/>
  <c r="X62" i="122"/>
  <c r="S62" i="122"/>
  <c r="R62" i="122"/>
  <c r="Q62" i="122"/>
  <c r="P62" i="122"/>
  <c r="O62" i="122"/>
  <c r="N62" i="122"/>
  <c r="M62" i="122"/>
  <c r="L62" i="122"/>
  <c r="K62" i="122"/>
  <c r="AF61" i="122"/>
  <c r="AE61" i="122"/>
  <c r="AD61" i="122"/>
  <c r="AC61" i="122"/>
  <c r="AB61" i="122"/>
  <c r="AA61" i="122"/>
  <c r="Z61" i="122"/>
  <c r="Y61" i="122"/>
  <c r="V61" i="122"/>
  <c r="W61" i="122"/>
  <c r="X61" i="122"/>
  <c r="S61" i="122"/>
  <c r="R61" i="122"/>
  <c r="Q61" i="122"/>
  <c r="P61" i="122"/>
  <c r="O61" i="122"/>
  <c r="N61" i="122"/>
  <c r="M61" i="122"/>
  <c r="L61" i="122"/>
  <c r="K61" i="122"/>
  <c r="H61" i="122"/>
  <c r="AF60" i="122"/>
  <c r="AE60" i="122"/>
  <c r="AD60" i="122"/>
  <c r="AC60" i="122"/>
  <c r="AB60" i="122"/>
  <c r="AA60" i="122"/>
  <c r="Z60" i="122"/>
  <c r="Y60" i="122"/>
  <c r="V60" i="122"/>
  <c r="W60" i="122"/>
  <c r="X60" i="122"/>
  <c r="S60" i="122"/>
  <c r="R60" i="122"/>
  <c r="Q60" i="122"/>
  <c r="P60" i="122"/>
  <c r="O60" i="122"/>
  <c r="N60" i="122"/>
  <c r="M60" i="122"/>
  <c r="L60" i="122"/>
  <c r="K60" i="122"/>
  <c r="H60" i="122"/>
  <c r="AF59" i="122"/>
  <c r="AE59" i="122"/>
  <c r="AD59" i="122"/>
  <c r="AC59" i="122"/>
  <c r="AB59" i="122"/>
  <c r="AA59" i="122"/>
  <c r="Z59" i="122"/>
  <c r="Y59" i="122"/>
  <c r="V59" i="122"/>
  <c r="W59" i="122"/>
  <c r="X59" i="122"/>
  <c r="S59" i="122"/>
  <c r="R59" i="122"/>
  <c r="Q59" i="122"/>
  <c r="P59" i="122"/>
  <c r="O59" i="122"/>
  <c r="N59" i="122"/>
  <c r="M59" i="122"/>
  <c r="L59" i="122"/>
  <c r="K59" i="122"/>
  <c r="H59" i="122"/>
  <c r="AF58" i="122"/>
  <c r="AE58" i="122"/>
  <c r="AD58" i="122"/>
  <c r="AC58" i="122"/>
  <c r="AB58" i="122"/>
  <c r="AA58" i="122"/>
  <c r="Z58" i="122"/>
  <c r="Y58" i="122"/>
  <c r="V58" i="122"/>
  <c r="W58" i="122"/>
  <c r="X58" i="122"/>
  <c r="S58" i="122"/>
  <c r="R58" i="122"/>
  <c r="Q58" i="122"/>
  <c r="P58" i="122"/>
  <c r="O58" i="122"/>
  <c r="N58" i="122"/>
  <c r="M58" i="122"/>
  <c r="L58" i="122"/>
  <c r="K58" i="122"/>
  <c r="H58" i="122"/>
  <c r="AF57" i="122"/>
  <c r="AE57" i="122"/>
  <c r="AD57" i="122"/>
  <c r="AC57" i="122"/>
  <c r="AB57" i="122"/>
  <c r="AA57" i="122"/>
  <c r="Z57" i="122"/>
  <c r="Y57" i="122"/>
  <c r="V57" i="122"/>
  <c r="W57" i="122"/>
  <c r="X57" i="122"/>
  <c r="S57" i="122"/>
  <c r="R57" i="122"/>
  <c r="Q57" i="122"/>
  <c r="P57" i="122"/>
  <c r="O57" i="122"/>
  <c r="N57" i="122"/>
  <c r="M57" i="122"/>
  <c r="L57" i="122"/>
  <c r="K57" i="122"/>
  <c r="H57" i="122"/>
  <c r="AF56" i="122"/>
  <c r="AE56" i="122"/>
  <c r="AD56" i="122"/>
  <c r="AC56" i="122"/>
  <c r="AB56" i="122"/>
  <c r="AA56" i="122"/>
  <c r="Z56" i="122"/>
  <c r="Y56" i="122"/>
  <c r="V56" i="122"/>
  <c r="W56" i="122"/>
  <c r="X56" i="122"/>
  <c r="S56" i="122"/>
  <c r="R56" i="122"/>
  <c r="Q56" i="122"/>
  <c r="P56" i="122"/>
  <c r="O56" i="122"/>
  <c r="N56" i="122"/>
  <c r="M56" i="122"/>
  <c r="L56" i="122"/>
  <c r="K56" i="122"/>
  <c r="H56" i="122"/>
  <c r="AF55" i="122"/>
  <c r="AE55" i="122"/>
  <c r="AD55" i="122"/>
  <c r="AC55" i="122"/>
  <c r="AB55" i="122"/>
  <c r="AA55" i="122"/>
  <c r="Z55" i="122"/>
  <c r="Y55" i="122"/>
  <c r="V55" i="122"/>
  <c r="W55" i="122"/>
  <c r="X55" i="122"/>
  <c r="S55" i="122"/>
  <c r="R55" i="122"/>
  <c r="Q55" i="122"/>
  <c r="P55" i="122"/>
  <c r="O55" i="122"/>
  <c r="N55" i="122"/>
  <c r="M55" i="122"/>
  <c r="L55" i="122"/>
  <c r="K55" i="122"/>
  <c r="D55" i="122"/>
  <c r="E55" i="122"/>
  <c r="AF54" i="122"/>
  <c r="AE54" i="122"/>
  <c r="AD54" i="122"/>
  <c r="AC54" i="122"/>
  <c r="AB54" i="122"/>
  <c r="AA54" i="122"/>
  <c r="Z54" i="122"/>
  <c r="Y54" i="122"/>
  <c r="V54" i="122"/>
  <c r="W54" i="122"/>
  <c r="X54" i="122"/>
  <c r="S54" i="122"/>
  <c r="R54" i="122"/>
  <c r="Q54" i="122"/>
  <c r="P54" i="122"/>
  <c r="O54" i="122"/>
  <c r="N54" i="122"/>
  <c r="M54" i="122"/>
  <c r="L54" i="122"/>
  <c r="K54" i="122"/>
  <c r="D54" i="122"/>
  <c r="E54" i="122"/>
  <c r="AF53" i="122"/>
  <c r="AE53" i="122"/>
  <c r="AD53" i="122"/>
  <c r="AC53" i="122"/>
  <c r="AB53" i="122"/>
  <c r="AA53" i="122"/>
  <c r="Z53" i="122"/>
  <c r="Y53" i="122"/>
  <c r="V53" i="122"/>
  <c r="W53" i="122"/>
  <c r="X53" i="122"/>
  <c r="S53" i="122"/>
  <c r="R53" i="122"/>
  <c r="Q53" i="122"/>
  <c r="P53" i="122"/>
  <c r="O53" i="122"/>
  <c r="N53" i="122"/>
  <c r="M53" i="122"/>
  <c r="L53" i="122"/>
  <c r="K53" i="122"/>
  <c r="D53" i="122"/>
  <c r="E53" i="122"/>
  <c r="Y52" i="122"/>
  <c r="Z52" i="122"/>
  <c r="AA52" i="122"/>
  <c r="AB52" i="122"/>
  <c r="AC52" i="122"/>
  <c r="AD52" i="122"/>
  <c r="AE52" i="122"/>
  <c r="AF52" i="122"/>
  <c r="V52" i="122"/>
  <c r="W52" i="122"/>
  <c r="X52" i="122"/>
  <c r="S52" i="122"/>
  <c r="AG52" i="122"/>
  <c r="R52" i="122"/>
  <c r="Q52" i="122"/>
  <c r="P52" i="122"/>
  <c r="O52" i="122"/>
  <c r="N52" i="122"/>
  <c r="M52" i="122"/>
  <c r="L52" i="122"/>
  <c r="K52" i="122"/>
  <c r="B51" i="122"/>
  <c r="A51" i="121"/>
  <c r="B101" i="121"/>
  <c r="B96" i="121"/>
  <c r="B97" i="121"/>
  <c r="B98" i="121"/>
  <c r="B99" i="121"/>
  <c r="B100" i="121"/>
  <c r="D101" i="121"/>
  <c r="E101" i="121"/>
  <c r="B94" i="121"/>
  <c r="C101" i="121"/>
  <c r="F101" i="121"/>
  <c r="D100" i="121"/>
  <c r="E100" i="121"/>
  <c r="C100" i="121"/>
  <c r="F100" i="121"/>
  <c r="D99" i="121"/>
  <c r="E99" i="121"/>
  <c r="C99" i="121"/>
  <c r="F99" i="121"/>
  <c r="D98" i="121"/>
  <c r="E98" i="121"/>
  <c r="C98" i="121"/>
  <c r="F98" i="121"/>
  <c r="D97" i="121"/>
  <c r="E97" i="121"/>
  <c r="C97" i="121"/>
  <c r="F97" i="121"/>
  <c r="D96" i="121"/>
  <c r="E96" i="121"/>
  <c r="G96" i="121"/>
  <c r="C96" i="121"/>
  <c r="F96" i="121"/>
  <c r="B95" i="121"/>
  <c r="C77" i="121"/>
  <c r="E77" i="121"/>
  <c r="F77" i="121"/>
  <c r="G77" i="121"/>
  <c r="D77" i="121"/>
  <c r="B79" i="121"/>
  <c r="H77" i="121"/>
  <c r="B78" i="121"/>
  <c r="C78" i="121"/>
  <c r="C79" i="121"/>
  <c r="D79" i="121"/>
  <c r="D80" i="121"/>
  <c r="B81" i="121"/>
  <c r="B80" i="121"/>
  <c r="C80" i="121"/>
  <c r="C81" i="121"/>
  <c r="D81" i="121"/>
  <c r="B83" i="121"/>
  <c r="B82" i="121"/>
  <c r="C82" i="121"/>
  <c r="C83" i="121"/>
  <c r="D83" i="121"/>
  <c r="B85" i="121"/>
  <c r="B84" i="121"/>
  <c r="C84" i="121"/>
  <c r="C85" i="121"/>
  <c r="D85" i="121"/>
  <c r="B87" i="121"/>
  <c r="B86" i="121"/>
  <c r="C86" i="121"/>
  <c r="C87" i="121"/>
  <c r="D87" i="121"/>
  <c r="D92" i="121"/>
  <c r="B89" i="121"/>
  <c r="B88" i="121"/>
  <c r="C88" i="121"/>
  <c r="C89" i="121"/>
  <c r="D89" i="121"/>
  <c r="B91" i="121"/>
  <c r="B90" i="121"/>
  <c r="C90" i="121"/>
  <c r="C91" i="121"/>
  <c r="D91" i="121"/>
  <c r="E92" i="121"/>
  <c r="C92" i="121"/>
  <c r="F92" i="121"/>
  <c r="S91" i="121"/>
  <c r="R91" i="121"/>
  <c r="Q91" i="121"/>
  <c r="P91" i="121"/>
  <c r="O91" i="121"/>
  <c r="N91" i="121"/>
  <c r="M91" i="121"/>
  <c r="L91" i="121"/>
  <c r="K91" i="121"/>
  <c r="H91" i="121"/>
  <c r="G91" i="121"/>
  <c r="S90" i="121"/>
  <c r="R90" i="121"/>
  <c r="Q90" i="121"/>
  <c r="P90" i="121"/>
  <c r="O90" i="121"/>
  <c r="N90" i="121"/>
  <c r="M90" i="121"/>
  <c r="L90" i="121"/>
  <c r="K90" i="121"/>
  <c r="S89" i="121"/>
  <c r="R89" i="121"/>
  <c r="Q89" i="121"/>
  <c r="P89" i="121"/>
  <c r="O89" i="121"/>
  <c r="N89" i="121"/>
  <c r="M89" i="121"/>
  <c r="L89" i="121"/>
  <c r="K89" i="121"/>
  <c r="H89" i="121"/>
  <c r="H88" i="121"/>
  <c r="G89" i="121"/>
  <c r="S88" i="121"/>
  <c r="R88" i="121"/>
  <c r="Q88" i="121"/>
  <c r="P88" i="121"/>
  <c r="O88" i="121"/>
  <c r="N88" i="121"/>
  <c r="M88" i="121"/>
  <c r="L88" i="121"/>
  <c r="K88" i="121"/>
  <c r="S87" i="121"/>
  <c r="R87" i="121"/>
  <c r="Q87" i="121"/>
  <c r="P87" i="121"/>
  <c r="O87" i="121"/>
  <c r="N87" i="121"/>
  <c r="M87" i="121"/>
  <c r="L87" i="121"/>
  <c r="K87" i="121"/>
  <c r="H87" i="121"/>
  <c r="G87" i="121"/>
  <c r="S86" i="121"/>
  <c r="R86" i="121"/>
  <c r="Q86" i="121"/>
  <c r="P86" i="121"/>
  <c r="O86" i="121"/>
  <c r="N86" i="121"/>
  <c r="M86" i="121"/>
  <c r="L86" i="121"/>
  <c r="K86" i="121"/>
  <c r="S85" i="121"/>
  <c r="R85" i="121"/>
  <c r="Q85" i="121"/>
  <c r="P85" i="121"/>
  <c r="O85" i="121"/>
  <c r="N85" i="121"/>
  <c r="M85" i="121"/>
  <c r="L85" i="121"/>
  <c r="K85" i="121"/>
  <c r="H85" i="121"/>
  <c r="E85" i="121"/>
  <c r="G85" i="121"/>
  <c r="S84" i="121"/>
  <c r="R84" i="121"/>
  <c r="Q84" i="121"/>
  <c r="P84" i="121"/>
  <c r="O84" i="121"/>
  <c r="N84" i="121"/>
  <c r="M84" i="121"/>
  <c r="L84" i="121"/>
  <c r="K84" i="121"/>
  <c r="S83" i="121"/>
  <c r="R83" i="121"/>
  <c r="Q83" i="121"/>
  <c r="P83" i="121"/>
  <c r="O83" i="121"/>
  <c r="N83" i="121"/>
  <c r="M83" i="121"/>
  <c r="L83" i="121"/>
  <c r="K83" i="121"/>
  <c r="H83" i="121"/>
  <c r="G83" i="121"/>
  <c r="S82" i="121"/>
  <c r="R82" i="121"/>
  <c r="Q82" i="121"/>
  <c r="P82" i="121"/>
  <c r="O82" i="121"/>
  <c r="N82" i="121"/>
  <c r="M82" i="121"/>
  <c r="L82" i="121"/>
  <c r="K82" i="121"/>
  <c r="S81" i="121"/>
  <c r="R81" i="121"/>
  <c r="Q81" i="121"/>
  <c r="P81" i="121"/>
  <c r="O81" i="121"/>
  <c r="N81" i="121"/>
  <c r="M81" i="121"/>
  <c r="L81" i="121"/>
  <c r="K81" i="121"/>
  <c r="H81" i="121"/>
  <c r="G81" i="121"/>
  <c r="H63" i="121"/>
  <c r="AF80" i="121"/>
  <c r="AE80" i="121"/>
  <c r="AD80" i="121"/>
  <c r="AC80" i="121"/>
  <c r="AB80" i="121"/>
  <c r="AA80" i="121"/>
  <c r="Z80" i="121"/>
  <c r="Y80" i="121"/>
  <c r="V80" i="121"/>
  <c r="W80" i="121"/>
  <c r="X80" i="121"/>
  <c r="S80" i="121"/>
  <c r="R80" i="121"/>
  <c r="Q80" i="121"/>
  <c r="P80" i="121"/>
  <c r="O80" i="121"/>
  <c r="N80" i="121"/>
  <c r="M80" i="121"/>
  <c r="L80" i="121"/>
  <c r="K80" i="121"/>
  <c r="AF79" i="121"/>
  <c r="AE79" i="121"/>
  <c r="AD79" i="121"/>
  <c r="AC79" i="121"/>
  <c r="AB79" i="121"/>
  <c r="AA79" i="121"/>
  <c r="Z79" i="121"/>
  <c r="Y79" i="121"/>
  <c r="V79" i="121"/>
  <c r="W79" i="121"/>
  <c r="X79" i="121"/>
  <c r="S79" i="121"/>
  <c r="R79" i="121"/>
  <c r="Q79" i="121"/>
  <c r="P79" i="121"/>
  <c r="O79" i="121"/>
  <c r="N79" i="121"/>
  <c r="M79" i="121"/>
  <c r="L79" i="121"/>
  <c r="K79" i="121"/>
  <c r="H79" i="121"/>
  <c r="G79" i="121"/>
  <c r="AF78" i="121"/>
  <c r="AE78" i="121"/>
  <c r="AD78" i="121"/>
  <c r="AC78" i="121"/>
  <c r="AB78" i="121"/>
  <c r="AA78" i="121"/>
  <c r="Z78" i="121"/>
  <c r="Y78" i="121"/>
  <c r="V78" i="121"/>
  <c r="W78" i="121"/>
  <c r="X78" i="121"/>
  <c r="S78" i="121"/>
  <c r="R78" i="121"/>
  <c r="Q78" i="121"/>
  <c r="P78" i="121"/>
  <c r="O78" i="121"/>
  <c r="N78" i="121"/>
  <c r="M78" i="121"/>
  <c r="L78" i="121"/>
  <c r="K78" i="121"/>
  <c r="AF77" i="121"/>
  <c r="AE77" i="121"/>
  <c r="AD77" i="121"/>
  <c r="AC77" i="121"/>
  <c r="AB77" i="121"/>
  <c r="AA77" i="121"/>
  <c r="Z77" i="121"/>
  <c r="Y77" i="121"/>
  <c r="V77" i="121"/>
  <c r="W77" i="121"/>
  <c r="X77" i="121"/>
  <c r="S77" i="121"/>
  <c r="R77" i="121"/>
  <c r="Q77" i="121"/>
  <c r="P77" i="121"/>
  <c r="O77" i="121"/>
  <c r="N77" i="121"/>
  <c r="M77" i="121"/>
  <c r="L77" i="121"/>
  <c r="K77" i="121"/>
  <c r="B77" i="121"/>
  <c r="AF76" i="121"/>
  <c r="AE76" i="121"/>
  <c r="AD76" i="121"/>
  <c r="AC76" i="121"/>
  <c r="AB76" i="121"/>
  <c r="AA76" i="121"/>
  <c r="Z76" i="121"/>
  <c r="Y76" i="121"/>
  <c r="V76" i="121"/>
  <c r="W76" i="121"/>
  <c r="X76" i="121"/>
  <c r="S76" i="121"/>
  <c r="R76" i="121"/>
  <c r="Q76" i="121"/>
  <c r="P76" i="121"/>
  <c r="O76" i="121"/>
  <c r="N76" i="121"/>
  <c r="M76" i="121"/>
  <c r="L76" i="121"/>
  <c r="K76" i="121"/>
  <c r="G68" i="121"/>
  <c r="C54" i="121"/>
  <c r="C73" i="121"/>
  <c r="C55" i="121"/>
  <c r="C74" i="121"/>
  <c r="D73" i="121"/>
  <c r="H53" i="121"/>
  <c r="E72" i="121"/>
  <c r="F72" i="121"/>
  <c r="H54" i="121"/>
  <c r="E73" i="121"/>
  <c r="F73" i="121"/>
  <c r="B76" i="121"/>
  <c r="AF75" i="121"/>
  <c r="AE75" i="121"/>
  <c r="AD75" i="121"/>
  <c r="AC75" i="121"/>
  <c r="AB75" i="121"/>
  <c r="AA75" i="121"/>
  <c r="Z75" i="121"/>
  <c r="Y75" i="121"/>
  <c r="V75" i="121"/>
  <c r="W75" i="121"/>
  <c r="X75" i="121"/>
  <c r="S75" i="121"/>
  <c r="R75" i="121"/>
  <c r="Q75" i="121"/>
  <c r="P75" i="121"/>
  <c r="O75" i="121"/>
  <c r="N75" i="121"/>
  <c r="M75" i="121"/>
  <c r="L75" i="121"/>
  <c r="K75" i="121"/>
  <c r="B75" i="121"/>
  <c r="AF74" i="121"/>
  <c r="AE74" i="121"/>
  <c r="AD74" i="121"/>
  <c r="AC74" i="121"/>
  <c r="AB74" i="121"/>
  <c r="AA74" i="121"/>
  <c r="Z74" i="121"/>
  <c r="Y74" i="121"/>
  <c r="V74" i="121"/>
  <c r="W74" i="121"/>
  <c r="X74" i="121"/>
  <c r="S74" i="121"/>
  <c r="R74" i="121"/>
  <c r="Q74" i="121"/>
  <c r="P74" i="121"/>
  <c r="O74" i="121"/>
  <c r="N74" i="121"/>
  <c r="M74" i="121"/>
  <c r="L74" i="121"/>
  <c r="K74" i="121"/>
  <c r="H55" i="121"/>
  <c r="E74" i="121"/>
  <c r="B55" i="121"/>
  <c r="B74" i="121"/>
  <c r="AF73" i="121"/>
  <c r="AE73" i="121"/>
  <c r="AD73" i="121"/>
  <c r="AC73" i="121"/>
  <c r="AB73" i="121"/>
  <c r="AA73" i="121"/>
  <c r="Z73" i="121"/>
  <c r="Y73" i="121"/>
  <c r="V73" i="121"/>
  <c r="W73" i="121"/>
  <c r="X73" i="121"/>
  <c r="S73" i="121"/>
  <c r="R73" i="121"/>
  <c r="Q73" i="121"/>
  <c r="P73" i="121"/>
  <c r="O73" i="121"/>
  <c r="N73" i="121"/>
  <c r="M73" i="121"/>
  <c r="L73" i="121"/>
  <c r="K73" i="121"/>
  <c r="B54" i="121"/>
  <c r="B73" i="121"/>
  <c r="AF72" i="121"/>
  <c r="AE72" i="121"/>
  <c r="AD72" i="121"/>
  <c r="AC72" i="121"/>
  <c r="AB72" i="121"/>
  <c r="AA72" i="121"/>
  <c r="Z72" i="121"/>
  <c r="Y72" i="121"/>
  <c r="V72" i="121"/>
  <c r="W72" i="121"/>
  <c r="X72" i="121"/>
  <c r="S72" i="121"/>
  <c r="R72" i="121"/>
  <c r="Q72" i="121"/>
  <c r="P72" i="121"/>
  <c r="O72" i="121"/>
  <c r="N72" i="121"/>
  <c r="M72" i="121"/>
  <c r="L72" i="121"/>
  <c r="K72" i="121"/>
  <c r="C53" i="121"/>
  <c r="C72" i="121"/>
  <c r="D72" i="121"/>
  <c r="B53" i="121"/>
  <c r="B72" i="121"/>
  <c r="AF71" i="121"/>
  <c r="AE71" i="121"/>
  <c r="AD71" i="121"/>
  <c r="AC71" i="121"/>
  <c r="AB71" i="121"/>
  <c r="AA71" i="121"/>
  <c r="Z71" i="121"/>
  <c r="Y71" i="121"/>
  <c r="V71" i="121"/>
  <c r="W71" i="121"/>
  <c r="X71" i="121"/>
  <c r="S71" i="121"/>
  <c r="R71" i="121"/>
  <c r="Q71" i="121"/>
  <c r="P71" i="121"/>
  <c r="O71" i="121"/>
  <c r="N71" i="121"/>
  <c r="M71" i="121"/>
  <c r="L71" i="121"/>
  <c r="K71" i="121"/>
  <c r="AF70" i="121"/>
  <c r="AE70" i="121"/>
  <c r="AD70" i="121"/>
  <c r="AC70" i="121"/>
  <c r="AB70" i="121"/>
  <c r="AA70" i="121"/>
  <c r="Z70" i="121"/>
  <c r="Y70" i="121"/>
  <c r="V70" i="121"/>
  <c r="W70" i="121"/>
  <c r="X70" i="121"/>
  <c r="S70" i="121"/>
  <c r="R70" i="121"/>
  <c r="Q70" i="121"/>
  <c r="P70" i="121"/>
  <c r="O70" i="121"/>
  <c r="N70" i="121"/>
  <c r="M70" i="121"/>
  <c r="L70" i="121"/>
  <c r="K70" i="121"/>
  <c r="G66" i="121"/>
  <c r="AF69" i="121"/>
  <c r="AE69" i="121"/>
  <c r="AD69" i="121"/>
  <c r="AC69" i="121"/>
  <c r="AB69" i="121"/>
  <c r="AA69" i="121"/>
  <c r="Z69" i="121"/>
  <c r="Y69" i="121"/>
  <c r="V69" i="121"/>
  <c r="W69" i="121"/>
  <c r="X69" i="121"/>
  <c r="S69" i="121"/>
  <c r="R69" i="121"/>
  <c r="Q69" i="121"/>
  <c r="P69" i="121"/>
  <c r="O69" i="121"/>
  <c r="N69" i="121"/>
  <c r="M69" i="121"/>
  <c r="L69" i="121"/>
  <c r="K69" i="121"/>
  <c r="AF68" i="121"/>
  <c r="AE68" i="121"/>
  <c r="AD68" i="121"/>
  <c r="AC68" i="121"/>
  <c r="AB68" i="121"/>
  <c r="AA68" i="121"/>
  <c r="Z68" i="121"/>
  <c r="Y68" i="121"/>
  <c r="V68" i="121"/>
  <c r="W68" i="121"/>
  <c r="X68" i="121"/>
  <c r="S68" i="121"/>
  <c r="R68" i="121"/>
  <c r="Q68" i="121"/>
  <c r="P68" i="121"/>
  <c r="O68" i="121"/>
  <c r="N68" i="121"/>
  <c r="M68" i="121"/>
  <c r="L68" i="121"/>
  <c r="K68" i="121"/>
  <c r="AF67" i="121"/>
  <c r="AE67" i="121"/>
  <c r="AD67" i="121"/>
  <c r="AC67" i="121"/>
  <c r="AB67" i="121"/>
  <c r="AA67" i="121"/>
  <c r="Z67" i="121"/>
  <c r="Y67" i="121"/>
  <c r="V67" i="121"/>
  <c r="W67" i="121"/>
  <c r="X67" i="121"/>
  <c r="S67" i="121"/>
  <c r="R67" i="121"/>
  <c r="Q67" i="121"/>
  <c r="P67" i="121"/>
  <c r="O67" i="121"/>
  <c r="N67" i="121"/>
  <c r="M67" i="121"/>
  <c r="L67" i="121"/>
  <c r="K67" i="121"/>
  <c r="G53" i="121"/>
  <c r="C56" i="121"/>
  <c r="B56" i="121"/>
  <c r="E56" i="121"/>
  <c r="G56" i="121"/>
  <c r="C57" i="121"/>
  <c r="B57" i="121"/>
  <c r="C58" i="121"/>
  <c r="B58" i="121"/>
  <c r="C59" i="121"/>
  <c r="B59" i="121"/>
  <c r="C60" i="121"/>
  <c r="B60" i="121"/>
  <c r="C61" i="121"/>
  <c r="B61" i="121"/>
  <c r="E57" i="121"/>
  <c r="G57" i="121"/>
  <c r="E58" i="121"/>
  <c r="G58" i="121"/>
  <c r="E59" i="121"/>
  <c r="G59" i="121"/>
  <c r="E60" i="121"/>
  <c r="G60" i="121"/>
  <c r="E61" i="121"/>
  <c r="G61" i="121"/>
  <c r="F53" i="121"/>
  <c r="B62" i="121"/>
  <c r="B63" i="121"/>
  <c r="B64" i="121"/>
  <c r="F54" i="121"/>
  <c r="F55" i="121"/>
  <c r="H66" i="121"/>
  <c r="H67" i="121"/>
  <c r="G67" i="121"/>
  <c r="B65" i="121"/>
  <c r="B66" i="121"/>
  <c r="F65" i="121"/>
  <c r="F66" i="121"/>
  <c r="F67" i="121"/>
  <c r="B67" i="121"/>
  <c r="AF66" i="121"/>
  <c r="AE66" i="121"/>
  <c r="AD66" i="121"/>
  <c r="AC66" i="121"/>
  <c r="AB66" i="121"/>
  <c r="AA66" i="121"/>
  <c r="Z66" i="121"/>
  <c r="Y66" i="121"/>
  <c r="V66" i="121"/>
  <c r="W66" i="121"/>
  <c r="X66" i="121"/>
  <c r="S66" i="121"/>
  <c r="R66" i="121"/>
  <c r="Q66" i="121"/>
  <c r="P66" i="121"/>
  <c r="O66" i="121"/>
  <c r="N66" i="121"/>
  <c r="M66" i="121"/>
  <c r="L66" i="121"/>
  <c r="K66" i="121"/>
  <c r="C66" i="121"/>
  <c r="AF65" i="121"/>
  <c r="AE65" i="121"/>
  <c r="AD65" i="121"/>
  <c r="AC65" i="121"/>
  <c r="AB65" i="121"/>
  <c r="AA65" i="121"/>
  <c r="Z65" i="121"/>
  <c r="Y65" i="121"/>
  <c r="V65" i="121"/>
  <c r="W65" i="121"/>
  <c r="X65" i="121"/>
  <c r="S65" i="121"/>
  <c r="R65" i="121"/>
  <c r="Q65" i="121"/>
  <c r="P65" i="121"/>
  <c r="O65" i="121"/>
  <c r="N65" i="121"/>
  <c r="M65" i="121"/>
  <c r="L65" i="121"/>
  <c r="K65" i="121"/>
  <c r="H65" i="121"/>
  <c r="G65" i="121"/>
  <c r="C65" i="121"/>
  <c r="AF64" i="121"/>
  <c r="AE64" i="121"/>
  <c r="AD64" i="121"/>
  <c r="AC64" i="121"/>
  <c r="AB64" i="121"/>
  <c r="AA64" i="121"/>
  <c r="Z64" i="121"/>
  <c r="Y64" i="121"/>
  <c r="V64" i="121"/>
  <c r="W64" i="121"/>
  <c r="X64" i="121"/>
  <c r="S64" i="121"/>
  <c r="R64" i="121"/>
  <c r="Q64" i="121"/>
  <c r="P64" i="121"/>
  <c r="O64" i="121"/>
  <c r="N64" i="121"/>
  <c r="M64" i="121"/>
  <c r="L64" i="121"/>
  <c r="K64" i="121"/>
  <c r="G64" i="121"/>
  <c r="E64" i="121"/>
  <c r="C64" i="121"/>
  <c r="AF63" i="121"/>
  <c r="AE63" i="121"/>
  <c r="AD63" i="121"/>
  <c r="AC63" i="121"/>
  <c r="AB63" i="121"/>
  <c r="AA63" i="121"/>
  <c r="Z63" i="121"/>
  <c r="Y63" i="121"/>
  <c r="V63" i="121"/>
  <c r="W63" i="121"/>
  <c r="X63" i="121"/>
  <c r="S63" i="121"/>
  <c r="R63" i="121"/>
  <c r="Q63" i="121"/>
  <c r="P63" i="121"/>
  <c r="O63" i="121"/>
  <c r="N63" i="121"/>
  <c r="M63" i="121"/>
  <c r="L63" i="121"/>
  <c r="K63" i="121"/>
  <c r="D53" i="121"/>
  <c r="E53" i="121"/>
  <c r="D54" i="121"/>
  <c r="E54" i="121"/>
  <c r="D55" i="121"/>
  <c r="E55" i="121"/>
  <c r="D63" i="121"/>
  <c r="C63" i="121"/>
  <c r="AF62" i="121"/>
  <c r="AE62" i="121"/>
  <c r="AD62" i="121"/>
  <c r="AC62" i="121"/>
  <c r="AB62" i="121"/>
  <c r="AA62" i="121"/>
  <c r="Z62" i="121"/>
  <c r="Y62" i="121"/>
  <c r="V62" i="121"/>
  <c r="W62" i="121"/>
  <c r="X62" i="121"/>
  <c r="S62" i="121"/>
  <c r="R62" i="121"/>
  <c r="Q62" i="121"/>
  <c r="P62" i="121"/>
  <c r="O62" i="121"/>
  <c r="N62" i="121"/>
  <c r="M62" i="121"/>
  <c r="L62" i="121"/>
  <c r="K62" i="121"/>
  <c r="AF61" i="121"/>
  <c r="AE61" i="121"/>
  <c r="AD61" i="121"/>
  <c r="AC61" i="121"/>
  <c r="AB61" i="121"/>
  <c r="AA61" i="121"/>
  <c r="Z61" i="121"/>
  <c r="Y61" i="121"/>
  <c r="V61" i="121"/>
  <c r="W61" i="121"/>
  <c r="X61" i="121"/>
  <c r="S61" i="121"/>
  <c r="R61" i="121"/>
  <c r="Q61" i="121"/>
  <c r="P61" i="121"/>
  <c r="O61" i="121"/>
  <c r="N61" i="121"/>
  <c r="M61" i="121"/>
  <c r="L61" i="121"/>
  <c r="K61" i="121"/>
  <c r="H61" i="121"/>
  <c r="AF60" i="121"/>
  <c r="AE60" i="121"/>
  <c r="AD60" i="121"/>
  <c r="AC60" i="121"/>
  <c r="AB60" i="121"/>
  <c r="AA60" i="121"/>
  <c r="Z60" i="121"/>
  <c r="Y60" i="121"/>
  <c r="V60" i="121"/>
  <c r="W60" i="121"/>
  <c r="X60" i="121"/>
  <c r="S60" i="121"/>
  <c r="R60" i="121"/>
  <c r="Q60" i="121"/>
  <c r="P60" i="121"/>
  <c r="O60" i="121"/>
  <c r="N60" i="121"/>
  <c r="M60" i="121"/>
  <c r="L60" i="121"/>
  <c r="K60" i="121"/>
  <c r="H60" i="121"/>
  <c r="AF59" i="121"/>
  <c r="AE59" i="121"/>
  <c r="AD59" i="121"/>
  <c r="AC59" i="121"/>
  <c r="AB59" i="121"/>
  <c r="AA59" i="121"/>
  <c r="Z59" i="121"/>
  <c r="Y59" i="121"/>
  <c r="V59" i="121"/>
  <c r="W59" i="121"/>
  <c r="X59" i="121"/>
  <c r="S59" i="121"/>
  <c r="R59" i="121"/>
  <c r="Q59" i="121"/>
  <c r="P59" i="121"/>
  <c r="O59" i="121"/>
  <c r="N59" i="121"/>
  <c r="M59" i="121"/>
  <c r="L59" i="121"/>
  <c r="K59" i="121"/>
  <c r="H59" i="121"/>
  <c r="AF58" i="121"/>
  <c r="AE58" i="121"/>
  <c r="AD58" i="121"/>
  <c r="AC58" i="121"/>
  <c r="AB58" i="121"/>
  <c r="AA58" i="121"/>
  <c r="Z58" i="121"/>
  <c r="Y58" i="121"/>
  <c r="V58" i="121"/>
  <c r="W58" i="121"/>
  <c r="X58" i="121"/>
  <c r="S58" i="121"/>
  <c r="R58" i="121"/>
  <c r="Q58" i="121"/>
  <c r="P58" i="121"/>
  <c r="O58" i="121"/>
  <c r="N58" i="121"/>
  <c r="M58" i="121"/>
  <c r="L58" i="121"/>
  <c r="K58" i="121"/>
  <c r="H58" i="121"/>
  <c r="AF57" i="121"/>
  <c r="AE57" i="121"/>
  <c r="AD57" i="121"/>
  <c r="AC57" i="121"/>
  <c r="AB57" i="121"/>
  <c r="AA57" i="121"/>
  <c r="Z57" i="121"/>
  <c r="Y57" i="121"/>
  <c r="V57" i="121"/>
  <c r="W57" i="121"/>
  <c r="X57" i="121"/>
  <c r="S57" i="121"/>
  <c r="R57" i="121"/>
  <c r="Q57" i="121"/>
  <c r="P57" i="121"/>
  <c r="O57" i="121"/>
  <c r="N57" i="121"/>
  <c r="M57" i="121"/>
  <c r="L57" i="121"/>
  <c r="K57" i="121"/>
  <c r="H57" i="121"/>
  <c r="AF56" i="121"/>
  <c r="AE56" i="121"/>
  <c r="AD56" i="121"/>
  <c r="AC56" i="121"/>
  <c r="AB56" i="121"/>
  <c r="AA56" i="121"/>
  <c r="Z56" i="121"/>
  <c r="Y56" i="121"/>
  <c r="V56" i="121"/>
  <c r="W56" i="121"/>
  <c r="X56" i="121"/>
  <c r="S56" i="121"/>
  <c r="R56" i="121"/>
  <c r="Q56" i="121"/>
  <c r="P56" i="121"/>
  <c r="O56" i="121"/>
  <c r="N56" i="121"/>
  <c r="M56" i="121"/>
  <c r="L56" i="121"/>
  <c r="K56" i="121"/>
  <c r="H56" i="121"/>
  <c r="AF55" i="121"/>
  <c r="AE55" i="121"/>
  <c r="AD55" i="121"/>
  <c r="AC55" i="121"/>
  <c r="AB55" i="121"/>
  <c r="AA55" i="121"/>
  <c r="Z55" i="121"/>
  <c r="Y55" i="121"/>
  <c r="V55" i="121"/>
  <c r="W55" i="121"/>
  <c r="X55" i="121"/>
  <c r="S55" i="121"/>
  <c r="R55" i="121"/>
  <c r="Q55" i="121"/>
  <c r="P55" i="121"/>
  <c r="O55" i="121"/>
  <c r="N55" i="121"/>
  <c r="M55" i="121"/>
  <c r="L55" i="121"/>
  <c r="K55" i="121"/>
  <c r="AF54" i="121"/>
  <c r="AE54" i="121"/>
  <c r="AD54" i="121"/>
  <c r="AC54" i="121"/>
  <c r="AB54" i="121"/>
  <c r="AA54" i="121"/>
  <c r="Z54" i="121"/>
  <c r="Y54" i="121"/>
  <c r="V54" i="121"/>
  <c r="W54" i="121"/>
  <c r="X54" i="121"/>
  <c r="S54" i="121"/>
  <c r="R54" i="121"/>
  <c r="Q54" i="121"/>
  <c r="P54" i="121"/>
  <c r="O54" i="121"/>
  <c r="N54" i="121"/>
  <c r="M54" i="121"/>
  <c r="L54" i="121"/>
  <c r="K54" i="121"/>
  <c r="AF53" i="121"/>
  <c r="AE53" i="121"/>
  <c r="AD53" i="121"/>
  <c r="AC53" i="121"/>
  <c r="AB53" i="121"/>
  <c r="AA53" i="121"/>
  <c r="Z53" i="121"/>
  <c r="Y53" i="121"/>
  <c r="V53" i="121"/>
  <c r="W53" i="121"/>
  <c r="X53" i="121"/>
  <c r="S53" i="121"/>
  <c r="R53" i="121"/>
  <c r="Q53" i="121"/>
  <c r="P53" i="121"/>
  <c r="O53" i="121"/>
  <c r="N53" i="121"/>
  <c r="M53" i="121"/>
  <c r="L53" i="121"/>
  <c r="K53" i="121"/>
  <c r="Y52" i="121"/>
  <c r="Z52" i="121"/>
  <c r="AA52" i="121"/>
  <c r="AB52" i="121"/>
  <c r="AC52" i="121"/>
  <c r="AD52" i="121"/>
  <c r="AE52" i="121"/>
  <c r="AF52" i="121"/>
  <c r="V52" i="121"/>
  <c r="W52" i="121"/>
  <c r="X52" i="121"/>
  <c r="AG52" i="121"/>
  <c r="S52" i="121"/>
  <c r="R52" i="121"/>
  <c r="Q52" i="121"/>
  <c r="P52" i="121"/>
  <c r="O52" i="121"/>
  <c r="N52" i="121"/>
  <c r="M52" i="121"/>
  <c r="L52" i="121"/>
  <c r="K52" i="121"/>
  <c r="B51" i="121"/>
  <c r="A51" i="120"/>
  <c r="B101" i="120"/>
  <c r="B96" i="120"/>
  <c r="B97" i="120"/>
  <c r="B98" i="120"/>
  <c r="B99" i="120"/>
  <c r="B100" i="120"/>
  <c r="D101" i="120"/>
  <c r="E101" i="120"/>
  <c r="B94" i="120"/>
  <c r="C101" i="120"/>
  <c r="F101" i="120"/>
  <c r="D100" i="120"/>
  <c r="E100" i="120"/>
  <c r="C100" i="120"/>
  <c r="F100" i="120"/>
  <c r="D99" i="120"/>
  <c r="E99" i="120"/>
  <c r="C99" i="120"/>
  <c r="F99" i="120"/>
  <c r="D98" i="120"/>
  <c r="E98" i="120"/>
  <c r="C98" i="120"/>
  <c r="F98" i="120"/>
  <c r="D97" i="120"/>
  <c r="E97" i="120"/>
  <c r="C97" i="120"/>
  <c r="F97" i="120"/>
  <c r="D96" i="120"/>
  <c r="E96" i="120"/>
  <c r="G96" i="120"/>
  <c r="C96" i="120"/>
  <c r="F96" i="120"/>
  <c r="B95" i="120"/>
  <c r="C77" i="120"/>
  <c r="E77" i="120"/>
  <c r="F77" i="120"/>
  <c r="G77" i="120"/>
  <c r="D77" i="120"/>
  <c r="B79" i="120"/>
  <c r="H77" i="120"/>
  <c r="B78" i="120"/>
  <c r="C78" i="120"/>
  <c r="C79" i="120"/>
  <c r="D79" i="120"/>
  <c r="D80" i="120"/>
  <c r="B81" i="120"/>
  <c r="B80" i="120"/>
  <c r="C80" i="120"/>
  <c r="C81" i="120"/>
  <c r="D81" i="120"/>
  <c r="B83" i="120"/>
  <c r="B82" i="120"/>
  <c r="C82" i="120"/>
  <c r="C83" i="120"/>
  <c r="D83" i="120"/>
  <c r="B85" i="120"/>
  <c r="B84" i="120"/>
  <c r="C84" i="120"/>
  <c r="C85" i="120"/>
  <c r="D85" i="120"/>
  <c r="B87" i="120"/>
  <c r="B86" i="120"/>
  <c r="C86" i="120"/>
  <c r="C87" i="120"/>
  <c r="D87" i="120"/>
  <c r="D92" i="120"/>
  <c r="B89" i="120"/>
  <c r="B88" i="120"/>
  <c r="C88" i="120"/>
  <c r="C89" i="120"/>
  <c r="D89" i="120"/>
  <c r="B91" i="120"/>
  <c r="B90" i="120"/>
  <c r="C90" i="120"/>
  <c r="C91" i="120"/>
  <c r="D91" i="120"/>
  <c r="E92" i="120"/>
  <c r="C92" i="120"/>
  <c r="F92" i="120"/>
  <c r="S91" i="120"/>
  <c r="R91" i="120"/>
  <c r="Q91" i="120"/>
  <c r="P91" i="120"/>
  <c r="O91" i="120"/>
  <c r="N91" i="120"/>
  <c r="M91" i="120"/>
  <c r="L91" i="120"/>
  <c r="K91" i="120"/>
  <c r="H91" i="120"/>
  <c r="G91" i="120"/>
  <c r="S90" i="120"/>
  <c r="R90" i="120"/>
  <c r="Q90" i="120"/>
  <c r="P90" i="120"/>
  <c r="O90" i="120"/>
  <c r="N90" i="120"/>
  <c r="M90" i="120"/>
  <c r="L90" i="120"/>
  <c r="K90" i="120"/>
  <c r="S89" i="120"/>
  <c r="R89" i="120"/>
  <c r="Q89" i="120"/>
  <c r="P89" i="120"/>
  <c r="O89" i="120"/>
  <c r="N89" i="120"/>
  <c r="M89" i="120"/>
  <c r="L89" i="120"/>
  <c r="K89" i="120"/>
  <c r="H89" i="120"/>
  <c r="G89" i="120"/>
  <c r="S88" i="120"/>
  <c r="R88" i="120"/>
  <c r="Q88" i="120"/>
  <c r="P88" i="120"/>
  <c r="O88" i="120"/>
  <c r="N88" i="120"/>
  <c r="M88" i="120"/>
  <c r="L88" i="120"/>
  <c r="K88" i="120"/>
  <c r="H88" i="120"/>
  <c r="S87" i="120"/>
  <c r="R87" i="120"/>
  <c r="Q87" i="120"/>
  <c r="P87" i="120"/>
  <c r="O87" i="120"/>
  <c r="N87" i="120"/>
  <c r="M87" i="120"/>
  <c r="L87" i="120"/>
  <c r="K87" i="120"/>
  <c r="H87" i="120"/>
  <c r="G87" i="120"/>
  <c r="S86" i="120"/>
  <c r="R86" i="120"/>
  <c r="Q86" i="120"/>
  <c r="P86" i="120"/>
  <c r="O86" i="120"/>
  <c r="N86" i="120"/>
  <c r="M86" i="120"/>
  <c r="L86" i="120"/>
  <c r="K86" i="120"/>
  <c r="S85" i="120"/>
  <c r="R85" i="120"/>
  <c r="Q85" i="120"/>
  <c r="P85" i="120"/>
  <c r="O85" i="120"/>
  <c r="N85" i="120"/>
  <c r="M85" i="120"/>
  <c r="L85" i="120"/>
  <c r="K85" i="120"/>
  <c r="H85" i="120"/>
  <c r="E85" i="120"/>
  <c r="G85" i="120"/>
  <c r="S84" i="120"/>
  <c r="R84" i="120"/>
  <c r="Q84" i="120"/>
  <c r="P84" i="120"/>
  <c r="O84" i="120"/>
  <c r="N84" i="120"/>
  <c r="M84" i="120"/>
  <c r="L84" i="120"/>
  <c r="K84" i="120"/>
  <c r="S83" i="120"/>
  <c r="R83" i="120"/>
  <c r="Q83" i="120"/>
  <c r="P83" i="120"/>
  <c r="O83" i="120"/>
  <c r="N83" i="120"/>
  <c r="M83" i="120"/>
  <c r="L83" i="120"/>
  <c r="K83" i="120"/>
  <c r="H83" i="120"/>
  <c r="G83" i="120"/>
  <c r="S82" i="120"/>
  <c r="R82" i="120"/>
  <c r="Q82" i="120"/>
  <c r="P82" i="120"/>
  <c r="O82" i="120"/>
  <c r="N82" i="120"/>
  <c r="M82" i="120"/>
  <c r="L82" i="120"/>
  <c r="K82" i="120"/>
  <c r="S81" i="120"/>
  <c r="R81" i="120"/>
  <c r="Q81" i="120"/>
  <c r="P81" i="120"/>
  <c r="O81" i="120"/>
  <c r="N81" i="120"/>
  <c r="M81" i="120"/>
  <c r="L81" i="120"/>
  <c r="K81" i="120"/>
  <c r="H81" i="120"/>
  <c r="G81" i="120"/>
  <c r="H63" i="120"/>
  <c r="AF80" i="120"/>
  <c r="AE80" i="120"/>
  <c r="AD80" i="120"/>
  <c r="AC80" i="120"/>
  <c r="AB80" i="120"/>
  <c r="AA80" i="120"/>
  <c r="Z80" i="120"/>
  <c r="Y80" i="120"/>
  <c r="V80" i="120"/>
  <c r="W80" i="120"/>
  <c r="X80" i="120"/>
  <c r="S80" i="120"/>
  <c r="R80" i="120"/>
  <c r="Q80" i="120"/>
  <c r="P80" i="120"/>
  <c r="O80" i="120"/>
  <c r="N80" i="120"/>
  <c r="M80" i="120"/>
  <c r="L80" i="120"/>
  <c r="K80" i="120"/>
  <c r="AF79" i="120"/>
  <c r="AE79" i="120"/>
  <c r="AD79" i="120"/>
  <c r="AC79" i="120"/>
  <c r="AB79" i="120"/>
  <c r="AA79" i="120"/>
  <c r="Z79" i="120"/>
  <c r="Y79" i="120"/>
  <c r="V79" i="120"/>
  <c r="W79" i="120"/>
  <c r="X79" i="120"/>
  <c r="S79" i="120"/>
  <c r="R79" i="120"/>
  <c r="Q79" i="120"/>
  <c r="P79" i="120"/>
  <c r="O79" i="120"/>
  <c r="N79" i="120"/>
  <c r="M79" i="120"/>
  <c r="L79" i="120"/>
  <c r="K79" i="120"/>
  <c r="H79" i="120"/>
  <c r="G79" i="120"/>
  <c r="AF78" i="120"/>
  <c r="AE78" i="120"/>
  <c r="AD78" i="120"/>
  <c r="AC78" i="120"/>
  <c r="AB78" i="120"/>
  <c r="AA78" i="120"/>
  <c r="Z78" i="120"/>
  <c r="Y78" i="120"/>
  <c r="V78" i="120"/>
  <c r="W78" i="120"/>
  <c r="X78" i="120"/>
  <c r="S78" i="120"/>
  <c r="R78" i="120"/>
  <c r="Q78" i="120"/>
  <c r="P78" i="120"/>
  <c r="O78" i="120"/>
  <c r="N78" i="120"/>
  <c r="M78" i="120"/>
  <c r="L78" i="120"/>
  <c r="K78" i="120"/>
  <c r="AF77" i="120"/>
  <c r="AE77" i="120"/>
  <c r="AD77" i="120"/>
  <c r="AC77" i="120"/>
  <c r="AB77" i="120"/>
  <c r="AA77" i="120"/>
  <c r="Z77" i="120"/>
  <c r="Y77" i="120"/>
  <c r="V77" i="120"/>
  <c r="W77" i="120"/>
  <c r="X77" i="120"/>
  <c r="S77" i="120"/>
  <c r="R77" i="120"/>
  <c r="Q77" i="120"/>
  <c r="P77" i="120"/>
  <c r="O77" i="120"/>
  <c r="N77" i="120"/>
  <c r="M77" i="120"/>
  <c r="L77" i="120"/>
  <c r="K77" i="120"/>
  <c r="B77" i="120"/>
  <c r="AF76" i="120"/>
  <c r="AE76" i="120"/>
  <c r="AD76" i="120"/>
  <c r="AC76" i="120"/>
  <c r="AB76" i="120"/>
  <c r="AA76" i="120"/>
  <c r="Z76" i="120"/>
  <c r="Y76" i="120"/>
  <c r="V76" i="120"/>
  <c r="W76" i="120"/>
  <c r="X76" i="120"/>
  <c r="S76" i="120"/>
  <c r="R76" i="120"/>
  <c r="Q76" i="120"/>
  <c r="P76" i="120"/>
  <c r="O76" i="120"/>
  <c r="N76" i="120"/>
  <c r="M76" i="120"/>
  <c r="L76" i="120"/>
  <c r="K76" i="120"/>
  <c r="G68" i="120"/>
  <c r="C54" i="120"/>
  <c r="C73" i="120"/>
  <c r="C55" i="120"/>
  <c r="C74" i="120"/>
  <c r="D73" i="120"/>
  <c r="H53" i="120"/>
  <c r="E72" i="120"/>
  <c r="F72" i="120"/>
  <c r="H54" i="120"/>
  <c r="E73" i="120"/>
  <c r="F73" i="120"/>
  <c r="B76" i="120"/>
  <c r="AF75" i="120"/>
  <c r="AE75" i="120"/>
  <c r="AD75" i="120"/>
  <c r="AC75" i="120"/>
  <c r="AB75" i="120"/>
  <c r="AA75" i="120"/>
  <c r="Z75" i="120"/>
  <c r="Y75" i="120"/>
  <c r="V75" i="120"/>
  <c r="W75" i="120"/>
  <c r="X75" i="120"/>
  <c r="S75" i="120"/>
  <c r="R75" i="120"/>
  <c r="Q75" i="120"/>
  <c r="P75" i="120"/>
  <c r="O75" i="120"/>
  <c r="N75" i="120"/>
  <c r="M75" i="120"/>
  <c r="L75" i="120"/>
  <c r="K75" i="120"/>
  <c r="B75" i="120"/>
  <c r="AF74" i="120"/>
  <c r="AE74" i="120"/>
  <c r="AD74" i="120"/>
  <c r="AC74" i="120"/>
  <c r="AB74" i="120"/>
  <c r="AA74" i="120"/>
  <c r="Z74" i="120"/>
  <c r="Y74" i="120"/>
  <c r="V74" i="120"/>
  <c r="W74" i="120"/>
  <c r="X74" i="120"/>
  <c r="S74" i="120"/>
  <c r="R74" i="120"/>
  <c r="Q74" i="120"/>
  <c r="P74" i="120"/>
  <c r="O74" i="120"/>
  <c r="N74" i="120"/>
  <c r="M74" i="120"/>
  <c r="L74" i="120"/>
  <c r="K74" i="120"/>
  <c r="H55" i="120"/>
  <c r="E74" i="120"/>
  <c r="B55" i="120"/>
  <c r="B74" i="120"/>
  <c r="AF73" i="120"/>
  <c r="AE73" i="120"/>
  <c r="AD73" i="120"/>
  <c r="AC73" i="120"/>
  <c r="AB73" i="120"/>
  <c r="AA73" i="120"/>
  <c r="Z73" i="120"/>
  <c r="Y73" i="120"/>
  <c r="V73" i="120"/>
  <c r="W73" i="120"/>
  <c r="X73" i="120"/>
  <c r="S73" i="120"/>
  <c r="R73" i="120"/>
  <c r="Q73" i="120"/>
  <c r="P73" i="120"/>
  <c r="O73" i="120"/>
  <c r="N73" i="120"/>
  <c r="M73" i="120"/>
  <c r="L73" i="120"/>
  <c r="K73" i="120"/>
  <c r="B54" i="120"/>
  <c r="B73" i="120"/>
  <c r="AF72" i="120"/>
  <c r="AE72" i="120"/>
  <c r="AD72" i="120"/>
  <c r="AC72" i="120"/>
  <c r="AB72" i="120"/>
  <c r="AA72" i="120"/>
  <c r="Z72" i="120"/>
  <c r="Y72" i="120"/>
  <c r="V72" i="120"/>
  <c r="W72" i="120"/>
  <c r="X72" i="120"/>
  <c r="S72" i="120"/>
  <c r="R72" i="120"/>
  <c r="Q72" i="120"/>
  <c r="P72" i="120"/>
  <c r="O72" i="120"/>
  <c r="N72" i="120"/>
  <c r="M72" i="120"/>
  <c r="L72" i="120"/>
  <c r="K72" i="120"/>
  <c r="C53" i="120"/>
  <c r="C72" i="120"/>
  <c r="D72" i="120"/>
  <c r="B53" i="120"/>
  <c r="B72" i="120"/>
  <c r="AF71" i="120"/>
  <c r="AE71" i="120"/>
  <c r="AD71" i="120"/>
  <c r="AC71" i="120"/>
  <c r="AB71" i="120"/>
  <c r="AA71" i="120"/>
  <c r="Z71" i="120"/>
  <c r="Y71" i="120"/>
  <c r="V71" i="120"/>
  <c r="W71" i="120"/>
  <c r="X71" i="120"/>
  <c r="S71" i="120"/>
  <c r="R71" i="120"/>
  <c r="Q71" i="120"/>
  <c r="P71" i="120"/>
  <c r="O71" i="120"/>
  <c r="N71" i="120"/>
  <c r="M71" i="120"/>
  <c r="L71" i="120"/>
  <c r="K71" i="120"/>
  <c r="AF70" i="120"/>
  <c r="AE70" i="120"/>
  <c r="AD70" i="120"/>
  <c r="AC70" i="120"/>
  <c r="AB70" i="120"/>
  <c r="AA70" i="120"/>
  <c r="Z70" i="120"/>
  <c r="Y70" i="120"/>
  <c r="V70" i="120"/>
  <c r="W70" i="120"/>
  <c r="X70" i="120"/>
  <c r="S70" i="120"/>
  <c r="R70" i="120"/>
  <c r="Q70" i="120"/>
  <c r="P70" i="120"/>
  <c r="O70" i="120"/>
  <c r="N70" i="120"/>
  <c r="M70" i="120"/>
  <c r="L70" i="120"/>
  <c r="K70" i="120"/>
  <c r="G66" i="120"/>
  <c r="AF69" i="120"/>
  <c r="AE69" i="120"/>
  <c r="AD69" i="120"/>
  <c r="AC69" i="120"/>
  <c r="AB69" i="120"/>
  <c r="AA69" i="120"/>
  <c r="Z69" i="120"/>
  <c r="Y69" i="120"/>
  <c r="V69" i="120"/>
  <c r="W69" i="120"/>
  <c r="X69" i="120"/>
  <c r="S69" i="120"/>
  <c r="R69" i="120"/>
  <c r="Q69" i="120"/>
  <c r="P69" i="120"/>
  <c r="O69" i="120"/>
  <c r="N69" i="120"/>
  <c r="M69" i="120"/>
  <c r="L69" i="120"/>
  <c r="K69" i="120"/>
  <c r="AF68" i="120"/>
  <c r="AE68" i="120"/>
  <c r="AD68" i="120"/>
  <c r="AC68" i="120"/>
  <c r="AB68" i="120"/>
  <c r="AA68" i="120"/>
  <c r="Z68" i="120"/>
  <c r="Y68" i="120"/>
  <c r="V68" i="120"/>
  <c r="W68" i="120"/>
  <c r="X68" i="120"/>
  <c r="S68" i="120"/>
  <c r="R68" i="120"/>
  <c r="Q68" i="120"/>
  <c r="P68" i="120"/>
  <c r="O68" i="120"/>
  <c r="N68" i="120"/>
  <c r="M68" i="120"/>
  <c r="L68" i="120"/>
  <c r="K68" i="120"/>
  <c r="AF67" i="120"/>
  <c r="AE67" i="120"/>
  <c r="AD67" i="120"/>
  <c r="AC67" i="120"/>
  <c r="AB67" i="120"/>
  <c r="AA67" i="120"/>
  <c r="Z67" i="120"/>
  <c r="Y67" i="120"/>
  <c r="V67" i="120"/>
  <c r="W67" i="120"/>
  <c r="X67" i="120"/>
  <c r="S67" i="120"/>
  <c r="R67" i="120"/>
  <c r="Q67" i="120"/>
  <c r="P67" i="120"/>
  <c r="O67" i="120"/>
  <c r="N67" i="120"/>
  <c r="M67" i="120"/>
  <c r="L67" i="120"/>
  <c r="K67" i="120"/>
  <c r="G53" i="120"/>
  <c r="C56" i="120"/>
  <c r="B56" i="120"/>
  <c r="E56" i="120"/>
  <c r="G56" i="120"/>
  <c r="C57" i="120"/>
  <c r="B57" i="120"/>
  <c r="C58" i="120"/>
  <c r="B58" i="120"/>
  <c r="C59" i="120"/>
  <c r="B59" i="120"/>
  <c r="C60" i="120"/>
  <c r="B60" i="120"/>
  <c r="C61" i="120"/>
  <c r="B61" i="120"/>
  <c r="E57" i="120"/>
  <c r="G57" i="120"/>
  <c r="E58" i="120"/>
  <c r="G58" i="120"/>
  <c r="E59" i="120"/>
  <c r="G59" i="120"/>
  <c r="E60" i="120"/>
  <c r="G60" i="120"/>
  <c r="E61" i="120"/>
  <c r="G61" i="120"/>
  <c r="F53" i="120"/>
  <c r="B62" i="120"/>
  <c r="B63" i="120"/>
  <c r="B64" i="120"/>
  <c r="F54" i="120"/>
  <c r="F55" i="120"/>
  <c r="H66" i="120"/>
  <c r="H67" i="120"/>
  <c r="G67" i="120"/>
  <c r="B65" i="120"/>
  <c r="B66" i="120"/>
  <c r="F65" i="120"/>
  <c r="F66" i="120"/>
  <c r="F67" i="120"/>
  <c r="B67" i="120"/>
  <c r="AF66" i="120"/>
  <c r="AE66" i="120"/>
  <c r="AD66" i="120"/>
  <c r="AC66" i="120"/>
  <c r="AB66" i="120"/>
  <c r="AA66" i="120"/>
  <c r="Z66" i="120"/>
  <c r="Y66" i="120"/>
  <c r="V66" i="120"/>
  <c r="W66" i="120"/>
  <c r="X66" i="120"/>
  <c r="S66" i="120"/>
  <c r="R66" i="120"/>
  <c r="Q66" i="120"/>
  <c r="P66" i="120"/>
  <c r="O66" i="120"/>
  <c r="N66" i="120"/>
  <c r="M66" i="120"/>
  <c r="L66" i="120"/>
  <c r="K66" i="120"/>
  <c r="C66" i="120"/>
  <c r="AF65" i="120"/>
  <c r="AE65" i="120"/>
  <c r="AD65" i="120"/>
  <c r="AC65" i="120"/>
  <c r="AB65" i="120"/>
  <c r="AA65" i="120"/>
  <c r="Z65" i="120"/>
  <c r="Y65" i="120"/>
  <c r="V65" i="120"/>
  <c r="W65" i="120"/>
  <c r="X65" i="120"/>
  <c r="S65" i="120"/>
  <c r="R65" i="120"/>
  <c r="Q65" i="120"/>
  <c r="P65" i="120"/>
  <c r="O65" i="120"/>
  <c r="N65" i="120"/>
  <c r="M65" i="120"/>
  <c r="L65" i="120"/>
  <c r="K65" i="120"/>
  <c r="H65" i="120"/>
  <c r="G65" i="120"/>
  <c r="C65" i="120"/>
  <c r="AF64" i="120"/>
  <c r="AE64" i="120"/>
  <c r="AD64" i="120"/>
  <c r="AC64" i="120"/>
  <c r="AB64" i="120"/>
  <c r="AA64" i="120"/>
  <c r="Z64" i="120"/>
  <c r="Y64" i="120"/>
  <c r="V64" i="120"/>
  <c r="W64" i="120"/>
  <c r="X64" i="120"/>
  <c r="S64" i="120"/>
  <c r="R64" i="120"/>
  <c r="Q64" i="120"/>
  <c r="P64" i="120"/>
  <c r="O64" i="120"/>
  <c r="N64" i="120"/>
  <c r="M64" i="120"/>
  <c r="L64" i="120"/>
  <c r="K64" i="120"/>
  <c r="G64" i="120"/>
  <c r="E64" i="120"/>
  <c r="C64" i="120"/>
  <c r="AF63" i="120"/>
  <c r="AE63" i="120"/>
  <c r="AD63" i="120"/>
  <c r="AC63" i="120"/>
  <c r="AB63" i="120"/>
  <c r="AA63" i="120"/>
  <c r="Z63" i="120"/>
  <c r="Y63" i="120"/>
  <c r="V63" i="120"/>
  <c r="W63" i="120"/>
  <c r="X63" i="120"/>
  <c r="S63" i="120"/>
  <c r="R63" i="120"/>
  <c r="Q63" i="120"/>
  <c r="P63" i="120"/>
  <c r="O63" i="120"/>
  <c r="N63" i="120"/>
  <c r="M63" i="120"/>
  <c r="L63" i="120"/>
  <c r="K63" i="120"/>
  <c r="D63" i="120"/>
  <c r="C63" i="120"/>
  <c r="AF62" i="120"/>
  <c r="AE62" i="120"/>
  <c r="AD62" i="120"/>
  <c r="AC62" i="120"/>
  <c r="AB62" i="120"/>
  <c r="AA62" i="120"/>
  <c r="Z62" i="120"/>
  <c r="Y62" i="120"/>
  <c r="V62" i="120"/>
  <c r="W62" i="120"/>
  <c r="X62" i="120"/>
  <c r="S62" i="120"/>
  <c r="R62" i="120"/>
  <c r="Q62" i="120"/>
  <c r="P62" i="120"/>
  <c r="O62" i="120"/>
  <c r="N62" i="120"/>
  <c r="M62" i="120"/>
  <c r="L62" i="120"/>
  <c r="K62" i="120"/>
  <c r="AF61" i="120"/>
  <c r="AE61" i="120"/>
  <c r="AD61" i="120"/>
  <c r="AC61" i="120"/>
  <c r="AB61" i="120"/>
  <c r="AA61" i="120"/>
  <c r="Z61" i="120"/>
  <c r="Y61" i="120"/>
  <c r="V61" i="120"/>
  <c r="W61" i="120"/>
  <c r="X61" i="120"/>
  <c r="S61" i="120"/>
  <c r="R61" i="120"/>
  <c r="Q61" i="120"/>
  <c r="P61" i="120"/>
  <c r="O61" i="120"/>
  <c r="N61" i="120"/>
  <c r="M61" i="120"/>
  <c r="L61" i="120"/>
  <c r="K61" i="120"/>
  <c r="H61" i="120"/>
  <c r="AF60" i="120"/>
  <c r="AE60" i="120"/>
  <c r="AD60" i="120"/>
  <c r="AC60" i="120"/>
  <c r="AB60" i="120"/>
  <c r="AA60" i="120"/>
  <c r="Z60" i="120"/>
  <c r="Y60" i="120"/>
  <c r="V60" i="120"/>
  <c r="W60" i="120"/>
  <c r="X60" i="120"/>
  <c r="S60" i="120"/>
  <c r="R60" i="120"/>
  <c r="Q60" i="120"/>
  <c r="P60" i="120"/>
  <c r="O60" i="120"/>
  <c r="N60" i="120"/>
  <c r="M60" i="120"/>
  <c r="L60" i="120"/>
  <c r="K60" i="120"/>
  <c r="H60" i="120"/>
  <c r="AF59" i="120"/>
  <c r="AE59" i="120"/>
  <c r="AD59" i="120"/>
  <c r="AC59" i="120"/>
  <c r="AB59" i="120"/>
  <c r="AA59" i="120"/>
  <c r="Z59" i="120"/>
  <c r="Y59" i="120"/>
  <c r="V59" i="120"/>
  <c r="W59" i="120"/>
  <c r="X59" i="120"/>
  <c r="S59" i="120"/>
  <c r="R59" i="120"/>
  <c r="Q59" i="120"/>
  <c r="P59" i="120"/>
  <c r="O59" i="120"/>
  <c r="N59" i="120"/>
  <c r="M59" i="120"/>
  <c r="L59" i="120"/>
  <c r="K59" i="120"/>
  <c r="H59" i="120"/>
  <c r="AF58" i="120"/>
  <c r="AE58" i="120"/>
  <c r="AD58" i="120"/>
  <c r="AC58" i="120"/>
  <c r="AB58" i="120"/>
  <c r="AA58" i="120"/>
  <c r="Z58" i="120"/>
  <c r="Y58" i="120"/>
  <c r="V58" i="120"/>
  <c r="W58" i="120"/>
  <c r="X58" i="120"/>
  <c r="S58" i="120"/>
  <c r="R58" i="120"/>
  <c r="Q58" i="120"/>
  <c r="P58" i="120"/>
  <c r="O58" i="120"/>
  <c r="N58" i="120"/>
  <c r="M58" i="120"/>
  <c r="L58" i="120"/>
  <c r="K58" i="120"/>
  <c r="H58" i="120"/>
  <c r="AF57" i="120"/>
  <c r="AE57" i="120"/>
  <c r="AD57" i="120"/>
  <c r="AC57" i="120"/>
  <c r="AB57" i="120"/>
  <c r="AA57" i="120"/>
  <c r="Z57" i="120"/>
  <c r="Y57" i="120"/>
  <c r="V57" i="120"/>
  <c r="W57" i="120"/>
  <c r="X57" i="120"/>
  <c r="S57" i="120"/>
  <c r="R57" i="120"/>
  <c r="Q57" i="120"/>
  <c r="P57" i="120"/>
  <c r="O57" i="120"/>
  <c r="N57" i="120"/>
  <c r="M57" i="120"/>
  <c r="L57" i="120"/>
  <c r="K57" i="120"/>
  <c r="H57" i="120"/>
  <c r="AF56" i="120"/>
  <c r="AE56" i="120"/>
  <c r="AD56" i="120"/>
  <c r="AC56" i="120"/>
  <c r="AB56" i="120"/>
  <c r="AA56" i="120"/>
  <c r="Z56" i="120"/>
  <c r="Y56" i="120"/>
  <c r="V56" i="120"/>
  <c r="W56" i="120"/>
  <c r="X56" i="120"/>
  <c r="S56" i="120"/>
  <c r="R56" i="120"/>
  <c r="Q56" i="120"/>
  <c r="P56" i="120"/>
  <c r="O56" i="120"/>
  <c r="N56" i="120"/>
  <c r="M56" i="120"/>
  <c r="L56" i="120"/>
  <c r="K56" i="120"/>
  <c r="H56" i="120"/>
  <c r="AF55" i="120"/>
  <c r="AE55" i="120"/>
  <c r="AD55" i="120"/>
  <c r="AC55" i="120"/>
  <c r="AB55" i="120"/>
  <c r="AA55" i="120"/>
  <c r="Z55" i="120"/>
  <c r="Y55" i="120"/>
  <c r="V55" i="120"/>
  <c r="W55" i="120"/>
  <c r="X55" i="120"/>
  <c r="S55" i="120"/>
  <c r="R55" i="120"/>
  <c r="Q55" i="120"/>
  <c r="P55" i="120"/>
  <c r="O55" i="120"/>
  <c r="N55" i="120"/>
  <c r="M55" i="120"/>
  <c r="L55" i="120"/>
  <c r="K55" i="120"/>
  <c r="D55" i="120"/>
  <c r="E55" i="120"/>
  <c r="AF54" i="120"/>
  <c r="AE54" i="120"/>
  <c r="AD54" i="120"/>
  <c r="AC54" i="120"/>
  <c r="AB54" i="120"/>
  <c r="AA54" i="120"/>
  <c r="Z54" i="120"/>
  <c r="Y54" i="120"/>
  <c r="V54" i="120"/>
  <c r="W54" i="120"/>
  <c r="X54" i="120"/>
  <c r="S54" i="120"/>
  <c r="R54" i="120"/>
  <c r="Q54" i="120"/>
  <c r="P54" i="120"/>
  <c r="O54" i="120"/>
  <c r="N54" i="120"/>
  <c r="M54" i="120"/>
  <c r="L54" i="120"/>
  <c r="K54" i="120"/>
  <c r="D54" i="120"/>
  <c r="E54" i="120"/>
  <c r="AF53" i="120"/>
  <c r="AE53" i="120"/>
  <c r="AD53" i="120"/>
  <c r="AC53" i="120"/>
  <c r="AB53" i="120"/>
  <c r="AA53" i="120"/>
  <c r="Z53" i="120"/>
  <c r="Y53" i="120"/>
  <c r="V53" i="120"/>
  <c r="W53" i="120"/>
  <c r="X53" i="120"/>
  <c r="S53" i="120"/>
  <c r="R53" i="120"/>
  <c r="Q53" i="120"/>
  <c r="P53" i="120"/>
  <c r="O53" i="120"/>
  <c r="N53" i="120"/>
  <c r="M53" i="120"/>
  <c r="L53" i="120"/>
  <c r="K53" i="120"/>
  <c r="D53" i="120"/>
  <c r="E53" i="120"/>
  <c r="Y52" i="120"/>
  <c r="Z52" i="120"/>
  <c r="AA52" i="120"/>
  <c r="AB52" i="120"/>
  <c r="AC52" i="120"/>
  <c r="AD52" i="120"/>
  <c r="AE52" i="120"/>
  <c r="AF52" i="120"/>
  <c r="V52" i="120"/>
  <c r="W52" i="120"/>
  <c r="X52" i="120"/>
  <c r="S52" i="120"/>
  <c r="AG52" i="120"/>
  <c r="R52" i="120"/>
  <c r="Q52" i="120"/>
  <c r="P52" i="120"/>
  <c r="O52" i="120"/>
  <c r="N52" i="120"/>
  <c r="M52" i="120"/>
  <c r="L52" i="120"/>
  <c r="K52" i="120"/>
  <c r="B51" i="120"/>
  <c r="A51" i="119"/>
  <c r="B101" i="119"/>
  <c r="B96" i="119"/>
  <c r="B97" i="119"/>
  <c r="B98" i="119"/>
  <c r="B99" i="119"/>
  <c r="B100" i="119"/>
  <c r="D101" i="119"/>
  <c r="E101" i="119"/>
  <c r="B94" i="119"/>
  <c r="C101" i="119"/>
  <c r="F101" i="119"/>
  <c r="D100" i="119"/>
  <c r="E100" i="119"/>
  <c r="C100" i="119"/>
  <c r="F100" i="119"/>
  <c r="D99" i="119"/>
  <c r="E99" i="119"/>
  <c r="C99" i="119"/>
  <c r="F99" i="119"/>
  <c r="D98" i="119"/>
  <c r="E98" i="119"/>
  <c r="C57" i="119"/>
  <c r="B57" i="119"/>
  <c r="C98" i="119"/>
  <c r="F98" i="119"/>
  <c r="D97" i="119"/>
  <c r="E97" i="119"/>
  <c r="C97" i="119"/>
  <c r="F97" i="119"/>
  <c r="D96" i="119"/>
  <c r="E96" i="119"/>
  <c r="G96" i="119"/>
  <c r="C96" i="119"/>
  <c r="F96" i="119"/>
  <c r="B95" i="119"/>
  <c r="C77" i="119"/>
  <c r="E77" i="119"/>
  <c r="F77" i="119"/>
  <c r="G77" i="119"/>
  <c r="D77" i="119"/>
  <c r="B79" i="119"/>
  <c r="H77" i="119"/>
  <c r="B78" i="119"/>
  <c r="C78" i="119"/>
  <c r="C79" i="119"/>
  <c r="D79" i="119"/>
  <c r="D80" i="119"/>
  <c r="B81" i="119"/>
  <c r="B80" i="119"/>
  <c r="C80" i="119"/>
  <c r="C81" i="119"/>
  <c r="D81" i="119"/>
  <c r="B83" i="119"/>
  <c r="B82" i="119"/>
  <c r="C82" i="119"/>
  <c r="C83" i="119"/>
  <c r="D83" i="119"/>
  <c r="B85" i="119"/>
  <c r="B84" i="119"/>
  <c r="C84" i="119"/>
  <c r="C85" i="119"/>
  <c r="D85" i="119"/>
  <c r="B87" i="119"/>
  <c r="B86" i="119"/>
  <c r="C86" i="119"/>
  <c r="C87" i="119"/>
  <c r="D87" i="119"/>
  <c r="D92" i="119"/>
  <c r="B89" i="119"/>
  <c r="B88" i="119"/>
  <c r="C88" i="119"/>
  <c r="C89" i="119"/>
  <c r="D89" i="119"/>
  <c r="B91" i="119"/>
  <c r="B90" i="119"/>
  <c r="C90" i="119"/>
  <c r="C91" i="119"/>
  <c r="D91" i="119"/>
  <c r="E92" i="119"/>
  <c r="C92" i="119"/>
  <c r="F92" i="119"/>
  <c r="S91" i="119"/>
  <c r="R91" i="119"/>
  <c r="Q91" i="119"/>
  <c r="P91" i="119"/>
  <c r="O91" i="119"/>
  <c r="N91" i="119"/>
  <c r="M91" i="119"/>
  <c r="L91" i="119"/>
  <c r="K91" i="119"/>
  <c r="H91" i="119"/>
  <c r="G91" i="119"/>
  <c r="S90" i="119"/>
  <c r="R90" i="119"/>
  <c r="Q90" i="119"/>
  <c r="P90" i="119"/>
  <c r="O90" i="119"/>
  <c r="N90" i="119"/>
  <c r="M90" i="119"/>
  <c r="L90" i="119"/>
  <c r="K90" i="119"/>
  <c r="S89" i="119"/>
  <c r="R89" i="119"/>
  <c r="Q89" i="119"/>
  <c r="P89" i="119"/>
  <c r="O89" i="119"/>
  <c r="N89" i="119"/>
  <c r="M89" i="119"/>
  <c r="L89" i="119"/>
  <c r="K89" i="119"/>
  <c r="H89" i="119"/>
  <c r="H88" i="119"/>
  <c r="G89" i="119"/>
  <c r="S88" i="119"/>
  <c r="R88" i="119"/>
  <c r="Q88" i="119"/>
  <c r="P88" i="119"/>
  <c r="O88" i="119"/>
  <c r="N88" i="119"/>
  <c r="M88" i="119"/>
  <c r="L88" i="119"/>
  <c r="K88" i="119"/>
  <c r="S87" i="119"/>
  <c r="R87" i="119"/>
  <c r="Q87" i="119"/>
  <c r="P87" i="119"/>
  <c r="O87" i="119"/>
  <c r="N87" i="119"/>
  <c r="M87" i="119"/>
  <c r="L87" i="119"/>
  <c r="K87" i="119"/>
  <c r="H87" i="119"/>
  <c r="G87" i="119"/>
  <c r="S86" i="119"/>
  <c r="R86" i="119"/>
  <c r="Q86" i="119"/>
  <c r="P86" i="119"/>
  <c r="O86" i="119"/>
  <c r="N86" i="119"/>
  <c r="M86" i="119"/>
  <c r="L86" i="119"/>
  <c r="K86" i="119"/>
  <c r="S85" i="119"/>
  <c r="R85" i="119"/>
  <c r="Q85" i="119"/>
  <c r="P85" i="119"/>
  <c r="O85" i="119"/>
  <c r="N85" i="119"/>
  <c r="M85" i="119"/>
  <c r="L85" i="119"/>
  <c r="K85" i="119"/>
  <c r="H85" i="119"/>
  <c r="E85" i="119"/>
  <c r="G85" i="119"/>
  <c r="S84" i="119"/>
  <c r="R84" i="119"/>
  <c r="Q84" i="119"/>
  <c r="P84" i="119"/>
  <c r="O84" i="119"/>
  <c r="N84" i="119"/>
  <c r="M84" i="119"/>
  <c r="L84" i="119"/>
  <c r="K84" i="119"/>
  <c r="S83" i="119"/>
  <c r="R83" i="119"/>
  <c r="Q83" i="119"/>
  <c r="P83" i="119"/>
  <c r="O83" i="119"/>
  <c r="N83" i="119"/>
  <c r="M83" i="119"/>
  <c r="L83" i="119"/>
  <c r="K83" i="119"/>
  <c r="H83" i="119"/>
  <c r="G83" i="119"/>
  <c r="S82" i="119"/>
  <c r="R82" i="119"/>
  <c r="Q82" i="119"/>
  <c r="P82" i="119"/>
  <c r="O82" i="119"/>
  <c r="N82" i="119"/>
  <c r="M82" i="119"/>
  <c r="L82" i="119"/>
  <c r="K82" i="119"/>
  <c r="S81" i="119"/>
  <c r="R81" i="119"/>
  <c r="Q81" i="119"/>
  <c r="P81" i="119"/>
  <c r="O81" i="119"/>
  <c r="N81" i="119"/>
  <c r="M81" i="119"/>
  <c r="L81" i="119"/>
  <c r="K81" i="119"/>
  <c r="H81" i="119"/>
  <c r="G81" i="119"/>
  <c r="H63" i="119"/>
  <c r="AF80" i="119"/>
  <c r="AE80" i="119"/>
  <c r="AD80" i="119"/>
  <c r="AC80" i="119"/>
  <c r="AB80" i="119"/>
  <c r="AA80" i="119"/>
  <c r="Z80" i="119"/>
  <c r="Y80" i="119"/>
  <c r="V80" i="119"/>
  <c r="W80" i="119"/>
  <c r="X80" i="119"/>
  <c r="S80" i="119"/>
  <c r="R80" i="119"/>
  <c r="Q80" i="119"/>
  <c r="P80" i="119"/>
  <c r="O80" i="119"/>
  <c r="N80" i="119"/>
  <c r="M80" i="119"/>
  <c r="L80" i="119"/>
  <c r="K80" i="119"/>
  <c r="AF79" i="119"/>
  <c r="AE79" i="119"/>
  <c r="AD79" i="119"/>
  <c r="AC79" i="119"/>
  <c r="AB79" i="119"/>
  <c r="AA79" i="119"/>
  <c r="Z79" i="119"/>
  <c r="Y79" i="119"/>
  <c r="V79" i="119"/>
  <c r="W79" i="119"/>
  <c r="X79" i="119"/>
  <c r="S79" i="119"/>
  <c r="R79" i="119"/>
  <c r="Q79" i="119"/>
  <c r="P79" i="119"/>
  <c r="O79" i="119"/>
  <c r="N79" i="119"/>
  <c r="M79" i="119"/>
  <c r="L79" i="119"/>
  <c r="K79" i="119"/>
  <c r="H79" i="119"/>
  <c r="G79" i="119"/>
  <c r="AF78" i="119"/>
  <c r="AE78" i="119"/>
  <c r="AD78" i="119"/>
  <c r="AC78" i="119"/>
  <c r="AB78" i="119"/>
  <c r="AA78" i="119"/>
  <c r="Z78" i="119"/>
  <c r="Y78" i="119"/>
  <c r="V78" i="119"/>
  <c r="W78" i="119"/>
  <c r="X78" i="119"/>
  <c r="S78" i="119"/>
  <c r="R78" i="119"/>
  <c r="Q78" i="119"/>
  <c r="P78" i="119"/>
  <c r="O78" i="119"/>
  <c r="N78" i="119"/>
  <c r="M78" i="119"/>
  <c r="L78" i="119"/>
  <c r="K78" i="119"/>
  <c r="AF77" i="119"/>
  <c r="AE77" i="119"/>
  <c r="AD77" i="119"/>
  <c r="AC77" i="119"/>
  <c r="AB77" i="119"/>
  <c r="AA77" i="119"/>
  <c r="Z77" i="119"/>
  <c r="Y77" i="119"/>
  <c r="V77" i="119"/>
  <c r="W77" i="119"/>
  <c r="X77" i="119"/>
  <c r="S77" i="119"/>
  <c r="R77" i="119"/>
  <c r="Q77" i="119"/>
  <c r="P77" i="119"/>
  <c r="O77" i="119"/>
  <c r="N77" i="119"/>
  <c r="M77" i="119"/>
  <c r="L77" i="119"/>
  <c r="K77" i="119"/>
  <c r="B77" i="119"/>
  <c r="AF76" i="119"/>
  <c r="AE76" i="119"/>
  <c r="AD76" i="119"/>
  <c r="AC76" i="119"/>
  <c r="AB76" i="119"/>
  <c r="AA76" i="119"/>
  <c r="Z76" i="119"/>
  <c r="Y76" i="119"/>
  <c r="V76" i="119"/>
  <c r="W76" i="119"/>
  <c r="X76" i="119"/>
  <c r="S76" i="119"/>
  <c r="R76" i="119"/>
  <c r="Q76" i="119"/>
  <c r="P76" i="119"/>
  <c r="O76" i="119"/>
  <c r="N76" i="119"/>
  <c r="M76" i="119"/>
  <c r="L76" i="119"/>
  <c r="K76" i="119"/>
  <c r="G68" i="119"/>
  <c r="C54" i="119"/>
  <c r="C73" i="119"/>
  <c r="C55" i="119"/>
  <c r="C74" i="119"/>
  <c r="D73" i="119"/>
  <c r="H53" i="119"/>
  <c r="E72" i="119"/>
  <c r="F72" i="119"/>
  <c r="H54" i="119"/>
  <c r="E73" i="119"/>
  <c r="F73" i="119"/>
  <c r="B76" i="119"/>
  <c r="AF75" i="119"/>
  <c r="AE75" i="119"/>
  <c r="AD75" i="119"/>
  <c r="AC75" i="119"/>
  <c r="AB75" i="119"/>
  <c r="AA75" i="119"/>
  <c r="Z75" i="119"/>
  <c r="Y75" i="119"/>
  <c r="V75" i="119"/>
  <c r="W75" i="119"/>
  <c r="X75" i="119"/>
  <c r="S75" i="119"/>
  <c r="R75" i="119"/>
  <c r="Q75" i="119"/>
  <c r="P75" i="119"/>
  <c r="O75" i="119"/>
  <c r="N75" i="119"/>
  <c r="M75" i="119"/>
  <c r="L75" i="119"/>
  <c r="K75" i="119"/>
  <c r="B75" i="119"/>
  <c r="AF74" i="119"/>
  <c r="AE74" i="119"/>
  <c r="AD74" i="119"/>
  <c r="AC74" i="119"/>
  <c r="AB74" i="119"/>
  <c r="AA74" i="119"/>
  <c r="Z74" i="119"/>
  <c r="Y74" i="119"/>
  <c r="V74" i="119"/>
  <c r="W74" i="119"/>
  <c r="X74" i="119"/>
  <c r="S74" i="119"/>
  <c r="R74" i="119"/>
  <c r="Q74" i="119"/>
  <c r="P74" i="119"/>
  <c r="O74" i="119"/>
  <c r="N74" i="119"/>
  <c r="M74" i="119"/>
  <c r="L74" i="119"/>
  <c r="K74" i="119"/>
  <c r="H55" i="119"/>
  <c r="E74" i="119"/>
  <c r="B55" i="119"/>
  <c r="B74" i="119"/>
  <c r="AF73" i="119"/>
  <c r="AE73" i="119"/>
  <c r="AD73" i="119"/>
  <c r="AC73" i="119"/>
  <c r="AB73" i="119"/>
  <c r="AA73" i="119"/>
  <c r="Z73" i="119"/>
  <c r="Y73" i="119"/>
  <c r="V73" i="119"/>
  <c r="W73" i="119"/>
  <c r="X73" i="119"/>
  <c r="S73" i="119"/>
  <c r="R73" i="119"/>
  <c r="Q73" i="119"/>
  <c r="P73" i="119"/>
  <c r="O73" i="119"/>
  <c r="N73" i="119"/>
  <c r="M73" i="119"/>
  <c r="L73" i="119"/>
  <c r="K73" i="119"/>
  <c r="B54" i="119"/>
  <c r="B73" i="119"/>
  <c r="AF72" i="119"/>
  <c r="AE72" i="119"/>
  <c r="AD72" i="119"/>
  <c r="AC72" i="119"/>
  <c r="AB72" i="119"/>
  <c r="AA72" i="119"/>
  <c r="Z72" i="119"/>
  <c r="Y72" i="119"/>
  <c r="V72" i="119"/>
  <c r="W72" i="119"/>
  <c r="X72" i="119"/>
  <c r="S72" i="119"/>
  <c r="R72" i="119"/>
  <c r="Q72" i="119"/>
  <c r="P72" i="119"/>
  <c r="O72" i="119"/>
  <c r="N72" i="119"/>
  <c r="M72" i="119"/>
  <c r="L72" i="119"/>
  <c r="K72" i="119"/>
  <c r="C53" i="119"/>
  <c r="C72" i="119"/>
  <c r="D72" i="119"/>
  <c r="B53" i="119"/>
  <c r="B72" i="119"/>
  <c r="AF71" i="119"/>
  <c r="AE71" i="119"/>
  <c r="AD71" i="119"/>
  <c r="AC71" i="119"/>
  <c r="AB71" i="119"/>
  <c r="AA71" i="119"/>
  <c r="Z71" i="119"/>
  <c r="Y71" i="119"/>
  <c r="V71" i="119"/>
  <c r="W71" i="119"/>
  <c r="X71" i="119"/>
  <c r="S71" i="119"/>
  <c r="R71" i="119"/>
  <c r="Q71" i="119"/>
  <c r="P71" i="119"/>
  <c r="O71" i="119"/>
  <c r="N71" i="119"/>
  <c r="M71" i="119"/>
  <c r="L71" i="119"/>
  <c r="K71" i="119"/>
  <c r="AF70" i="119"/>
  <c r="AE70" i="119"/>
  <c r="AD70" i="119"/>
  <c r="AC70" i="119"/>
  <c r="AB70" i="119"/>
  <c r="AA70" i="119"/>
  <c r="Z70" i="119"/>
  <c r="Y70" i="119"/>
  <c r="V70" i="119"/>
  <c r="W70" i="119"/>
  <c r="X70" i="119"/>
  <c r="S70" i="119"/>
  <c r="R70" i="119"/>
  <c r="Q70" i="119"/>
  <c r="P70" i="119"/>
  <c r="O70" i="119"/>
  <c r="N70" i="119"/>
  <c r="M70" i="119"/>
  <c r="L70" i="119"/>
  <c r="K70" i="119"/>
  <c r="G66" i="119"/>
  <c r="AF69" i="119"/>
  <c r="AE69" i="119"/>
  <c r="AD69" i="119"/>
  <c r="AC69" i="119"/>
  <c r="AB69" i="119"/>
  <c r="AA69" i="119"/>
  <c r="Z69" i="119"/>
  <c r="Y69" i="119"/>
  <c r="V69" i="119"/>
  <c r="W69" i="119"/>
  <c r="X69" i="119"/>
  <c r="S69" i="119"/>
  <c r="R69" i="119"/>
  <c r="Q69" i="119"/>
  <c r="P69" i="119"/>
  <c r="O69" i="119"/>
  <c r="N69" i="119"/>
  <c r="M69" i="119"/>
  <c r="L69" i="119"/>
  <c r="K69" i="119"/>
  <c r="AF68" i="119"/>
  <c r="AE68" i="119"/>
  <c r="AD68" i="119"/>
  <c r="AC68" i="119"/>
  <c r="AB68" i="119"/>
  <c r="AA68" i="119"/>
  <c r="Z68" i="119"/>
  <c r="Y68" i="119"/>
  <c r="V68" i="119"/>
  <c r="W68" i="119"/>
  <c r="X68" i="119"/>
  <c r="S68" i="119"/>
  <c r="R68" i="119"/>
  <c r="Q68" i="119"/>
  <c r="P68" i="119"/>
  <c r="O68" i="119"/>
  <c r="N68" i="119"/>
  <c r="M68" i="119"/>
  <c r="L68" i="119"/>
  <c r="K68" i="119"/>
  <c r="AF67" i="119"/>
  <c r="AE67" i="119"/>
  <c r="AD67" i="119"/>
  <c r="AC67" i="119"/>
  <c r="AB67" i="119"/>
  <c r="AA67" i="119"/>
  <c r="Z67" i="119"/>
  <c r="Y67" i="119"/>
  <c r="V67" i="119"/>
  <c r="W67" i="119"/>
  <c r="X67" i="119"/>
  <c r="S67" i="119"/>
  <c r="R67" i="119"/>
  <c r="Q67" i="119"/>
  <c r="P67" i="119"/>
  <c r="O67" i="119"/>
  <c r="N67" i="119"/>
  <c r="M67" i="119"/>
  <c r="L67" i="119"/>
  <c r="K67" i="119"/>
  <c r="G53" i="119"/>
  <c r="C56" i="119"/>
  <c r="B56" i="119"/>
  <c r="C58" i="119"/>
  <c r="B58" i="119"/>
  <c r="C59" i="119"/>
  <c r="B59" i="119"/>
  <c r="C60" i="119"/>
  <c r="B60" i="119"/>
  <c r="C61" i="119"/>
  <c r="B61" i="119"/>
  <c r="E56" i="119"/>
  <c r="G56" i="119"/>
  <c r="E57" i="119"/>
  <c r="G57" i="119"/>
  <c r="E58" i="119"/>
  <c r="G58" i="119"/>
  <c r="E59" i="119"/>
  <c r="G59" i="119"/>
  <c r="E60" i="119"/>
  <c r="G60" i="119"/>
  <c r="E61" i="119"/>
  <c r="G61" i="119"/>
  <c r="F53" i="119"/>
  <c r="B62" i="119"/>
  <c r="B63" i="119"/>
  <c r="B64" i="119"/>
  <c r="G64" i="119"/>
  <c r="F54" i="119"/>
  <c r="F55" i="119"/>
  <c r="H66" i="119"/>
  <c r="H67" i="119"/>
  <c r="G67" i="119"/>
  <c r="B65" i="119"/>
  <c r="B66" i="119"/>
  <c r="F65" i="119"/>
  <c r="F66" i="119"/>
  <c r="F67" i="119"/>
  <c r="B67" i="119"/>
  <c r="AF66" i="119"/>
  <c r="AE66" i="119"/>
  <c r="AD66" i="119"/>
  <c r="AC66" i="119"/>
  <c r="AB66" i="119"/>
  <c r="AA66" i="119"/>
  <c r="Z66" i="119"/>
  <c r="Y66" i="119"/>
  <c r="V66" i="119"/>
  <c r="W66" i="119"/>
  <c r="X66" i="119"/>
  <c r="S66" i="119"/>
  <c r="R66" i="119"/>
  <c r="Q66" i="119"/>
  <c r="P66" i="119"/>
  <c r="O66" i="119"/>
  <c r="N66" i="119"/>
  <c r="M66" i="119"/>
  <c r="L66" i="119"/>
  <c r="K66" i="119"/>
  <c r="C66" i="119"/>
  <c r="AF65" i="119"/>
  <c r="AE65" i="119"/>
  <c r="AD65" i="119"/>
  <c r="AC65" i="119"/>
  <c r="AB65" i="119"/>
  <c r="AA65" i="119"/>
  <c r="Z65" i="119"/>
  <c r="Y65" i="119"/>
  <c r="V65" i="119"/>
  <c r="W65" i="119"/>
  <c r="X65" i="119"/>
  <c r="S65" i="119"/>
  <c r="R65" i="119"/>
  <c r="Q65" i="119"/>
  <c r="P65" i="119"/>
  <c r="O65" i="119"/>
  <c r="N65" i="119"/>
  <c r="M65" i="119"/>
  <c r="L65" i="119"/>
  <c r="K65" i="119"/>
  <c r="H65" i="119"/>
  <c r="G65" i="119"/>
  <c r="C65" i="119"/>
  <c r="AF64" i="119"/>
  <c r="AE64" i="119"/>
  <c r="AD64" i="119"/>
  <c r="AC64" i="119"/>
  <c r="AB64" i="119"/>
  <c r="AA64" i="119"/>
  <c r="Z64" i="119"/>
  <c r="Y64" i="119"/>
  <c r="V64" i="119"/>
  <c r="W64" i="119"/>
  <c r="X64" i="119"/>
  <c r="S64" i="119"/>
  <c r="R64" i="119"/>
  <c r="Q64" i="119"/>
  <c r="P64" i="119"/>
  <c r="O64" i="119"/>
  <c r="N64" i="119"/>
  <c r="M64" i="119"/>
  <c r="L64" i="119"/>
  <c r="K64" i="119"/>
  <c r="E64" i="119"/>
  <c r="C64" i="119"/>
  <c r="AF63" i="119"/>
  <c r="AE63" i="119"/>
  <c r="AD63" i="119"/>
  <c r="AC63" i="119"/>
  <c r="AB63" i="119"/>
  <c r="AA63" i="119"/>
  <c r="Z63" i="119"/>
  <c r="Y63" i="119"/>
  <c r="V63" i="119"/>
  <c r="W63" i="119"/>
  <c r="X63" i="119"/>
  <c r="S63" i="119"/>
  <c r="R63" i="119"/>
  <c r="Q63" i="119"/>
  <c r="P63" i="119"/>
  <c r="O63" i="119"/>
  <c r="N63" i="119"/>
  <c r="M63" i="119"/>
  <c r="L63" i="119"/>
  <c r="K63" i="119"/>
  <c r="D53" i="119"/>
  <c r="E53" i="119"/>
  <c r="D54" i="119"/>
  <c r="E54" i="119"/>
  <c r="D55" i="119"/>
  <c r="E55" i="119"/>
  <c r="D63" i="119"/>
  <c r="C63" i="119"/>
  <c r="AF62" i="119"/>
  <c r="AE62" i="119"/>
  <c r="AD62" i="119"/>
  <c r="AC62" i="119"/>
  <c r="AB62" i="119"/>
  <c r="AA62" i="119"/>
  <c r="Z62" i="119"/>
  <c r="Y62" i="119"/>
  <c r="V62" i="119"/>
  <c r="W62" i="119"/>
  <c r="X62" i="119"/>
  <c r="S62" i="119"/>
  <c r="R62" i="119"/>
  <c r="Q62" i="119"/>
  <c r="P62" i="119"/>
  <c r="O62" i="119"/>
  <c r="N62" i="119"/>
  <c r="M62" i="119"/>
  <c r="L62" i="119"/>
  <c r="K62" i="119"/>
  <c r="AF61" i="119"/>
  <c r="AE61" i="119"/>
  <c r="AD61" i="119"/>
  <c r="AC61" i="119"/>
  <c r="AB61" i="119"/>
  <c r="AA61" i="119"/>
  <c r="Z61" i="119"/>
  <c r="Y61" i="119"/>
  <c r="V61" i="119"/>
  <c r="W61" i="119"/>
  <c r="X61" i="119"/>
  <c r="S61" i="119"/>
  <c r="R61" i="119"/>
  <c r="Q61" i="119"/>
  <c r="P61" i="119"/>
  <c r="O61" i="119"/>
  <c r="N61" i="119"/>
  <c r="M61" i="119"/>
  <c r="L61" i="119"/>
  <c r="K61" i="119"/>
  <c r="H61" i="119"/>
  <c r="AF60" i="119"/>
  <c r="AE60" i="119"/>
  <c r="AD60" i="119"/>
  <c r="AC60" i="119"/>
  <c r="AB60" i="119"/>
  <c r="AA60" i="119"/>
  <c r="Z60" i="119"/>
  <c r="Y60" i="119"/>
  <c r="V60" i="119"/>
  <c r="W60" i="119"/>
  <c r="X60" i="119"/>
  <c r="S60" i="119"/>
  <c r="R60" i="119"/>
  <c r="Q60" i="119"/>
  <c r="P60" i="119"/>
  <c r="O60" i="119"/>
  <c r="N60" i="119"/>
  <c r="M60" i="119"/>
  <c r="L60" i="119"/>
  <c r="K60" i="119"/>
  <c r="H60" i="119"/>
  <c r="AF59" i="119"/>
  <c r="AE59" i="119"/>
  <c r="AD59" i="119"/>
  <c r="AC59" i="119"/>
  <c r="AB59" i="119"/>
  <c r="AA59" i="119"/>
  <c r="Z59" i="119"/>
  <c r="Y59" i="119"/>
  <c r="V59" i="119"/>
  <c r="W59" i="119"/>
  <c r="X59" i="119"/>
  <c r="S59" i="119"/>
  <c r="R59" i="119"/>
  <c r="Q59" i="119"/>
  <c r="P59" i="119"/>
  <c r="O59" i="119"/>
  <c r="N59" i="119"/>
  <c r="M59" i="119"/>
  <c r="L59" i="119"/>
  <c r="K59" i="119"/>
  <c r="H59" i="119"/>
  <c r="AF58" i="119"/>
  <c r="AE58" i="119"/>
  <c r="AD58" i="119"/>
  <c r="AC58" i="119"/>
  <c r="AB58" i="119"/>
  <c r="AA58" i="119"/>
  <c r="Z58" i="119"/>
  <c r="Y58" i="119"/>
  <c r="V58" i="119"/>
  <c r="W58" i="119"/>
  <c r="X58" i="119"/>
  <c r="S58" i="119"/>
  <c r="R58" i="119"/>
  <c r="Q58" i="119"/>
  <c r="P58" i="119"/>
  <c r="O58" i="119"/>
  <c r="N58" i="119"/>
  <c r="M58" i="119"/>
  <c r="L58" i="119"/>
  <c r="K58" i="119"/>
  <c r="H58" i="119"/>
  <c r="AF57" i="119"/>
  <c r="AE57" i="119"/>
  <c r="AD57" i="119"/>
  <c r="AC57" i="119"/>
  <c r="AB57" i="119"/>
  <c r="AA57" i="119"/>
  <c r="Z57" i="119"/>
  <c r="Y57" i="119"/>
  <c r="V57" i="119"/>
  <c r="W57" i="119"/>
  <c r="X57" i="119"/>
  <c r="S57" i="119"/>
  <c r="R57" i="119"/>
  <c r="Q57" i="119"/>
  <c r="P57" i="119"/>
  <c r="O57" i="119"/>
  <c r="N57" i="119"/>
  <c r="M57" i="119"/>
  <c r="L57" i="119"/>
  <c r="K57" i="119"/>
  <c r="H57" i="119"/>
  <c r="AF56" i="119"/>
  <c r="AE56" i="119"/>
  <c r="AD56" i="119"/>
  <c r="AC56" i="119"/>
  <c r="AB56" i="119"/>
  <c r="AA56" i="119"/>
  <c r="Z56" i="119"/>
  <c r="Y56" i="119"/>
  <c r="V56" i="119"/>
  <c r="W56" i="119"/>
  <c r="X56" i="119"/>
  <c r="S56" i="119"/>
  <c r="R56" i="119"/>
  <c r="Q56" i="119"/>
  <c r="P56" i="119"/>
  <c r="O56" i="119"/>
  <c r="N56" i="119"/>
  <c r="M56" i="119"/>
  <c r="L56" i="119"/>
  <c r="K56" i="119"/>
  <c r="H56" i="119"/>
  <c r="AF55" i="119"/>
  <c r="AE55" i="119"/>
  <c r="AD55" i="119"/>
  <c r="AC55" i="119"/>
  <c r="AB55" i="119"/>
  <c r="AA55" i="119"/>
  <c r="Z55" i="119"/>
  <c r="Y55" i="119"/>
  <c r="V55" i="119"/>
  <c r="W55" i="119"/>
  <c r="X55" i="119"/>
  <c r="S55" i="119"/>
  <c r="R55" i="119"/>
  <c r="Q55" i="119"/>
  <c r="P55" i="119"/>
  <c r="O55" i="119"/>
  <c r="N55" i="119"/>
  <c r="M55" i="119"/>
  <c r="L55" i="119"/>
  <c r="K55" i="119"/>
  <c r="AF54" i="119"/>
  <c r="AE54" i="119"/>
  <c r="AD54" i="119"/>
  <c r="AC54" i="119"/>
  <c r="AB54" i="119"/>
  <c r="AA54" i="119"/>
  <c r="Z54" i="119"/>
  <c r="Y54" i="119"/>
  <c r="V54" i="119"/>
  <c r="W54" i="119"/>
  <c r="X54" i="119"/>
  <c r="S54" i="119"/>
  <c r="R54" i="119"/>
  <c r="Q54" i="119"/>
  <c r="P54" i="119"/>
  <c r="O54" i="119"/>
  <c r="N54" i="119"/>
  <c r="M54" i="119"/>
  <c r="L54" i="119"/>
  <c r="K54" i="119"/>
  <c r="AF53" i="119"/>
  <c r="AE53" i="119"/>
  <c r="AD53" i="119"/>
  <c r="AC53" i="119"/>
  <c r="AB53" i="119"/>
  <c r="AA53" i="119"/>
  <c r="Z53" i="119"/>
  <c r="Y53" i="119"/>
  <c r="V53" i="119"/>
  <c r="W53" i="119"/>
  <c r="X53" i="119"/>
  <c r="S53" i="119"/>
  <c r="R53" i="119"/>
  <c r="Q53" i="119"/>
  <c r="P53" i="119"/>
  <c r="O53" i="119"/>
  <c r="N53" i="119"/>
  <c r="M53" i="119"/>
  <c r="L53" i="119"/>
  <c r="K53" i="119"/>
  <c r="Y52" i="119"/>
  <c r="Z52" i="119"/>
  <c r="AA52" i="119"/>
  <c r="AB52" i="119"/>
  <c r="AC52" i="119"/>
  <c r="AD52" i="119"/>
  <c r="AE52" i="119"/>
  <c r="AF52" i="119"/>
  <c r="V52" i="119"/>
  <c r="W52" i="119"/>
  <c r="X52" i="119"/>
  <c r="S52" i="119"/>
  <c r="AG52" i="119"/>
  <c r="R52" i="119"/>
  <c r="Q52" i="119"/>
  <c r="P52" i="119"/>
  <c r="O52" i="119"/>
  <c r="N52" i="119"/>
  <c r="M52" i="119"/>
  <c r="L52" i="119"/>
  <c r="K52" i="119"/>
  <c r="B51" i="119"/>
  <c r="A51" i="118"/>
  <c r="B101" i="118"/>
  <c r="B96" i="118"/>
  <c r="B97" i="118"/>
  <c r="B98" i="118"/>
  <c r="B99" i="118"/>
  <c r="B100" i="118"/>
  <c r="D101" i="118"/>
  <c r="E101" i="118"/>
  <c r="B94" i="118"/>
  <c r="C101" i="118"/>
  <c r="F101" i="118"/>
  <c r="D100" i="118"/>
  <c r="E100" i="118"/>
  <c r="C100" i="118"/>
  <c r="F100" i="118"/>
  <c r="D99" i="118"/>
  <c r="E99" i="118"/>
  <c r="C99" i="118"/>
  <c r="F99" i="118"/>
  <c r="D98" i="118"/>
  <c r="E98" i="118"/>
  <c r="C98" i="118"/>
  <c r="F98" i="118"/>
  <c r="D97" i="118"/>
  <c r="E97" i="118"/>
  <c r="C97" i="118"/>
  <c r="F97" i="118"/>
  <c r="D96" i="118"/>
  <c r="E96" i="118"/>
  <c r="G96" i="118"/>
  <c r="C96" i="118"/>
  <c r="F96" i="118"/>
  <c r="B95" i="118"/>
  <c r="C77" i="118"/>
  <c r="E77" i="118"/>
  <c r="F77" i="118"/>
  <c r="G77" i="118"/>
  <c r="D77" i="118"/>
  <c r="B79" i="118"/>
  <c r="H77" i="118"/>
  <c r="B78" i="118"/>
  <c r="C78" i="118"/>
  <c r="C79" i="118"/>
  <c r="D79" i="118"/>
  <c r="D80" i="118"/>
  <c r="B81" i="118"/>
  <c r="B80" i="118"/>
  <c r="C80" i="118"/>
  <c r="C81" i="118"/>
  <c r="D81" i="118"/>
  <c r="B83" i="118"/>
  <c r="B82" i="118"/>
  <c r="C82" i="118"/>
  <c r="C83" i="118"/>
  <c r="D83" i="118"/>
  <c r="B85" i="118"/>
  <c r="B84" i="118"/>
  <c r="C84" i="118"/>
  <c r="C85" i="118"/>
  <c r="D85" i="118"/>
  <c r="B87" i="118"/>
  <c r="B86" i="118"/>
  <c r="C86" i="118"/>
  <c r="C87" i="118"/>
  <c r="D87" i="118"/>
  <c r="D92" i="118"/>
  <c r="B89" i="118"/>
  <c r="B88" i="118"/>
  <c r="C88" i="118"/>
  <c r="C89" i="118"/>
  <c r="D89" i="118"/>
  <c r="B91" i="118"/>
  <c r="B90" i="118"/>
  <c r="C90" i="118"/>
  <c r="C91" i="118"/>
  <c r="D91" i="118"/>
  <c r="E92" i="118"/>
  <c r="C92" i="118"/>
  <c r="F92" i="118"/>
  <c r="S91" i="118"/>
  <c r="R91" i="118"/>
  <c r="Q91" i="118"/>
  <c r="P91" i="118"/>
  <c r="O91" i="118"/>
  <c r="N91" i="118"/>
  <c r="M91" i="118"/>
  <c r="L91" i="118"/>
  <c r="K91" i="118"/>
  <c r="H91" i="118"/>
  <c r="G91" i="118"/>
  <c r="S90" i="118"/>
  <c r="R90" i="118"/>
  <c r="Q90" i="118"/>
  <c r="P90" i="118"/>
  <c r="O90" i="118"/>
  <c r="N90" i="118"/>
  <c r="M90" i="118"/>
  <c r="L90" i="118"/>
  <c r="K90" i="118"/>
  <c r="S89" i="118"/>
  <c r="R89" i="118"/>
  <c r="Q89" i="118"/>
  <c r="P89" i="118"/>
  <c r="O89" i="118"/>
  <c r="N89" i="118"/>
  <c r="M89" i="118"/>
  <c r="L89" i="118"/>
  <c r="K89" i="118"/>
  <c r="H89" i="118"/>
  <c r="H88" i="118"/>
  <c r="G89" i="118"/>
  <c r="S88" i="118"/>
  <c r="R88" i="118"/>
  <c r="Q88" i="118"/>
  <c r="P88" i="118"/>
  <c r="O88" i="118"/>
  <c r="N88" i="118"/>
  <c r="M88" i="118"/>
  <c r="L88" i="118"/>
  <c r="K88" i="118"/>
  <c r="S87" i="118"/>
  <c r="R87" i="118"/>
  <c r="Q87" i="118"/>
  <c r="P87" i="118"/>
  <c r="O87" i="118"/>
  <c r="N87" i="118"/>
  <c r="M87" i="118"/>
  <c r="L87" i="118"/>
  <c r="K87" i="118"/>
  <c r="H87" i="118"/>
  <c r="G87" i="118"/>
  <c r="S86" i="118"/>
  <c r="R86" i="118"/>
  <c r="Q86" i="118"/>
  <c r="P86" i="118"/>
  <c r="O86" i="118"/>
  <c r="N86" i="118"/>
  <c r="M86" i="118"/>
  <c r="L86" i="118"/>
  <c r="K86" i="118"/>
  <c r="S85" i="118"/>
  <c r="R85" i="118"/>
  <c r="Q85" i="118"/>
  <c r="P85" i="118"/>
  <c r="O85" i="118"/>
  <c r="N85" i="118"/>
  <c r="M85" i="118"/>
  <c r="L85" i="118"/>
  <c r="K85" i="118"/>
  <c r="H85" i="118"/>
  <c r="E85" i="118"/>
  <c r="G85" i="118"/>
  <c r="S84" i="118"/>
  <c r="R84" i="118"/>
  <c r="Q84" i="118"/>
  <c r="P84" i="118"/>
  <c r="O84" i="118"/>
  <c r="N84" i="118"/>
  <c r="M84" i="118"/>
  <c r="L84" i="118"/>
  <c r="K84" i="118"/>
  <c r="S83" i="118"/>
  <c r="R83" i="118"/>
  <c r="Q83" i="118"/>
  <c r="P83" i="118"/>
  <c r="O83" i="118"/>
  <c r="N83" i="118"/>
  <c r="M83" i="118"/>
  <c r="L83" i="118"/>
  <c r="K83" i="118"/>
  <c r="H83" i="118"/>
  <c r="G83" i="118"/>
  <c r="S82" i="118"/>
  <c r="R82" i="118"/>
  <c r="Q82" i="118"/>
  <c r="P82" i="118"/>
  <c r="O82" i="118"/>
  <c r="N82" i="118"/>
  <c r="M82" i="118"/>
  <c r="L82" i="118"/>
  <c r="K82" i="118"/>
  <c r="S81" i="118"/>
  <c r="R81" i="118"/>
  <c r="Q81" i="118"/>
  <c r="P81" i="118"/>
  <c r="O81" i="118"/>
  <c r="N81" i="118"/>
  <c r="M81" i="118"/>
  <c r="L81" i="118"/>
  <c r="K81" i="118"/>
  <c r="H81" i="118"/>
  <c r="G81" i="118"/>
  <c r="H63" i="118"/>
  <c r="AF80" i="118"/>
  <c r="AE80" i="118"/>
  <c r="AD80" i="118"/>
  <c r="AC80" i="118"/>
  <c r="AB80" i="118"/>
  <c r="AA80" i="118"/>
  <c r="Z80" i="118"/>
  <c r="Y80" i="118"/>
  <c r="V80" i="118"/>
  <c r="W80" i="118"/>
  <c r="X80" i="118"/>
  <c r="S80" i="118"/>
  <c r="R80" i="118"/>
  <c r="Q80" i="118"/>
  <c r="P80" i="118"/>
  <c r="O80" i="118"/>
  <c r="N80" i="118"/>
  <c r="M80" i="118"/>
  <c r="L80" i="118"/>
  <c r="K80" i="118"/>
  <c r="AF79" i="118"/>
  <c r="AE79" i="118"/>
  <c r="AD79" i="118"/>
  <c r="AC79" i="118"/>
  <c r="AB79" i="118"/>
  <c r="AA79" i="118"/>
  <c r="Z79" i="118"/>
  <c r="Y79" i="118"/>
  <c r="V79" i="118"/>
  <c r="W79" i="118"/>
  <c r="X79" i="118"/>
  <c r="S79" i="118"/>
  <c r="R79" i="118"/>
  <c r="Q79" i="118"/>
  <c r="P79" i="118"/>
  <c r="O79" i="118"/>
  <c r="N79" i="118"/>
  <c r="M79" i="118"/>
  <c r="L79" i="118"/>
  <c r="K79" i="118"/>
  <c r="H79" i="118"/>
  <c r="G79" i="118"/>
  <c r="AF78" i="118"/>
  <c r="AE78" i="118"/>
  <c r="AD78" i="118"/>
  <c r="AC78" i="118"/>
  <c r="AB78" i="118"/>
  <c r="AA78" i="118"/>
  <c r="Z78" i="118"/>
  <c r="Y78" i="118"/>
  <c r="V78" i="118"/>
  <c r="W78" i="118"/>
  <c r="X78" i="118"/>
  <c r="S78" i="118"/>
  <c r="R78" i="118"/>
  <c r="Q78" i="118"/>
  <c r="P78" i="118"/>
  <c r="O78" i="118"/>
  <c r="N78" i="118"/>
  <c r="M78" i="118"/>
  <c r="L78" i="118"/>
  <c r="K78" i="118"/>
  <c r="AF77" i="118"/>
  <c r="AE77" i="118"/>
  <c r="AD77" i="118"/>
  <c r="AC77" i="118"/>
  <c r="AB77" i="118"/>
  <c r="AA77" i="118"/>
  <c r="Z77" i="118"/>
  <c r="Y77" i="118"/>
  <c r="V77" i="118"/>
  <c r="W77" i="118"/>
  <c r="X77" i="118"/>
  <c r="S77" i="118"/>
  <c r="R77" i="118"/>
  <c r="Q77" i="118"/>
  <c r="P77" i="118"/>
  <c r="O77" i="118"/>
  <c r="N77" i="118"/>
  <c r="M77" i="118"/>
  <c r="L77" i="118"/>
  <c r="K77" i="118"/>
  <c r="B77" i="118"/>
  <c r="AF76" i="118"/>
  <c r="AE76" i="118"/>
  <c r="AD76" i="118"/>
  <c r="AC76" i="118"/>
  <c r="AB76" i="118"/>
  <c r="AA76" i="118"/>
  <c r="Z76" i="118"/>
  <c r="Y76" i="118"/>
  <c r="V76" i="118"/>
  <c r="W76" i="118"/>
  <c r="X76" i="118"/>
  <c r="S76" i="118"/>
  <c r="R76" i="118"/>
  <c r="Q76" i="118"/>
  <c r="P76" i="118"/>
  <c r="O76" i="118"/>
  <c r="N76" i="118"/>
  <c r="M76" i="118"/>
  <c r="L76" i="118"/>
  <c r="K76" i="118"/>
  <c r="G68" i="118"/>
  <c r="C54" i="118"/>
  <c r="C73" i="118"/>
  <c r="C55" i="118"/>
  <c r="C74" i="118"/>
  <c r="D73" i="118"/>
  <c r="H53" i="118"/>
  <c r="E72" i="118"/>
  <c r="F72" i="118"/>
  <c r="H54" i="118"/>
  <c r="E73" i="118"/>
  <c r="F73" i="118"/>
  <c r="B76" i="118"/>
  <c r="AF75" i="118"/>
  <c r="AE75" i="118"/>
  <c r="AD75" i="118"/>
  <c r="AC75" i="118"/>
  <c r="AB75" i="118"/>
  <c r="AA75" i="118"/>
  <c r="Z75" i="118"/>
  <c r="Y75" i="118"/>
  <c r="V75" i="118"/>
  <c r="W75" i="118"/>
  <c r="X75" i="118"/>
  <c r="S75" i="118"/>
  <c r="R75" i="118"/>
  <c r="Q75" i="118"/>
  <c r="P75" i="118"/>
  <c r="O75" i="118"/>
  <c r="N75" i="118"/>
  <c r="M75" i="118"/>
  <c r="L75" i="118"/>
  <c r="K75" i="118"/>
  <c r="B75" i="118"/>
  <c r="AF74" i="118"/>
  <c r="AE74" i="118"/>
  <c r="AD74" i="118"/>
  <c r="AC74" i="118"/>
  <c r="AB74" i="118"/>
  <c r="AA74" i="118"/>
  <c r="Z74" i="118"/>
  <c r="Y74" i="118"/>
  <c r="V74" i="118"/>
  <c r="W74" i="118"/>
  <c r="X74" i="118"/>
  <c r="S74" i="118"/>
  <c r="R74" i="118"/>
  <c r="Q74" i="118"/>
  <c r="P74" i="118"/>
  <c r="O74" i="118"/>
  <c r="N74" i="118"/>
  <c r="M74" i="118"/>
  <c r="L74" i="118"/>
  <c r="K74" i="118"/>
  <c r="H55" i="118"/>
  <c r="E74" i="118"/>
  <c r="B55" i="118"/>
  <c r="B74" i="118"/>
  <c r="AF73" i="118"/>
  <c r="AE73" i="118"/>
  <c r="AD73" i="118"/>
  <c r="AC73" i="118"/>
  <c r="AB73" i="118"/>
  <c r="AA73" i="118"/>
  <c r="Z73" i="118"/>
  <c r="Y73" i="118"/>
  <c r="V73" i="118"/>
  <c r="W73" i="118"/>
  <c r="X73" i="118"/>
  <c r="S73" i="118"/>
  <c r="R73" i="118"/>
  <c r="Q73" i="118"/>
  <c r="P73" i="118"/>
  <c r="O73" i="118"/>
  <c r="N73" i="118"/>
  <c r="M73" i="118"/>
  <c r="L73" i="118"/>
  <c r="K73" i="118"/>
  <c r="B54" i="118"/>
  <c r="B73" i="118"/>
  <c r="AF72" i="118"/>
  <c r="AE72" i="118"/>
  <c r="AD72" i="118"/>
  <c r="AC72" i="118"/>
  <c r="AB72" i="118"/>
  <c r="AA72" i="118"/>
  <c r="Z72" i="118"/>
  <c r="Y72" i="118"/>
  <c r="V72" i="118"/>
  <c r="W72" i="118"/>
  <c r="X72" i="118"/>
  <c r="S72" i="118"/>
  <c r="R72" i="118"/>
  <c r="Q72" i="118"/>
  <c r="P72" i="118"/>
  <c r="O72" i="118"/>
  <c r="N72" i="118"/>
  <c r="M72" i="118"/>
  <c r="L72" i="118"/>
  <c r="K72" i="118"/>
  <c r="C53" i="118"/>
  <c r="C72" i="118"/>
  <c r="D72" i="118"/>
  <c r="B53" i="118"/>
  <c r="B72" i="118"/>
  <c r="AF71" i="118"/>
  <c r="AE71" i="118"/>
  <c r="AD71" i="118"/>
  <c r="AC71" i="118"/>
  <c r="AB71" i="118"/>
  <c r="AA71" i="118"/>
  <c r="Z71" i="118"/>
  <c r="Y71" i="118"/>
  <c r="V71" i="118"/>
  <c r="W71" i="118"/>
  <c r="X71" i="118"/>
  <c r="S71" i="118"/>
  <c r="R71" i="118"/>
  <c r="Q71" i="118"/>
  <c r="P71" i="118"/>
  <c r="O71" i="118"/>
  <c r="N71" i="118"/>
  <c r="M71" i="118"/>
  <c r="L71" i="118"/>
  <c r="K71" i="118"/>
  <c r="AF70" i="118"/>
  <c r="AE70" i="118"/>
  <c r="AD70" i="118"/>
  <c r="AC70" i="118"/>
  <c r="AB70" i="118"/>
  <c r="AA70" i="118"/>
  <c r="Z70" i="118"/>
  <c r="Y70" i="118"/>
  <c r="V70" i="118"/>
  <c r="W70" i="118"/>
  <c r="X70" i="118"/>
  <c r="S70" i="118"/>
  <c r="R70" i="118"/>
  <c r="Q70" i="118"/>
  <c r="P70" i="118"/>
  <c r="O70" i="118"/>
  <c r="N70" i="118"/>
  <c r="M70" i="118"/>
  <c r="L70" i="118"/>
  <c r="K70" i="118"/>
  <c r="G66" i="118"/>
  <c r="AF69" i="118"/>
  <c r="AE69" i="118"/>
  <c r="AD69" i="118"/>
  <c r="AC69" i="118"/>
  <c r="AB69" i="118"/>
  <c r="AA69" i="118"/>
  <c r="Z69" i="118"/>
  <c r="Y69" i="118"/>
  <c r="V69" i="118"/>
  <c r="W69" i="118"/>
  <c r="X69" i="118"/>
  <c r="S69" i="118"/>
  <c r="R69" i="118"/>
  <c r="Q69" i="118"/>
  <c r="P69" i="118"/>
  <c r="O69" i="118"/>
  <c r="N69" i="118"/>
  <c r="M69" i="118"/>
  <c r="L69" i="118"/>
  <c r="K69" i="118"/>
  <c r="AF68" i="118"/>
  <c r="AE68" i="118"/>
  <c r="AD68" i="118"/>
  <c r="AC68" i="118"/>
  <c r="AB68" i="118"/>
  <c r="AA68" i="118"/>
  <c r="Z68" i="118"/>
  <c r="Y68" i="118"/>
  <c r="V68" i="118"/>
  <c r="W68" i="118"/>
  <c r="X68" i="118"/>
  <c r="S68" i="118"/>
  <c r="R68" i="118"/>
  <c r="Q68" i="118"/>
  <c r="P68" i="118"/>
  <c r="O68" i="118"/>
  <c r="N68" i="118"/>
  <c r="M68" i="118"/>
  <c r="L68" i="118"/>
  <c r="K68" i="118"/>
  <c r="AF67" i="118"/>
  <c r="AE67" i="118"/>
  <c r="AD67" i="118"/>
  <c r="AC67" i="118"/>
  <c r="AB67" i="118"/>
  <c r="AA67" i="118"/>
  <c r="Z67" i="118"/>
  <c r="Y67" i="118"/>
  <c r="V67" i="118"/>
  <c r="W67" i="118"/>
  <c r="X67" i="118"/>
  <c r="S67" i="118"/>
  <c r="R67" i="118"/>
  <c r="Q67" i="118"/>
  <c r="P67" i="118"/>
  <c r="O67" i="118"/>
  <c r="N67" i="118"/>
  <c r="M67" i="118"/>
  <c r="L67" i="118"/>
  <c r="K67" i="118"/>
  <c r="G53" i="118"/>
  <c r="C56" i="118"/>
  <c r="B56" i="118"/>
  <c r="C57" i="118"/>
  <c r="B57" i="118"/>
  <c r="E57" i="118"/>
  <c r="G57" i="118"/>
  <c r="C58" i="118"/>
  <c r="B58" i="118"/>
  <c r="C59" i="118"/>
  <c r="B59" i="118"/>
  <c r="C60" i="118"/>
  <c r="B60" i="118"/>
  <c r="C61" i="118"/>
  <c r="B61" i="118"/>
  <c r="E56" i="118"/>
  <c r="G56" i="118"/>
  <c r="E58" i="118"/>
  <c r="G58" i="118"/>
  <c r="E59" i="118"/>
  <c r="G59" i="118"/>
  <c r="E60" i="118"/>
  <c r="G60" i="118"/>
  <c r="E61" i="118"/>
  <c r="G61" i="118"/>
  <c r="F53" i="118"/>
  <c r="B62" i="118"/>
  <c r="B63" i="118"/>
  <c r="B64" i="118"/>
  <c r="F54" i="118"/>
  <c r="F55" i="118"/>
  <c r="H66" i="118"/>
  <c r="H67" i="118"/>
  <c r="G67" i="118"/>
  <c r="B65" i="118"/>
  <c r="B66" i="118"/>
  <c r="F65" i="118"/>
  <c r="F66" i="118"/>
  <c r="F67" i="118"/>
  <c r="B67" i="118"/>
  <c r="AF66" i="118"/>
  <c r="AE66" i="118"/>
  <c r="AD66" i="118"/>
  <c r="AC66" i="118"/>
  <c r="AB66" i="118"/>
  <c r="AA66" i="118"/>
  <c r="Z66" i="118"/>
  <c r="Y66" i="118"/>
  <c r="V66" i="118"/>
  <c r="W66" i="118"/>
  <c r="X66" i="118"/>
  <c r="S66" i="118"/>
  <c r="R66" i="118"/>
  <c r="Q66" i="118"/>
  <c r="P66" i="118"/>
  <c r="O66" i="118"/>
  <c r="N66" i="118"/>
  <c r="M66" i="118"/>
  <c r="L66" i="118"/>
  <c r="K66" i="118"/>
  <c r="C66" i="118"/>
  <c r="AF65" i="118"/>
  <c r="AE65" i="118"/>
  <c r="AD65" i="118"/>
  <c r="AC65" i="118"/>
  <c r="AB65" i="118"/>
  <c r="AA65" i="118"/>
  <c r="Z65" i="118"/>
  <c r="Y65" i="118"/>
  <c r="V65" i="118"/>
  <c r="W65" i="118"/>
  <c r="X65" i="118"/>
  <c r="S65" i="118"/>
  <c r="R65" i="118"/>
  <c r="Q65" i="118"/>
  <c r="P65" i="118"/>
  <c r="O65" i="118"/>
  <c r="N65" i="118"/>
  <c r="M65" i="118"/>
  <c r="L65" i="118"/>
  <c r="K65" i="118"/>
  <c r="H65" i="118"/>
  <c r="G65" i="118"/>
  <c r="C65" i="118"/>
  <c r="AF64" i="118"/>
  <c r="AE64" i="118"/>
  <c r="AD64" i="118"/>
  <c r="AC64" i="118"/>
  <c r="AB64" i="118"/>
  <c r="AA64" i="118"/>
  <c r="Z64" i="118"/>
  <c r="Y64" i="118"/>
  <c r="V64" i="118"/>
  <c r="W64" i="118"/>
  <c r="X64" i="118"/>
  <c r="S64" i="118"/>
  <c r="R64" i="118"/>
  <c r="Q64" i="118"/>
  <c r="P64" i="118"/>
  <c r="O64" i="118"/>
  <c r="N64" i="118"/>
  <c r="M64" i="118"/>
  <c r="L64" i="118"/>
  <c r="K64" i="118"/>
  <c r="G64" i="118"/>
  <c r="E64" i="118"/>
  <c r="C64" i="118"/>
  <c r="AF63" i="118"/>
  <c r="AE63" i="118"/>
  <c r="AD63" i="118"/>
  <c r="AC63" i="118"/>
  <c r="AB63" i="118"/>
  <c r="AA63" i="118"/>
  <c r="Z63" i="118"/>
  <c r="Y63" i="118"/>
  <c r="V63" i="118"/>
  <c r="W63" i="118"/>
  <c r="X63" i="118"/>
  <c r="S63" i="118"/>
  <c r="R63" i="118"/>
  <c r="Q63" i="118"/>
  <c r="P63" i="118"/>
  <c r="O63" i="118"/>
  <c r="N63" i="118"/>
  <c r="M63" i="118"/>
  <c r="L63" i="118"/>
  <c r="K63" i="118"/>
  <c r="D53" i="118"/>
  <c r="E53" i="118"/>
  <c r="D54" i="118"/>
  <c r="E54" i="118"/>
  <c r="D55" i="118"/>
  <c r="E55" i="118"/>
  <c r="D63" i="118"/>
  <c r="C63" i="118"/>
  <c r="AF62" i="118"/>
  <c r="AE62" i="118"/>
  <c r="AD62" i="118"/>
  <c r="AC62" i="118"/>
  <c r="AB62" i="118"/>
  <c r="AA62" i="118"/>
  <c r="Z62" i="118"/>
  <c r="Y62" i="118"/>
  <c r="V62" i="118"/>
  <c r="W62" i="118"/>
  <c r="X62" i="118"/>
  <c r="S62" i="118"/>
  <c r="R62" i="118"/>
  <c r="Q62" i="118"/>
  <c r="P62" i="118"/>
  <c r="O62" i="118"/>
  <c r="N62" i="118"/>
  <c r="M62" i="118"/>
  <c r="L62" i="118"/>
  <c r="K62" i="118"/>
  <c r="AF61" i="118"/>
  <c r="AE61" i="118"/>
  <c r="AD61" i="118"/>
  <c r="AC61" i="118"/>
  <c r="AB61" i="118"/>
  <c r="AA61" i="118"/>
  <c r="Z61" i="118"/>
  <c r="Y61" i="118"/>
  <c r="V61" i="118"/>
  <c r="W61" i="118"/>
  <c r="X61" i="118"/>
  <c r="S61" i="118"/>
  <c r="R61" i="118"/>
  <c r="Q61" i="118"/>
  <c r="P61" i="118"/>
  <c r="O61" i="118"/>
  <c r="N61" i="118"/>
  <c r="M61" i="118"/>
  <c r="L61" i="118"/>
  <c r="K61" i="118"/>
  <c r="H61" i="118"/>
  <c r="AF60" i="118"/>
  <c r="AE60" i="118"/>
  <c r="AD60" i="118"/>
  <c r="AC60" i="118"/>
  <c r="AB60" i="118"/>
  <c r="AA60" i="118"/>
  <c r="Z60" i="118"/>
  <c r="Y60" i="118"/>
  <c r="V60" i="118"/>
  <c r="W60" i="118"/>
  <c r="X60" i="118"/>
  <c r="S60" i="118"/>
  <c r="R60" i="118"/>
  <c r="Q60" i="118"/>
  <c r="P60" i="118"/>
  <c r="O60" i="118"/>
  <c r="N60" i="118"/>
  <c r="M60" i="118"/>
  <c r="L60" i="118"/>
  <c r="K60" i="118"/>
  <c r="H60" i="118"/>
  <c r="AF59" i="118"/>
  <c r="AE59" i="118"/>
  <c r="AD59" i="118"/>
  <c r="AC59" i="118"/>
  <c r="AB59" i="118"/>
  <c r="AA59" i="118"/>
  <c r="Z59" i="118"/>
  <c r="Y59" i="118"/>
  <c r="V59" i="118"/>
  <c r="W59" i="118"/>
  <c r="X59" i="118"/>
  <c r="S59" i="118"/>
  <c r="R59" i="118"/>
  <c r="Q59" i="118"/>
  <c r="P59" i="118"/>
  <c r="O59" i="118"/>
  <c r="N59" i="118"/>
  <c r="M59" i="118"/>
  <c r="L59" i="118"/>
  <c r="K59" i="118"/>
  <c r="H59" i="118"/>
  <c r="AF58" i="118"/>
  <c r="AE58" i="118"/>
  <c r="AD58" i="118"/>
  <c r="AC58" i="118"/>
  <c r="AB58" i="118"/>
  <c r="AA58" i="118"/>
  <c r="Z58" i="118"/>
  <c r="Y58" i="118"/>
  <c r="V58" i="118"/>
  <c r="W58" i="118"/>
  <c r="X58" i="118"/>
  <c r="S58" i="118"/>
  <c r="R58" i="118"/>
  <c r="Q58" i="118"/>
  <c r="P58" i="118"/>
  <c r="O58" i="118"/>
  <c r="N58" i="118"/>
  <c r="M58" i="118"/>
  <c r="L58" i="118"/>
  <c r="K58" i="118"/>
  <c r="H58" i="118"/>
  <c r="AF57" i="118"/>
  <c r="AE57" i="118"/>
  <c r="AD57" i="118"/>
  <c r="AC57" i="118"/>
  <c r="AB57" i="118"/>
  <c r="AA57" i="118"/>
  <c r="Z57" i="118"/>
  <c r="Y57" i="118"/>
  <c r="V57" i="118"/>
  <c r="W57" i="118"/>
  <c r="X57" i="118"/>
  <c r="S57" i="118"/>
  <c r="R57" i="118"/>
  <c r="Q57" i="118"/>
  <c r="P57" i="118"/>
  <c r="O57" i="118"/>
  <c r="N57" i="118"/>
  <c r="M57" i="118"/>
  <c r="L57" i="118"/>
  <c r="K57" i="118"/>
  <c r="H57" i="118"/>
  <c r="AF56" i="118"/>
  <c r="AE56" i="118"/>
  <c r="AD56" i="118"/>
  <c r="AC56" i="118"/>
  <c r="AB56" i="118"/>
  <c r="AA56" i="118"/>
  <c r="Z56" i="118"/>
  <c r="Y56" i="118"/>
  <c r="V56" i="118"/>
  <c r="W56" i="118"/>
  <c r="X56" i="118"/>
  <c r="S56" i="118"/>
  <c r="R56" i="118"/>
  <c r="Q56" i="118"/>
  <c r="P56" i="118"/>
  <c r="O56" i="118"/>
  <c r="N56" i="118"/>
  <c r="M56" i="118"/>
  <c r="L56" i="118"/>
  <c r="K56" i="118"/>
  <c r="H56" i="118"/>
  <c r="AF55" i="118"/>
  <c r="AE55" i="118"/>
  <c r="AD55" i="118"/>
  <c r="AC55" i="118"/>
  <c r="AB55" i="118"/>
  <c r="AA55" i="118"/>
  <c r="Z55" i="118"/>
  <c r="Y55" i="118"/>
  <c r="V55" i="118"/>
  <c r="W55" i="118"/>
  <c r="X55" i="118"/>
  <c r="S55" i="118"/>
  <c r="R55" i="118"/>
  <c r="Q55" i="118"/>
  <c r="P55" i="118"/>
  <c r="O55" i="118"/>
  <c r="N55" i="118"/>
  <c r="M55" i="118"/>
  <c r="L55" i="118"/>
  <c r="K55" i="118"/>
  <c r="AF54" i="118"/>
  <c r="AE54" i="118"/>
  <c r="AD54" i="118"/>
  <c r="AC54" i="118"/>
  <c r="AB54" i="118"/>
  <c r="AA54" i="118"/>
  <c r="Z54" i="118"/>
  <c r="Y54" i="118"/>
  <c r="V54" i="118"/>
  <c r="W54" i="118"/>
  <c r="X54" i="118"/>
  <c r="S54" i="118"/>
  <c r="R54" i="118"/>
  <c r="Q54" i="118"/>
  <c r="P54" i="118"/>
  <c r="O54" i="118"/>
  <c r="N54" i="118"/>
  <c r="M54" i="118"/>
  <c r="L54" i="118"/>
  <c r="K54" i="118"/>
  <c r="AF53" i="118"/>
  <c r="AE53" i="118"/>
  <c r="AD53" i="118"/>
  <c r="AC53" i="118"/>
  <c r="AB53" i="118"/>
  <c r="AA53" i="118"/>
  <c r="Z53" i="118"/>
  <c r="Y53" i="118"/>
  <c r="V53" i="118"/>
  <c r="W53" i="118"/>
  <c r="X53" i="118"/>
  <c r="S53" i="118"/>
  <c r="R53" i="118"/>
  <c r="Q53" i="118"/>
  <c r="P53" i="118"/>
  <c r="O53" i="118"/>
  <c r="N53" i="118"/>
  <c r="M53" i="118"/>
  <c r="L53" i="118"/>
  <c r="K53" i="118"/>
  <c r="Y52" i="118"/>
  <c r="Z52" i="118"/>
  <c r="AA52" i="118"/>
  <c r="AB52" i="118"/>
  <c r="AC52" i="118"/>
  <c r="AD52" i="118"/>
  <c r="AE52" i="118"/>
  <c r="AF52" i="118"/>
  <c r="V52" i="118"/>
  <c r="W52" i="118"/>
  <c r="X52" i="118"/>
  <c r="AG52" i="118"/>
  <c r="S52" i="118"/>
  <c r="R52" i="118"/>
  <c r="Q52" i="118"/>
  <c r="P52" i="118"/>
  <c r="O52" i="118"/>
  <c r="N52" i="118"/>
  <c r="M52" i="118"/>
  <c r="L52" i="118"/>
  <c r="K52" i="118"/>
  <c r="B51" i="118"/>
  <c r="A51" i="117"/>
  <c r="B101" i="117"/>
  <c r="B96" i="117"/>
  <c r="B97" i="117"/>
  <c r="B98" i="117"/>
  <c r="B99" i="117"/>
  <c r="B100" i="117"/>
  <c r="D101" i="117"/>
  <c r="E101" i="117"/>
  <c r="B94" i="117"/>
  <c r="C101" i="117"/>
  <c r="F101" i="117"/>
  <c r="D100" i="117"/>
  <c r="E100" i="117"/>
  <c r="C100" i="117"/>
  <c r="F100" i="117"/>
  <c r="D99" i="117"/>
  <c r="E99" i="117"/>
  <c r="C99" i="117"/>
  <c r="F99" i="117"/>
  <c r="D98" i="117"/>
  <c r="E98" i="117"/>
  <c r="C98" i="117"/>
  <c r="F98" i="117"/>
  <c r="D97" i="117"/>
  <c r="E97" i="117"/>
  <c r="C97" i="117"/>
  <c r="F97" i="117"/>
  <c r="D96" i="117"/>
  <c r="E96" i="117"/>
  <c r="G96" i="117"/>
  <c r="C96" i="117"/>
  <c r="F96" i="117"/>
  <c r="B95" i="117"/>
  <c r="C77" i="117"/>
  <c r="E77" i="117"/>
  <c r="F77" i="117"/>
  <c r="G77" i="117"/>
  <c r="D77" i="117"/>
  <c r="B79" i="117"/>
  <c r="H77" i="117"/>
  <c r="B78" i="117"/>
  <c r="C78" i="117"/>
  <c r="C79" i="117"/>
  <c r="D79" i="117"/>
  <c r="D80" i="117"/>
  <c r="B81" i="117"/>
  <c r="B80" i="117"/>
  <c r="C80" i="117"/>
  <c r="C81" i="117"/>
  <c r="D81" i="117"/>
  <c r="B83" i="117"/>
  <c r="B82" i="117"/>
  <c r="C82" i="117"/>
  <c r="C83" i="117"/>
  <c r="D83" i="117"/>
  <c r="B85" i="117"/>
  <c r="B84" i="117"/>
  <c r="C84" i="117"/>
  <c r="C85" i="117"/>
  <c r="D85" i="117"/>
  <c r="B87" i="117"/>
  <c r="B86" i="117"/>
  <c r="C86" i="117"/>
  <c r="C87" i="117"/>
  <c r="D87" i="117"/>
  <c r="D92" i="117"/>
  <c r="B89" i="117"/>
  <c r="B88" i="117"/>
  <c r="C88" i="117"/>
  <c r="C89" i="117"/>
  <c r="D89" i="117"/>
  <c r="B91" i="117"/>
  <c r="B90" i="117"/>
  <c r="C90" i="117"/>
  <c r="C91" i="117"/>
  <c r="D91" i="117"/>
  <c r="E92" i="117"/>
  <c r="C92" i="117"/>
  <c r="F92" i="117"/>
  <c r="S91" i="117"/>
  <c r="R91" i="117"/>
  <c r="Q91" i="117"/>
  <c r="P91" i="117"/>
  <c r="O91" i="117"/>
  <c r="N91" i="117"/>
  <c r="M91" i="117"/>
  <c r="L91" i="117"/>
  <c r="K91" i="117"/>
  <c r="H91" i="117"/>
  <c r="G91" i="117"/>
  <c r="S90" i="117"/>
  <c r="R90" i="117"/>
  <c r="Q90" i="117"/>
  <c r="P90" i="117"/>
  <c r="O90" i="117"/>
  <c r="N90" i="117"/>
  <c r="M90" i="117"/>
  <c r="L90" i="117"/>
  <c r="K90" i="117"/>
  <c r="S89" i="117"/>
  <c r="R89" i="117"/>
  <c r="Q89" i="117"/>
  <c r="P89" i="117"/>
  <c r="O89" i="117"/>
  <c r="N89" i="117"/>
  <c r="M89" i="117"/>
  <c r="L89" i="117"/>
  <c r="K89" i="117"/>
  <c r="H89" i="117"/>
  <c r="H88" i="117"/>
  <c r="G89" i="117"/>
  <c r="S88" i="117"/>
  <c r="R88" i="117"/>
  <c r="Q88" i="117"/>
  <c r="P88" i="117"/>
  <c r="O88" i="117"/>
  <c r="N88" i="117"/>
  <c r="M88" i="117"/>
  <c r="L88" i="117"/>
  <c r="K88" i="117"/>
  <c r="S87" i="117"/>
  <c r="R87" i="117"/>
  <c r="Q87" i="117"/>
  <c r="P87" i="117"/>
  <c r="O87" i="117"/>
  <c r="N87" i="117"/>
  <c r="M87" i="117"/>
  <c r="L87" i="117"/>
  <c r="K87" i="117"/>
  <c r="H87" i="117"/>
  <c r="G87" i="117"/>
  <c r="S86" i="117"/>
  <c r="R86" i="117"/>
  <c r="Q86" i="117"/>
  <c r="P86" i="117"/>
  <c r="O86" i="117"/>
  <c r="N86" i="117"/>
  <c r="M86" i="117"/>
  <c r="L86" i="117"/>
  <c r="K86" i="117"/>
  <c r="S85" i="117"/>
  <c r="R85" i="117"/>
  <c r="Q85" i="117"/>
  <c r="P85" i="117"/>
  <c r="O85" i="117"/>
  <c r="N85" i="117"/>
  <c r="M85" i="117"/>
  <c r="L85" i="117"/>
  <c r="K85" i="117"/>
  <c r="H85" i="117"/>
  <c r="E85" i="117"/>
  <c r="G85" i="117"/>
  <c r="S84" i="117"/>
  <c r="R84" i="117"/>
  <c r="Q84" i="117"/>
  <c r="P84" i="117"/>
  <c r="O84" i="117"/>
  <c r="N84" i="117"/>
  <c r="M84" i="117"/>
  <c r="L84" i="117"/>
  <c r="K84" i="117"/>
  <c r="S83" i="117"/>
  <c r="R83" i="117"/>
  <c r="Q83" i="117"/>
  <c r="P83" i="117"/>
  <c r="O83" i="117"/>
  <c r="N83" i="117"/>
  <c r="M83" i="117"/>
  <c r="L83" i="117"/>
  <c r="K83" i="117"/>
  <c r="H83" i="117"/>
  <c r="G83" i="117"/>
  <c r="S82" i="117"/>
  <c r="R82" i="117"/>
  <c r="Q82" i="117"/>
  <c r="P82" i="117"/>
  <c r="O82" i="117"/>
  <c r="N82" i="117"/>
  <c r="M82" i="117"/>
  <c r="L82" i="117"/>
  <c r="K82" i="117"/>
  <c r="S81" i="117"/>
  <c r="R81" i="117"/>
  <c r="Q81" i="117"/>
  <c r="P81" i="117"/>
  <c r="O81" i="117"/>
  <c r="N81" i="117"/>
  <c r="M81" i="117"/>
  <c r="L81" i="117"/>
  <c r="K81" i="117"/>
  <c r="H81" i="117"/>
  <c r="G81" i="117"/>
  <c r="H63" i="117"/>
  <c r="AF80" i="117"/>
  <c r="AE80" i="117"/>
  <c r="AD80" i="117"/>
  <c r="AC80" i="117"/>
  <c r="AB80" i="117"/>
  <c r="AA80" i="117"/>
  <c r="Z80" i="117"/>
  <c r="Y80" i="117"/>
  <c r="V80" i="117"/>
  <c r="W80" i="117"/>
  <c r="X80" i="117"/>
  <c r="S80" i="117"/>
  <c r="R80" i="117"/>
  <c r="Q80" i="117"/>
  <c r="P80" i="117"/>
  <c r="O80" i="117"/>
  <c r="N80" i="117"/>
  <c r="M80" i="117"/>
  <c r="L80" i="117"/>
  <c r="K80" i="117"/>
  <c r="AF79" i="117"/>
  <c r="AE79" i="117"/>
  <c r="AD79" i="117"/>
  <c r="AC79" i="117"/>
  <c r="AB79" i="117"/>
  <c r="AA79" i="117"/>
  <c r="Z79" i="117"/>
  <c r="Y79" i="117"/>
  <c r="V79" i="117"/>
  <c r="W79" i="117"/>
  <c r="X79" i="117"/>
  <c r="S79" i="117"/>
  <c r="R79" i="117"/>
  <c r="Q79" i="117"/>
  <c r="P79" i="117"/>
  <c r="O79" i="117"/>
  <c r="N79" i="117"/>
  <c r="M79" i="117"/>
  <c r="L79" i="117"/>
  <c r="K79" i="117"/>
  <c r="H79" i="117"/>
  <c r="G79" i="117"/>
  <c r="AF78" i="117"/>
  <c r="AE78" i="117"/>
  <c r="AD78" i="117"/>
  <c r="AC78" i="117"/>
  <c r="AB78" i="117"/>
  <c r="AA78" i="117"/>
  <c r="Z78" i="117"/>
  <c r="Y78" i="117"/>
  <c r="V78" i="117"/>
  <c r="W78" i="117"/>
  <c r="X78" i="117"/>
  <c r="S78" i="117"/>
  <c r="R78" i="117"/>
  <c r="Q78" i="117"/>
  <c r="P78" i="117"/>
  <c r="O78" i="117"/>
  <c r="N78" i="117"/>
  <c r="M78" i="117"/>
  <c r="L78" i="117"/>
  <c r="K78" i="117"/>
  <c r="AF77" i="117"/>
  <c r="AE77" i="117"/>
  <c r="AD77" i="117"/>
  <c r="AC77" i="117"/>
  <c r="AB77" i="117"/>
  <c r="AA77" i="117"/>
  <c r="Z77" i="117"/>
  <c r="Y77" i="117"/>
  <c r="V77" i="117"/>
  <c r="W77" i="117"/>
  <c r="X77" i="117"/>
  <c r="S77" i="117"/>
  <c r="R77" i="117"/>
  <c r="Q77" i="117"/>
  <c r="P77" i="117"/>
  <c r="O77" i="117"/>
  <c r="N77" i="117"/>
  <c r="M77" i="117"/>
  <c r="L77" i="117"/>
  <c r="K77" i="117"/>
  <c r="B77" i="117"/>
  <c r="AF76" i="117"/>
  <c r="AE76" i="117"/>
  <c r="AD76" i="117"/>
  <c r="AC76" i="117"/>
  <c r="AB76" i="117"/>
  <c r="AA76" i="117"/>
  <c r="Z76" i="117"/>
  <c r="Y76" i="117"/>
  <c r="V76" i="117"/>
  <c r="W76" i="117"/>
  <c r="X76" i="117"/>
  <c r="S76" i="117"/>
  <c r="R76" i="117"/>
  <c r="Q76" i="117"/>
  <c r="P76" i="117"/>
  <c r="O76" i="117"/>
  <c r="N76" i="117"/>
  <c r="M76" i="117"/>
  <c r="L76" i="117"/>
  <c r="K76" i="117"/>
  <c r="G68" i="117"/>
  <c r="C54" i="117"/>
  <c r="C73" i="117"/>
  <c r="C55" i="117"/>
  <c r="C74" i="117"/>
  <c r="D73" i="117"/>
  <c r="H53" i="117"/>
  <c r="E72" i="117"/>
  <c r="F72" i="117"/>
  <c r="H54" i="117"/>
  <c r="E73" i="117"/>
  <c r="F73" i="117"/>
  <c r="B76" i="117"/>
  <c r="AF75" i="117"/>
  <c r="AE75" i="117"/>
  <c r="AD75" i="117"/>
  <c r="AC75" i="117"/>
  <c r="AB75" i="117"/>
  <c r="AA75" i="117"/>
  <c r="Z75" i="117"/>
  <c r="Y75" i="117"/>
  <c r="V75" i="117"/>
  <c r="W75" i="117"/>
  <c r="X75" i="117"/>
  <c r="S75" i="117"/>
  <c r="R75" i="117"/>
  <c r="Q75" i="117"/>
  <c r="P75" i="117"/>
  <c r="O75" i="117"/>
  <c r="N75" i="117"/>
  <c r="M75" i="117"/>
  <c r="L75" i="117"/>
  <c r="K75" i="117"/>
  <c r="B75" i="117"/>
  <c r="AF74" i="117"/>
  <c r="AE74" i="117"/>
  <c r="AD74" i="117"/>
  <c r="AC74" i="117"/>
  <c r="AB74" i="117"/>
  <c r="AA74" i="117"/>
  <c r="Z74" i="117"/>
  <c r="Y74" i="117"/>
  <c r="V74" i="117"/>
  <c r="W74" i="117"/>
  <c r="X74" i="117"/>
  <c r="S74" i="117"/>
  <c r="R74" i="117"/>
  <c r="Q74" i="117"/>
  <c r="P74" i="117"/>
  <c r="O74" i="117"/>
  <c r="N74" i="117"/>
  <c r="M74" i="117"/>
  <c r="L74" i="117"/>
  <c r="K74" i="117"/>
  <c r="H55" i="117"/>
  <c r="E74" i="117"/>
  <c r="B55" i="117"/>
  <c r="B74" i="117"/>
  <c r="AF73" i="117"/>
  <c r="AE73" i="117"/>
  <c r="AD73" i="117"/>
  <c r="AC73" i="117"/>
  <c r="AB73" i="117"/>
  <c r="AA73" i="117"/>
  <c r="Z73" i="117"/>
  <c r="Y73" i="117"/>
  <c r="V73" i="117"/>
  <c r="W73" i="117"/>
  <c r="X73" i="117"/>
  <c r="S73" i="117"/>
  <c r="R73" i="117"/>
  <c r="Q73" i="117"/>
  <c r="P73" i="117"/>
  <c r="O73" i="117"/>
  <c r="N73" i="117"/>
  <c r="M73" i="117"/>
  <c r="L73" i="117"/>
  <c r="K73" i="117"/>
  <c r="B54" i="117"/>
  <c r="B73" i="117"/>
  <c r="AF72" i="117"/>
  <c r="AE72" i="117"/>
  <c r="AD72" i="117"/>
  <c r="AC72" i="117"/>
  <c r="AB72" i="117"/>
  <c r="AA72" i="117"/>
  <c r="Z72" i="117"/>
  <c r="Y72" i="117"/>
  <c r="V72" i="117"/>
  <c r="W72" i="117"/>
  <c r="X72" i="117"/>
  <c r="S72" i="117"/>
  <c r="R72" i="117"/>
  <c r="Q72" i="117"/>
  <c r="P72" i="117"/>
  <c r="O72" i="117"/>
  <c r="N72" i="117"/>
  <c r="M72" i="117"/>
  <c r="L72" i="117"/>
  <c r="K72" i="117"/>
  <c r="C53" i="117"/>
  <c r="C72" i="117"/>
  <c r="D72" i="117"/>
  <c r="B53" i="117"/>
  <c r="B72" i="117"/>
  <c r="AF71" i="117"/>
  <c r="AE71" i="117"/>
  <c r="AD71" i="117"/>
  <c r="AC71" i="117"/>
  <c r="AB71" i="117"/>
  <c r="AA71" i="117"/>
  <c r="Z71" i="117"/>
  <c r="Y71" i="117"/>
  <c r="V71" i="117"/>
  <c r="W71" i="117"/>
  <c r="X71" i="117"/>
  <c r="S71" i="117"/>
  <c r="R71" i="117"/>
  <c r="Q71" i="117"/>
  <c r="P71" i="117"/>
  <c r="O71" i="117"/>
  <c r="N71" i="117"/>
  <c r="M71" i="117"/>
  <c r="L71" i="117"/>
  <c r="K71" i="117"/>
  <c r="AF70" i="117"/>
  <c r="AE70" i="117"/>
  <c r="AD70" i="117"/>
  <c r="AC70" i="117"/>
  <c r="AB70" i="117"/>
  <c r="AA70" i="117"/>
  <c r="Z70" i="117"/>
  <c r="Y70" i="117"/>
  <c r="V70" i="117"/>
  <c r="W70" i="117"/>
  <c r="X70" i="117"/>
  <c r="S70" i="117"/>
  <c r="R70" i="117"/>
  <c r="Q70" i="117"/>
  <c r="P70" i="117"/>
  <c r="O70" i="117"/>
  <c r="N70" i="117"/>
  <c r="M70" i="117"/>
  <c r="L70" i="117"/>
  <c r="K70" i="117"/>
  <c r="G66" i="117"/>
  <c r="AF69" i="117"/>
  <c r="AE69" i="117"/>
  <c r="AD69" i="117"/>
  <c r="AC69" i="117"/>
  <c r="AB69" i="117"/>
  <c r="AA69" i="117"/>
  <c r="Z69" i="117"/>
  <c r="Y69" i="117"/>
  <c r="V69" i="117"/>
  <c r="W69" i="117"/>
  <c r="X69" i="117"/>
  <c r="S69" i="117"/>
  <c r="R69" i="117"/>
  <c r="Q69" i="117"/>
  <c r="P69" i="117"/>
  <c r="O69" i="117"/>
  <c r="N69" i="117"/>
  <c r="M69" i="117"/>
  <c r="L69" i="117"/>
  <c r="K69" i="117"/>
  <c r="AF68" i="117"/>
  <c r="AE68" i="117"/>
  <c r="AD68" i="117"/>
  <c r="AC68" i="117"/>
  <c r="AB68" i="117"/>
  <c r="AA68" i="117"/>
  <c r="Z68" i="117"/>
  <c r="Y68" i="117"/>
  <c r="V68" i="117"/>
  <c r="W68" i="117"/>
  <c r="X68" i="117"/>
  <c r="S68" i="117"/>
  <c r="R68" i="117"/>
  <c r="Q68" i="117"/>
  <c r="P68" i="117"/>
  <c r="O68" i="117"/>
  <c r="N68" i="117"/>
  <c r="M68" i="117"/>
  <c r="L68" i="117"/>
  <c r="K68" i="117"/>
  <c r="AF67" i="117"/>
  <c r="AE67" i="117"/>
  <c r="AD67" i="117"/>
  <c r="AC67" i="117"/>
  <c r="AB67" i="117"/>
  <c r="AA67" i="117"/>
  <c r="Z67" i="117"/>
  <c r="Y67" i="117"/>
  <c r="V67" i="117"/>
  <c r="W67" i="117"/>
  <c r="X67" i="117"/>
  <c r="S67" i="117"/>
  <c r="R67" i="117"/>
  <c r="Q67" i="117"/>
  <c r="P67" i="117"/>
  <c r="O67" i="117"/>
  <c r="N67" i="117"/>
  <c r="M67" i="117"/>
  <c r="L67" i="117"/>
  <c r="K67" i="117"/>
  <c r="G53" i="117"/>
  <c r="C56" i="117"/>
  <c r="B56" i="117"/>
  <c r="C57" i="117"/>
  <c r="B57" i="117"/>
  <c r="C58" i="117"/>
  <c r="B58" i="117"/>
  <c r="C59" i="117"/>
  <c r="B59" i="117"/>
  <c r="C60" i="117"/>
  <c r="B60" i="117"/>
  <c r="C61" i="117"/>
  <c r="B61" i="117"/>
  <c r="E56" i="117"/>
  <c r="G56" i="117"/>
  <c r="E57" i="117"/>
  <c r="G57" i="117"/>
  <c r="E58" i="117"/>
  <c r="G58" i="117"/>
  <c r="E59" i="117"/>
  <c r="G59" i="117"/>
  <c r="E60" i="117"/>
  <c r="G60" i="117"/>
  <c r="E61" i="117"/>
  <c r="G61" i="117"/>
  <c r="F53" i="117"/>
  <c r="B62" i="117"/>
  <c r="B63" i="117"/>
  <c r="B64" i="117"/>
  <c r="G64" i="117"/>
  <c r="F54" i="117"/>
  <c r="F55" i="117"/>
  <c r="H66" i="117"/>
  <c r="H67" i="117"/>
  <c r="G67" i="117"/>
  <c r="B65" i="117"/>
  <c r="B66" i="117"/>
  <c r="F65" i="117"/>
  <c r="F66" i="117"/>
  <c r="F67" i="117"/>
  <c r="B67" i="117"/>
  <c r="AF66" i="117"/>
  <c r="AE66" i="117"/>
  <c r="AD66" i="117"/>
  <c r="AC66" i="117"/>
  <c r="AB66" i="117"/>
  <c r="AA66" i="117"/>
  <c r="Z66" i="117"/>
  <c r="Y66" i="117"/>
  <c r="V66" i="117"/>
  <c r="W66" i="117"/>
  <c r="X66" i="117"/>
  <c r="S66" i="117"/>
  <c r="R66" i="117"/>
  <c r="Q66" i="117"/>
  <c r="P66" i="117"/>
  <c r="O66" i="117"/>
  <c r="N66" i="117"/>
  <c r="M66" i="117"/>
  <c r="L66" i="117"/>
  <c r="K66" i="117"/>
  <c r="C66" i="117"/>
  <c r="AF65" i="117"/>
  <c r="AE65" i="117"/>
  <c r="AD65" i="117"/>
  <c r="AC65" i="117"/>
  <c r="AB65" i="117"/>
  <c r="AA65" i="117"/>
  <c r="Z65" i="117"/>
  <c r="Y65" i="117"/>
  <c r="V65" i="117"/>
  <c r="W65" i="117"/>
  <c r="X65" i="117"/>
  <c r="S65" i="117"/>
  <c r="R65" i="117"/>
  <c r="Q65" i="117"/>
  <c r="P65" i="117"/>
  <c r="O65" i="117"/>
  <c r="N65" i="117"/>
  <c r="M65" i="117"/>
  <c r="L65" i="117"/>
  <c r="K65" i="117"/>
  <c r="H65" i="117"/>
  <c r="G65" i="117"/>
  <c r="C65" i="117"/>
  <c r="AF64" i="117"/>
  <c r="AE64" i="117"/>
  <c r="AD64" i="117"/>
  <c r="AC64" i="117"/>
  <c r="AB64" i="117"/>
  <c r="AA64" i="117"/>
  <c r="Z64" i="117"/>
  <c r="Y64" i="117"/>
  <c r="V64" i="117"/>
  <c r="W64" i="117"/>
  <c r="X64" i="117"/>
  <c r="S64" i="117"/>
  <c r="R64" i="117"/>
  <c r="Q64" i="117"/>
  <c r="P64" i="117"/>
  <c r="O64" i="117"/>
  <c r="N64" i="117"/>
  <c r="M64" i="117"/>
  <c r="L64" i="117"/>
  <c r="K64" i="117"/>
  <c r="E64" i="117"/>
  <c r="C64" i="117"/>
  <c r="AF63" i="117"/>
  <c r="AE63" i="117"/>
  <c r="AD63" i="117"/>
  <c r="AC63" i="117"/>
  <c r="AB63" i="117"/>
  <c r="AA63" i="117"/>
  <c r="Z63" i="117"/>
  <c r="Y63" i="117"/>
  <c r="V63" i="117"/>
  <c r="W63" i="117"/>
  <c r="X63" i="117"/>
  <c r="S63" i="117"/>
  <c r="R63" i="117"/>
  <c r="Q63" i="117"/>
  <c r="P63" i="117"/>
  <c r="O63" i="117"/>
  <c r="N63" i="117"/>
  <c r="M63" i="117"/>
  <c r="L63" i="117"/>
  <c r="K63" i="117"/>
  <c r="D53" i="117"/>
  <c r="E53" i="117"/>
  <c r="D54" i="117"/>
  <c r="E54" i="117"/>
  <c r="D55" i="117"/>
  <c r="E55" i="117"/>
  <c r="D63" i="117"/>
  <c r="C63" i="117"/>
  <c r="AF62" i="117"/>
  <c r="AE62" i="117"/>
  <c r="AD62" i="117"/>
  <c r="AC62" i="117"/>
  <c r="AB62" i="117"/>
  <c r="AA62" i="117"/>
  <c r="Z62" i="117"/>
  <c r="Y62" i="117"/>
  <c r="V62" i="117"/>
  <c r="W62" i="117"/>
  <c r="X62" i="117"/>
  <c r="S62" i="117"/>
  <c r="R62" i="117"/>
  <c r="Q62" i="117"/>
  <c r="P62" i="117"/>
  <c r="O62" i="117"/>
  <c r="N62" i="117"/>
  <c r="M62" i="117"/>
  <c r="L62" i="117"/>
  <c r="K62" i="117"/>
  <c r="AF61" i="117"/>
  <c r="AE61" i="117"/>
  <c r="AD61" i="117"/>
  <c r="AC61" i="117"/>
  <c r="AB61" i="117"/>
  <c r="AA61" i="117"/>
  <c r="Z61" i="117"/>
  <c r="Y61" i="117"/>
  <c r="V61" i="117"/>
  <c r="W61" i="117"/>
  <c r="X61" i="117"/>
  <c r="S61" i="117"/>
  <c r="R61" i="117"/>
  <c r="Q61" i="117"/>
  <c r="P61" i="117"/>
  <c r="O61" i="117"/>
  <c r="N61" i="117"/>
  <c r="M61" i="117"/>
  <c r="L61" i="117"/>
  <c r="K61" i="117"/>
  <c r="H61" i="117"/>
  <c r="AF60" i="117"/>
  <c r="AE60" i="117"/>
  <c r="AD60" i="117"/>
  <c r="AC60" i="117"/>
  <c r="AB60" i="117"/>
  <c r="AA60" i="117"/>
  <c r="Z60" i="117"/>
  <c r="Y60" i="117"/>
  <c r="V60" i="117"/>
  <c r="W60" i="117"/>
  <c r="X60" i="117"/>
  <c r="S60" i="117"/>
  <c r="R60" i="117"/>
  <c r="Q60" i="117"/>
  <c r="P60" i="117"/>
  <c r="O60" i="117"/>
  <c r="N60" i="117"/>
  <c r="M60" i="117"/>
  <c r="L60" i="117"/>
  <c r="K60" i="117"/>
  <c r="H60" i="117"/>
  <c r="AF59" i="117"/>
  <c r="AE59" i="117"/>
  <c r="AD59" i="117"/>
  <c r="AC59" i="117"/>
  <c r="AB59" i="117"/>
  <c r="AA59" i="117"/>
  <c r="Z59" i="117"/>
  <c r="Y59" i="117"/>
  <c r="V59" i="117"/>
  <c r="W59" i="117"/>
  <c r="X59" i="117"/>
  <c r="S59" i="117"/>
  <c r="R59" i="117"/>
  <c r="Q59" i="117"/>
  <c r="P59" i="117"/>
  <c r="O59" i="117"/>
  <c r="N59" i="117"/>
  <c r="M59" i="117"/>
  <c r="L59" i="117"/>
  <c r="K59" i="117"/>
  <c r="H59" i="117"/>
  <c r="AF58" i="117"/>
  <c r="AE58" i="117"/>
  <c r="AD58" i="117"/>
  <c r="AC58" i="117"/>
  <c r="AB58" i="117"/>
  <c r="AA58" i="117"/>
  <c r="Z58" i="117"/>
  <c r="Y58" i="117"/>
  <c r="V58" i="117"/>
  <c r="W58" i="117"/>
  <c r="X58" i="117"/>
  <c r="S58" i="117"/>
  <c r="R58" i="117"/>
  <c r="Q58" i="117"/>
  <c r="P58" i="117"/>
  <c r="O58" i="117"/>
  <c r="N58" i="117"/>
  <c r="M58" i="117"/>
  <c r="L58" i="117"/>
  <c r="K58" i="117"/>
  <c r="H58" i="117"/>
  <c r="AF57" i="117"/>
  <c r="AE57" i="117"/>
  <c r="AD57" i="117"/>
  <c r="AC57" i="117"/>
  <c r="AB57" i="117"/>
  <c r="AA57" i="117"/>
  <c r="Z57" i="117"/>
  <c r="Y57" i="117"/>
  <c r="V57" i="117"/>
  <c r="W57" i="117"/>
  <c r="X57" i="117"/>
  <c r="S57" i="117"/>
  <c r="R57" i="117"/>
  <c r="Q57" i="117"/>
  <c r="P57" i="117"/>
  <c r="O57" i="117"/>
  <c r="N57" i="117"/>
  <c r="M57" i="117"/>
  <c r="L57" i="117"/>
  <c r="K57" i="117"/>
  <c r="H57" i="117"/>
  <c r="AF56" i="117"/>
  <c r="AE56" i="117"/>
  <c r="AD56" i="117"/>
  <c r="AC56" i="117"/>
  <c r="AB56" i="117"/>
  <c r="AA56" i="117"/>
  <c r="Z56" i="117"/>
  <c r="Y56" i="117"/>
  <c r="V56" i="117"/>
  <c r="W56" i="117"/>
  <c r="X56" i="117"/>
  <c r="S56" i="117"/>
  <c r="R56" i="117"/>
  <c r="Q56" i="117"/>
  <c r="P56" i="117"/>
  <c r="O56" i="117"/>
  <c r="N56" i="117"/>
  <c r="M56" i="117"/>
  <c r="L56" i="117"/>
  <c r="K56" i="117"/>
  <c r="H56" i="117"/>
  <c r="AF55" i="117"/>
  <c r="AE55" i="117"/>
  <c r="AD55" i="117"/>
  <c r="AC55" i="117"/>
  <c r="AB55" i="117"/>
  <c r="AA55" i="117"/>
  <c r="Z55" i="117"/>
  <c r="Y55" i="117"/>
  <c r="V55" i="117"/>
  <c r="W55" i="117"/>
  <c r="X55" i="117"/>
  <c r="S55" i="117"/>
  <c r="R55" i="117"/>
  <c r="Q55" i="117"/>
  <c r="P55" i="117"/>
  <c r="O55" i="117"/>
  <c r="N55" i="117"/>
  <c r="M55" i="117"/>
  <c r="L55" i="117"/>
  <c r="K55" i="117"/>
  <c r="AF54" i="117"/>
  <c r="AE54" i="117"/>
  <c r="AD54" i="117"/>
  <c r="AC54" i="117"/>
  <c r="AB54" i="117"/>
  <c r="AA54" i="117"/>
  <c r="Z54" i="117"/>
  <c r="Y54" i="117"/>
  <c r="V54" i="117"/>
  <c r="W54" i="117"/>
  <c r="X54" i="117"/>
  <c r="S54" i="117"/>
  <c r="R54" i="117"/>
  <c r="Q54" i="117"/>
  <c r="P54" i="117"/>
  <c r="O54" i="117"/>
  <c r="N54" i="117"/>
  <c r="M54" i="117"/>
  <c r="L54" i="117"/>
  <c r="K54" i="117"/>
  <c r="AF53" i="117"/>
  <c r="AE53" i="117"/>
  <c r="AD53" i="117"/>
  <c r="AC53" i="117"/>
  <c r="AB53" i="117"/>
  <c r="AA53" i="117"/>
  <c r="Z53" i="117"/>
  <c r="Y53" i="117"/>
  <c r="V53" i="117"/>
  <c r="W53" i="117"/>
  <c r="X53" i="117"/>
  <c r="S53" i="117"/>
  <c r="R53" i="117"/>
  <c r="Q53" i="117"/>
  <c r="P53" i="117"/>
  <c r="O53" i="117"/>
  <c r="N53" i="117"/>
  <c r="M53" i="117"/>
  <c r="L53" i="117"/>
  <c r="K53" i="117"/>
  <c r="Y52" i="117"/>
  <c r="Z52" i="117"/>
  <c r="AA52" i="117"/>
  <c r="AB52" i="117"/>
  <c r="AC52" i="117"/>
  <c r="AD52" i="117"/>
  <c r="AE52" i="117"/>
  <c r="AF52" i="117"/>
  <c r="V52" i="117"/>
  <c r="W52" i="117"/>
  <c r="X52" i="117"/>
  <c r="S52" i="117"/>
  <c r="AG52" i="117"/>
  <c r="R52" i="117"/>
  <c r="Q52" i="117"/>
  <c r="P52" i="117"/>
  <c r="O52" i="117"/>
  <c r="N52" i="117"/>
  <c r="M52" i="117"/>
  <c r="L52" i="117"/>
  <c r="K52" i="117"/>
  <c r="B51" i="117"/>
  <c r="A51" i="116"/>
  <c r="B101" i="116"/>
  <c r="B96" i="116"/>
  <c r="B97" i="116"/>
  <c r="B98" i="116"/>
  <c r="B99" i="116"/>
  <c r="B100" i="116"/>
  <c r="D101" i="116"/>
  <c r="E101" i="116"/>
  <c r="B94" i="116"/>
  <c r="C60" i="116"/>
  <c r="B60" i="116"/>
  <c r="C101" i="116"/>
  <c r="F101" i="116"/>
  <c r="D100" i="116"/>
  <c r="E100" i="116"/>
  <c r="C100" i="116"/>
  <c r="F100" i="116"/>
  <c r="D99" i="116"/>
  <c r="E99" i="116"/>
  <c r="C99" i="116"/>
  <c r="F99" i="116"/>
  <c r="D98" i="116"/>
  <c r="E98" i="116"/>
  <c r="C98" i="116"/>
  <c r="F98" i="116"/>
  <c r="D97" i="116"/>
  <c r="E97" i="116"/>
  <c r="C56" i="116"/>
  <c r="B56" i="116"/>
  <c r="C97" i="116"/>
  <c r="F97" i="116"/>
  <c r="D96" i="116"/>
  <c r="E96" i="116"/>
  <c r="G96" i="116"/>
  <c r="C96" i="116"/>
  <c r="F96" i="116"/>
  <c r="B95" i="116"/>
  <c r="C77" i="116"/>
  <c r="E77" i="116"/>
  <c r="F77" i="116"/>
  <c r="G77" i="116"/>
  <c r="D77" i="116"/>
  <c r="B79" i="116"/>
  <c r="H77" i="116"/>
  <c r="B78" i="116"/>
  <c r="C78" i="116"/>
  <c r="C79" i="116"/>
  <c r="D79" i="116"/>
  <c r="D80" i="116"/>
  <c r="B81" i="116"/>
  <c r="B80" i="116"/>
  <c r="C80" i="116"/>
  <c r="C81" i="116"/>
  <c r="D81" i="116"/>
  <c r="B83" i="116"/>
  <c r="B82" i="116"/>
  <c r="C82" i="116"/>
  <c r="C83" i="116"/>
  <c r="D83" i="116"/>
  <c r="B85" i="116"/>
  <c r="B84" i="116"/>
  <c r="C84" i="116"/>
  <c r="C85" i="116"/>
  <c r="D85" i="116"/>
  <c r="B87" i="116"/>
  <c r="B86" i="116"/>
  <c r="C86" i="116"/>
  <c r="C87" i="116"/>
  <c r="D87" i="116"/>
  <c r="D92" i="116"/>
  <c r="C92" i="116"/>
  <c r="B89" i="116"/>
  <c r="B88" i="116"/>
  <c r="C88" i="116"/>
  <c r="C89" i="116"/>
  <c r="D89" i="116"/>
  <c r="B91" i="116"/>
  <c r="B90" i="116"/>
  <c r="C90" i="116"/>
  <c r="C91" i="116"/>
  <c r="D91" i="116"/>
  <c r="E92" i="116"/>
  <c r="F92" i="116"/>
  <c r="S91" i="116"/>
  <c r="R91" i="116"/>
  <c r="Q91" i="116"/>
  <c r="P91" i="116"/>
  <c r="O91" i="116"/>
  <c r="N91" i="116"/>
  <c r="M91" i="116"/>
  <c r="L91" i="116"/>
  <c r="K91" i="116"/>
  <c r="H91" i="116"/>
  <c r="G91" i="116"/>
  <c r="S90" i="116"/>
  <c r="R90" i="116"/>
  <c r="Q90" i="116"/>
  <c r="P90" i="116"/>
  <c r="O90" i="116"/>
  <c r="N90" i="116"/>
  <c r="M90" i="116"/>
  <c r="L90" i="116"/>
  <c r="K90" i="116"/>
  <c r="S89" i="116"/>
  <c r="R89" i="116"/>
  <c r="Q89" i="116"/>
  <c r="P89" i="116"/>
  <c r="O89" i="116"/>
  <c r="N89" i="116"/>
  <c r="M89" i="116"/>
  <c r="L89" i="116"/>
  <c r="K89" i="116"/>
  <c r="H89" i="116"/>
  <c r="G89" i="116"/>
  <c r="S88" i="116"/>
  <c r="R88" i="116"/>
  <c r="Q88" i="116"/>
  <c r="P88" i="116"/>
  <c r="O88" i="116"/>
  <c r="N88" i="116"/>
  <c r="M88" i="116"/>
  <c r="L88" i="116"/>
  <c r="K88" i="116"/>
  <c r="H88" i="116"/>
  <c r="S87" i="116"/>
  <c r="R87" i="116"/>
  <c r="Q87" i="116"/>
  <c r="P87" i="116"/>
  <c r="O87" i="116"/>
  <c r="N87" i="116"/>
  <c r="M87" i="116"/>
  <c r="L87" i="116"/>
  <c r="K87" i="116"/>
  <c r="H87" i="116"/>
  <c r="G87" i="116"/>
  <c r="S86" i="116"/>
  <c r="R86" i="116"/>
  <c r="Q86" i="116"/>
  <c r="P86" i="116"/>
  <c r="O86" i="116"/>
  <c r="N86" i="116"/>
  <c r="M86" i="116"/>
  <c r="L86" i="116"/>
  <c r="K86" i="116"/>
  <c r="S85" i="116"/>
  <c r="R85" i="116"/>
  <c r="Q85" i="116"/>
  <c r="P85" i="116"/>
  <c r="O85" i="116"/>
  <c r="N85" i="116"/>
  <c r="M85" i="116"/>
  <c r="L85" i="116"/>
  <c r="K85" i="116"/>
  <c r="H85" i="116"/>
  <c r="E85" i="116"/>
  <c r="G85" i="116"/>
  <c r="S84" i="116"/>
  <c r="R84" i="116"/>
  <c r="Q84" i="116"/>
  <c r="P84" i="116"/>
  <c r="O84" i="116"/>
  <c r="N84" i="116"/>
  <c r="M84" i="116"/>
  <c r="L84" i="116"/>
  <c r="K84" i="116"/>
  <c r="S83" i="116"/>
  <c r="R83" i="116"/>
  <c r="Q83" i="116"/>
  <c r="P83" i="116"/>
  <c r="O83" i="116"/>
  <c r="N83" i="116"/>
  <c r="M83" i="116"/>
  <c r="L83" i="116"/>
  <c r="K83" i="116"/>
  <c r="H83" i="116"/>
  <c r="G83" i="116"/>
  <c r="S82" i="116"/>
  <c r="R82" i="116"/>
  <c r="Q82" i="116"/>
  <c r="P82" i="116"/>
  <c r="O82" i="116"/>
  <c r="N82" i="116"/>
  <c r="M82" i="116"/>
  <c r="L82" i="116"/>
  <c r="K82" i="116"/>
  <c r="S81" i="116"/>
  <c r="R81" i="116"/>
  <c r="Q81" i="116"/>
  <c r="P81" i="116"/>
  <c r="O81" i="116"/>
  <c r="N81" i="116"/>
  <c r="M81" i="116"/>
  <c r="L81" i="116"/>
  <c r="K81" i="116"/>
  <c r="H81" i="116"/>
  <c r="G81" i="116"/>
  <c r="H63" i="116"/>
  <c r="AF80" i="116"/>
  <c r="AE80" i="116"/>
  <c r="AD80" i="116"/>
  <c r="AC80" i="116"/>
  <c r="AB80" i="116"/>
  <c r="AA80" i="116"/>
  <c r="Z80" i="116"/>
  <c r="Y80" i="116"/>
  <c r="V80" i="116"/>
  <c r="W80" i="116"/>
  <c r="X80" i="116"/>
  <c r="S80" i="116"/>
  <c r="R80" i="116"/>
  <c r="Q80" i="116"/>
  <c r="P80" i="116"/>
  <c r="O80" i="116"/>
  <c r="N80" i="116"/>
  <c r="M80" i="116"/>
  <c r="L80" i="116"/>
  <c r="K80" i="116"/>
  <c r="AF79" i="116"/>
  <c r="AE79" i="116"/>
  <c r="AD79" i="116"/>
  <c r="AC79" i="116"/>
  <c r="AB79" i="116"/>
  <c r="AA79" i="116"/>
  <c r="Z79" i="116"/>
  <c r="Y79" i="116"/>
  <c r="V79" i="116"/>
  <c r="W79" i="116"/>
  <c r="X79" i="116"/>
  <c r="S79" i="116"/>
  <c r="R79" i="116"/>
  <c r="Q79" i="116"/>
  <c r="P79" i="116"/>
  <c r="O79" i="116"/>
  <c r="N79" i="116"/>
  <c r="M79" i="116"/>
  <c r="L79" i="116"/>
  <c r="K79" i="116"/>
  <c r="H79" i="116"/>
  <c r="G79" i="116"/>
  <c r="AF78" i="116"/>
  <c r="AE78" i="116"/>
  <c r="AD78" i="116"/>
  <c r="AC78" i="116"/>
  <c r="AB78" i="116"/>
  <c r="AA78" i="116"/>
  <c r="Z78" i="116"/>
  <c r="Y78" i="116"/>
  <c r="V78" i="116"/>
  <c r="W78" i="116"/>
  <c r="X78" i="116"/>
  <c r="S78" i="116"/>
  <c r="R78" i="116"/>
  <c r="Q78" i="116"/>
  <c r="P78" i="116"/>
  <c r="O78" i="116"/>
  <c r="N78" i="116"/>
  <c r="M78" i="116"/>
  <c r="L78" i="116"/>
  <c r="K78" i="116"/>
  <c r="AF77" i="116"/>
  <c r="AE77" i="116"/>
  <c r="AD77" i="116"/>
  <c r="AC77" i="116"/>
  <c r="AB77" i="116"/>
  <c r="AA77" i="116"/>
  <c r="Z77" i="116"/>
  <c r="Y77" i="116"/>
  <c r="V77" i="116"/>
  <c r="W77" i="116"/>
  <c r="X77" i="116"/>
  <c r="S77" i="116"/>
  <c r="R77" i="116"/>
  <c r="Q77" i="116"/>
  <c r="P77" i="116"/>
  <c r="O77" i="116"/>
  <c r="N77" i="116"/>
  <c r="M77" i="116"/>
  <c r="L77" i="116"/>
  <c r="K77" i="116"/>
  <c r="B77" i="116"/>
  <c r="AF76" i="116"/>
  <c r="AE76" i="116"/>
  <c r="AD76" i="116"/>
  <c r="AC76" i="116"/>
  <c r="AB76" i="116"/>
  <c r="AA76" i="116"/>
  <c r="Z76" i="116"/>
  <c r="Y76" i="116"/>
  <c r="V76" i="116"/>
  <c r="W76" i="116"/>
  <c r="X76" i="116"/>
  <c r="S76" i="116"/>
  <c r="R76" i="116"/>
  <c r="Q76" i="116"/>
  <c r="P76" i="116"/>
  <c r="O76" i="116"/>
  <c r="N76" i="116"/>
  <c r="M76" i="116"/>
  <c r="L76" i="116"/>
  <c r="K76" i="116"/>
  <c r="G68" i="116"/>
  <c r="C54" i="116"/>
  <c r="C73" i="116"/>
  <c r="C55" i="116"/>
  <c r="C74" i="116"/>
  <c r="D73" i="116"/>
  <c r="H53" i="116"/>
  <c r="E72" i="116"/>
  <c r="F72" i="116"/>
  <c r="H54" i="116"/>
  <c r="E73" i="116"/>
  <c r="F73" i="116"/>
  <c r="B76" i="116"/>
  <c r="AF75" i="116"/>
  <c r="AE75" i="116"/>
  <c r="AD75" i="116"/>
  <c r="AC75" i="116"/>
  <c r="AB75" i="116"/>
  <c r="AA75" i="116"/>
  <c r="Z75" i="116"/>
  <c r="Y75" i="116"/>
  <c r="V75" i="116"/>
  <c r="W75" i="116"/>
  <c r="X75" i="116"/>
  <c r="S75" i="116"/>
  <c r="R75" i="116"/>
  <c r="Q75" i="116"/>
  <c r="P75" i="116"/>
  <c r="O75" i="116"/>
  <c r="N75" i="116"/>
  <c r="M75" i="116"/>
  <c r="L75" i="116"/>
  <c r="K75" i="116"/>
  <c r="B75" i="116"/>
  <c r="AF74" i="116"/>
  <c r="AE74" i="116"/>
  <c r="AD74" i="116"/>
  <c r="AC74" i="116"/>
  <c r="AB74" i="116"/>
  <c r="AA74" i="116"/>
  <c r="Z74" i="116"/>
  <c r="Y74" i="116"/>
  <c r="V74" i="116"/>
  <c r="W74" i="116"/>
  <c r="X74" i="116"/>
  <c r="S74" i="116"/>
  <c r="R74" i="116"/>
  <c r="Q74" i="116"/>
  <c r="P74" i="116"/>
  <c r="O74" i="116"/>
  <c r="N74" i="116"/>
  <c r="M74" i="116"/>
  <c r="L74" i="116"/>
  <c r="K74" i="116"/>
  <c r="H55" i="116"/>
  <c r="E74" i="116"/>
  <c r="B55" i="116"/>
  <c r="B74" i="116"/>
  <c r="AF73" i="116"/>
  <c r="AE73" i="116"/>
  <c r="AD73" i="116"/>
  <c r="AC73" i="116"/>
  <c r="AB73" i="116"/>
  <c r="AA73" i="116"/>
  <c r="Z73" i="116"/>
  <c r="Y73" i="116"/>
  <c r="V73" i="116"/>
  <c r="W73" i="116"/>
  <c r="X73" i="116"/>
  <c r="S73" i="116"/>
  <c r="R73" i="116"/>
  <c r="Q73" i="116"/>
  <c r="P73" i="116"/>
  <c r="O73" i="116"/>
  <c r="N73" i="116"/>
  <c r="M73" i="116"/>
  <c r="L73" i="116"/>
  <c r="K73" i="116"/>
  <c r="B54" i="116"/>
  <c r="B73" i="116"/>
  <c r="AF72" i="116"/>
  <c r="AE72" i="116"/>
  <c r="AD72" i="116"/>
  <c r="AC72" i="116"/>
  <c r="AB72" i="116"/>
  <c r="AA72" i="116"/>
  <c r="Z72" i="116"/>
  <c r="Y72" i="116"/>
  <c r="V72" i="116"/>
  <c r="W72" i="116"/>
  <c r="X72" i="116"/>
  <c r="S72" i="116"/>
  <c r="R72" i="116"/>
  <c r="Q72" i="116"/>
  <c r="P72" i="116"/>
  <c r="O72" i="116"/>
  <c r="N72" i="116"/>
  <c r="M72" i="116"/>
  <c r="L72" i="116"/>
  <c r="K72" i="116"/>
  <c r="C53" i="116"/>
  <c r="C72" i="116"/>
  <c r="D72" i="116"/>
  <c r="B53" i="116"/>
  <c r="B72" i="116"/>
  <c r="AF71" i="116"/>
  <c r="AE71" i="116"/>
  <c r="AD71" i="116"/>
  <c r="AC71" i="116"/>
  <c r="AB71" i="116"/>
  <c r="AA71" i="116"/>
  <c r="Z71" i="116"/>
  <c r="Y71" i="116"/>
  <c r="V71" i="116"/>
  <c r="W71" i="116"/>
  <c r="X71" i="116"/>
  <c r="S71" i="116"/>
  <c r="R71" i="116"/>
  <c r="Q71" i="116"/>
  <c r="P71" i="116"/>
  <c r="O71" i="116"/>
  <c r="N71" i="116"/>
  <c r="M71" i="116"/>
  <c r="L71" i="116"/>
  <c r="K71" i="116"/>
  <c r="AF70" i="116"/>
  <c r="AE70" i="116"/>
  <c r="AD70" i="116"/>
  <c r="AC70" i="116"/>
  <c r="AB70" i="116"/>
  <c r="AA70" i="116"/>
  <c r="Z70" i="116"/>
  <c r="Y70" i="116"/>
  <c r="V70" i="116"/>
  <c r="W70" i="116"/>
  <c r="X70" i="116"/>
  <c r="S70" i="116"/>
  <c r="R70" i="116"/>
  <c r="Q70" i="116"/>
  <c r="P70" i="116"/>
  <c r="O70" i="116"/>
  <c r="N70" i="116"/>
  <c r="M70" i="116"/>
  <c r="L70" i="116"/>
  <c r="K70" i="116"/>
  <c r="G66" i="116"/>
  <c r="AF69" i="116"/>
  <c r="AE69" i="116"/>
  <c r="AD69" i="116"/>
  <c r="AC69" i="116"/>
  <c r="AB69" i="116"/>
  <c r="AA69" i="116"/>
  <c r="Z69" i="116"/>
  <c r="Y69" i="116"/>
  <c r="V69" i="116"/>
  <c r="W69" i="116"/>
  <c r="X69" i="116"/>
  <c r="S69" i="116"/>
  <c r="R69" i="116"/>
  <c r="Q69" i="116"/>
  <c r="P69" i="116"/>
  <c r="O69" i="116"/>
  <c r="N69" i="116"/>
  <c r="M69" i="116"/>
  <c r="L69" i="116"/>
  <c r="K69" i="116"/>
  <c r="AF68" i="116"/>
  <c r="AE68" i="116"/>
  <c r="AD68" i="116"/>
  <c r="AC68" i="116"/>
  <c r="AB68" i="116"/>
  <c r="AA68" i="116"/>
  <c r="Z68" i="116"/>
  <c r="Y68" i="116"/>
  <c r="V68" i="116"/>
  <c r="W68" i="116"/>
  <c r="X68" i="116"/>
  <c r="S68" i="116"/>
  <c r="R68" i="116"/>
  <c r="Q68" i="116"/>
  <c r="P68" i="116"/>
  <c r="O68" i="116"/>
  <c r="N68" i="116"/>
  <c r="M68" i="116"/>
  <c r="L68" i="116"/>
  <c r="K68" i="116"/>
  <c r="AF67" i="116"/>
  <c r="AE67" i="116"/>
  <c r="AD67" i="116"/>
  <c r="AC67" i="116"/>
  <c r="AB67" i="116"/>
  <c r="AA67" i="116"/>
  <c r="Z67" i="116"/>
  <c r="Y67" i="116"/>
  <c r="V67" i="116"/>
  <c r="W67" i="116"/>
  <c r="X67" i="116"/>
  <c r="S67" i="116"/>
  <c r="R67" i="116"/>
  <c r="Q67" i="116"/>
  <c r="P67" i="116"/>
  <c r="O67" i="116"/>
  <c r="N67" i="116"/>
  <c r="M67" i="116"/>
  <c r="L67" i="116"/>
  <c r="K67" i="116"/>
  <c r="G53" i="116"/>
  <c r="G56" i="116"/>
  <c r="C57" i="116"/>
  <c r="B57" i="116"/>
  <c r="G57" i="116"/>
  <c r="C58" i="116"/>
  <c r="B58" i="116"/>
  <c r="C59" i="116"/>
  <c r="B59" i="116"/>
  <c r="C61" i="116"/>
  <c r="B61" i="116"/>
  <c r="E58" i="116"/>
  <c r="G58" i="116"/>
  <c r="E59" i="116"/>
  <c r="G59" i="116"/>
  <c r="E60" i="116"/>
  <c r="G60" i="116"/>
  <c r="E61" i="116"/>
  <c r="G61" i="116"/>
  <c r="F53" i="116"/>
  <c r="B62" i="116"/>
  <c r="B63" i="116"/>
  <c r="B64" i="116"/>
  <c r="F54" i="116"/>
  <c r="F55" i="116"/>
  <c r="H66" i="116"/>
  <c r="H67" i="116"/>
  <c r="G67" i="116"/>
  <c r="B65" i="116"/>
  <c r="B66" i="116"/>
  <c r="F65" i="116"/>
  <c r="F66" i="116"/>
  <c r="F67" i="116"/>
  <c r="B67" i="116"/>
  <c r="AF66" i="116"/>
  <c r="AE66" i="116"/>
  <c r="AD66" i="116"/>
  <c r="AC66" i="116"/>
  <c r="AB66" i="116"/>
  <c r="AA66" i="116"/>
  <c r="Z66" i="116"/>
  <c r="Y66" i="116"/>
  <c r="V66" i="116"/>
  <c r="W66" i="116"/>
  <c r="X66" i="116"/>
  <c r="S66" i="116"/>
  <c r="R66" i="116"/>
  <c r="Q66" i="116"/>
  <c r="P66" i="116"/>
  <c r="O66" i="116"/>
  <c r="N66" i="116"/>
  <c r="M66" i="116"/>
  <c r="L66" i="116"/>
  <c r="K66" i="116"/>
  <c r="C66" i="116"/>
  <c r="AF65" i="116"/>
  <c r="AE65" i="116"/>
  <c r="AD65" i="116"/>
  <c r="AC65" i="116"/>
  <c r="AB65" i="116"/>
  <c r="AA65" i="116"/>
  <c r="Z65" i="116"/>
  <c r="Y65" i="116"/>
  <c r="V65" i="116"/>
  <c r="W65" i="116"/>
  <c r="X65" i="116"/>
  <c r="S65" i="116"/>
  <c r="R65" i="116"/>
  <c r="Q65" i="116"/>
  <c r="P65" i="116"/>
  <c r="O65" i="116"/>
  <c r="N65" i="116"/>
  <c r="M65" i="116"/>
  <c r="L65" i="116"/>
  <c r="K65" i="116"/>
  <c r="H65" i="116"/>
  <c r="G65" i="116"/>
  <c r="C65" i="116"/>
  <c r="AF64" i="116"/>
  <c r="AE64" i="116"/>
  <c r="AD64" i="116"/>
  <c r="AC64" i="116"/>
  <c r="AB64" i="116"/>
  <c r="AA64" i="116"/>
  <c r="Z64" i="116"/>
  <c r="Y64" i="116"/>
  <c r="V64" i="116"/>
  <c r="W64" i="116"/>
  <c r="X64" i="116"/>
  <c r="S64" i="116"/>
  <c r="R64" i="116"/>
  <c r="Q64" i="116"/>
  <c r="P64" i="116"/>
  <c r="O64" i="116"/>
  <c r="N64" i="116"/>
  <c r="M64" i="116"/>
  <c r="L64" i="116"/>
  <c r="K64" i="116"/>
  <c r="G64" i="116"/>
  <c r="E64" i="116"/>
  <c r="C64" i="116"/>
  <c r="AF63" i="116"/>
  <c r="AE63" i="116"/>
  <c r="AD63" i="116"/>
  <c r="AC63" i="116"/>
  <c r="AB63" i="116"/>
  <c r="AA63" i="116"/>
  <c r="Z63" i="116"/>
  <c r="Y63" i="116"/>
  <c r="V63" i="116"/>
  <c r="W63" i="116"/>
  <c r="X63" i="116"/>
  <c r="S63" i="116"/>
  <c r="R63" i="116"/>
  <c r="Q63" i="116"/>
  <c r="P63" i="116"/>
  <c r="O63" i="116"/>
  <c r="N63" i="116"/>
  <c r="M63" i="116"/>
  <c r="L63" i="116"/>
  <c r="K63" i="116"/>
  <c r="D63" i="116"/>
  <c r="C63" i="116"/>
  <c r="AF62" i="116"/>
  <c r="AE62" i="116"/>
  <c r="AD62" i="116"/>
  <c r="AC62" i="116"/>
  <c r="AB62" i="116"/>
  <c r="AA62" i="116"/>
  <c r="Z62" i="116"/>
  <c r="Y62" i="116"/>
  <c r="V62" i="116"/>
  <c r="W62" i="116"/>
  <c r="X62" i="116"/>
  <c r="S62" i="116"/>
  <c r="R62" i="116"/>
  <c r="Q62" i="116"/>
  <c r="P62" i="116"/>
  <c r="O62" i="116"/>
  <c r="N62" i="116"/>
  <c r="M62" i="116"/>
  <c r="L62" i="116"/>
  <c r="K62" i="116"/>
  <c r="AF61" i="116"/>
  <c r="AE61" i="116"/>
  <c r="AD61" i="116"/>
  <c r="AC61" i="116"/>
  <c r="AB61" i="116"/>
  <c r="AA61" i="116"/>
  <c r="Z61" i="116"/>
  <c r="Y61" i="116"/>
  <c r="V61" i="116"/>
  <c r="W61" i="116"/>
  <c r="X61" i="116"/>
  <c r="S61" i="116"/>
  <c r="R61" i="116"/>
  <c r="Q61" i="116"/>
  <c r="P61" i="116"/>
  <c r="O61" i="116"/>
  <c r="N61" i="116"/>
  <c r="M61" i="116"/>
  <c r="L61" i="116"/>
  <c r="K61" i="116"/>
  <c r="H61" i="116"/>
  <c r="AF60" i="116"/>
  <c r="AE60" i="116"/>
  <c r="AD60" i="116"/>
  <c r="AC60" i="116"/>
  <c r="AB60" i="116"/>
  <c r="AA60" i="116"/>
  <c r="Z60" i="116"/>
  <c r="Y60" i="116"/>
  <c r="V60" i="116"/>
  <c r="W60" i="116"/>
  <c r="X60" i="116"/>
  <c r="S60" i="116"/>
  <c r="R60" i="116"/>
  <c r="Q60" i="116"/>
  <c r="P60" i="116"/>
  <c r="O60" i="116"/>
  <c r="N60" i="116"/>
  <c r="M60" i="116"/>
  <c r="L60" i="116"/>
  <c r="K60" i="116"/>
  <c r="H60" i="116"/>
  <c r="AF59" i="116"/>
  <c r="AE59" i="116"/>
  <c r="AD59" i="116"/>
  <c r="AC59" i="116"/>
  <c r="AB59" i="116"/>
  <c r="AA59" i="116"/>
  <c r="Z59" i="116"/>
  <c r="Y59" i="116"/>
  <c r="V59" i="116"/>
  <c r="W59" i="116"/>
  <c r="X59" i="116"/>
  <c r="S59" i="116"/>
  <c r="R59" i="116"/>
  <c r="Q59" i="116"/>
  <c r="P59" i="116"/>
  <c r="O59" i="116"/>
  <c r="N59" i="116"/>
  <c r="M59" i="116"/>
  <c r="L59" i="116"/>
  <c r="K59" i="116"/>
  <c r="H59" i="116"/>
  <c r="AF58" i="116"/>
  <c r="AE58" i="116"/>
  <c r="AD58" i="116"/>
  <c r="AC58" i="116"/>
  <c r="AB58" i="116"/>
  <c r="AA58" i="116"/>
  <c r="Z58" i="116"/>
  <c r="Y58" i="116"/>
  <c r="V58" i="116"/>
  <c r="W58" i="116"/>
  <c r="X58" i="116"/>
  <c r="S58" i="116"/>
  <c r="R58" i="116"/>
  <c r="Q58" i="116"/>
  <c r="P58" i="116"/>
  <c r="O58" i="116"/>
  <c r="N58" i="116"/>
  <c r="M58" i="116"/>
  <c r="L58" i="116"/>
  <c r="K58" i="116"/>
  <c r="H58" i="116"/>
  <c r="AF57" i="116"/>
  <c r="AE57" i="116"/>
  <c r="AD57" i="116"/>
  <c r="AC57" i="116"/>
  <c r="AB57" i="116"/>
  <c r="AA57" i="116"/>
  <c r="Z57" i="116"/>
  <c r="Y57" i="116"/>
  <c r="V57" i="116"/>
  <c r="W57" i="116"/>
  <c r="X57" i="116"/>
  <c r="S57" i="116"/>
  <c r="R57" i="116"/>
  <c r="Q57" i="116"/>
  <c r="P57" i="116"/>
  <c r="O57" i="116"/>
  <c r="N57" i="116"/>
  <c r="M57" i="116"/>
  <c r="L57" i="116"/>
  <c r="K57" i="116"/>
  <c r="H57" i="116"/>
  <c r="E57" i="116"/>
  <c r="AF56" i="116"/>
  <c r="AE56" i="116"/>
  <c r="AD56" i="116"/>
  <c r="AC56" i="116"/>
  <c r="AB56" i="116"/>
  <c r="AA56" i="116"/>
  <c r="Z56" i="116"/>
  <c r="Y56" i="116"/>
  <c r="V56" i="116"/>
  <c r="W56" i="116"/>
  <c r="X56" i="116"/>
  <c r="S56" i="116"/>
  <c r="R56" i="116"/>
  <c r="Q56" i="116"/>
  <c r="P56" i="116"/>
  <c r="O56" i="116"/>
  <c r="N56" i="116"/>
  <c r="M56" i="116"/>
  <c r="L56" i="116"/>
  <c r="K56" i="116"/>
  <c r="H56" i="116"/>
  <c r="E56" i="116"/>
  <c r="AF55" i="116"/>
  <c r="AE55" i="116"/>
  <c r="AD55" i="116"/>
  <c r="AC55" i="116"/>
  <c r="AB55" i="116"/>
  <c r="AA55" i="116"/>
  <c r="Z55" i="116"/>
  <c r="Y55" i="116"/>
  <c r="V55" i="116"/>
  <c r="W55" i="116"/>
  <c r="X55" i="116"/>
  <c r="S55" i="116"/>
  <c r="R55" i="116"/>
  <c r="Q55" i="116"/>
  <c r="P55" i="116"/>
  <c r="O55" i="116"/>
  <c r="N55" i="116"/>
  <c r="M55" i="116"/>
  <c r="L55" i="116"/>
  <c r="K55" i="116"/>
  <c r="D55" i="116"/>
  <c r="E55" i="116"/>
  <c r="AF54" i="116"/>
  <c r="AE54" i="116"/>
  <c r="AD54" i="116"/>
  <c r="AC54" i="116"/>
  <c r="AB54" i="116"/>
  <c r="AA54" i="116"/>
  <c r="Z54" i="116"/>
  <c r="Y54" i="116"/>
  <c r="V54" i="116"/>
  <c r="W54" i="116"/>
  <c r="X54" i="116"/>
  <c r="S54" i="116"/>
  <c r="R54" i="116"/>
  <c r="Q54" i="116"/>
  <c r="P54" i="116"/>
  <c r="O54" i="116"/>
  <c r="N54" i="116"/>
  <c r="M54" i="116"/>
  <c r="L54" i="116"/>
  <c r="K54" i="116"/>
  <c r="D54" i="116"/>
  <c r="E54" i="116"/>
  <c r="AF53" i="116"/>
  <c r="AE53" i="116"/>
  <c r="AD53" i="116"/>
  <c r="AC53" i="116"/>
  <c r="AB53" i="116"/>
  <c r="AA53" i="116"/>
  <c r="Z53" i="116"/>
  <c r="Y53" i="116"/>
  <c r="V53" i="116"/>
  <c r="W53" i="116"/>
  <c r="X53" i="116"/>
  <c r="S53" i="116"/>
  <c r="R53" i="116"/>
  <c r="Q53" i="116"/>
  <c r="P53" i="116"/>
  <c r="O53" i="116"/>
  <c r="N53" i="116"/>
  <c r="M53" i="116"/>
  <c r="L53" i="116"/>
  <c r="K53" i="116"/>
  <c r="D53" i="116"/>
  <c r="E53" i="116"/>
  <c r="Y52" i="116"/>
  <c r="Z52" i="116"/>
  <c r="AA52" i="116"/>
  <c r="AB52" i="116"/>
  <c r="AC52" i="116"/>
  <c r="AD52" i="116"/>
  <c r="AE52" i="116"/>
  <c r="AF52" i="116"/>
  <c r="V52" i="116"/>
  <c r="W52" i="116"/>
  <c r="X52" i="116"/>
  <c r="AG52" i="116"/>
  <c r="S52" i="116"/>
  <c r="R52" i="116"/>
  <c r="Q52" i="116"/>
  <c r="P52" i="116"/>
  <c r="O52" i="116"/>
  <c r="N52" i="116"/>
  <c r="M52" i="116"/>
  <c r="L52" i="116"/>
  <c r="K52" i="116"/>
  <c r="B51" i="116"/>
  <c r="A51" i="115"/>
  <c r="B101" i="115"/>
  <c r="B96" i="115"/>
  <c r="B97" i="115"/>
  <c r="B98" i="115"/>
  <c r="B99" i="115"/>
  <c r="B100" i="115"/>
  <c r="D101" i="115"/>
  <c r="E101" i="115"/>
  <c r="B94" i="115"/>
  <c r="C101" i="115"/>
  <c r="F101" i="115"/>
  <c r="D100" i="115"/>
  <c r="E100" i="115"/>
  <c r="C100" i="115"/>
  <c r="F100" i="115"/>
  <c r="D99" i="115"/>
  <c r="E99" i="115"/>
  <c r="C99" i="115"/>
  <c r="F99" i="115"/>
  <c r="D98" i="115"/>
  <c r="E98" i="115"/>
  <c r="C98" i="115"/>
  <c r="F98" i="115"/>
  <c r="D97" i="115"/>
  <c r="E97" i="115"/>
  <c r="C97" i="115"/>
  <c r="F97" i="115"/>
  <c r="D96" i="115"/>
  <c r="E96" i="115"/>
  <c r="G96" i="115"/>
  <c r="C96" i="115"/>
  <c r="F96" i="115"/>
  <c r="B95" i="115"/>
  <c r="C77" i="115"/>
  <c r="E77" i="115"/>
  <c r="F77" i="115"/>
  <c r="G77" i="115"/>
  <c r="D77" i="115"/>
  <c r="B79" i="115"/>
  <c r="H77" i="115"/>
  <c r="B78" i="115"/>
  <c r="C78" i="115"/>
  <c r="C79" i="115"/>
  <c r="D79" i="115"/>
  <c r="D80" i="115"/>
  <c r="B81" i="115"/>
  <c r="B80" i="115"/>
  <c r="C80" i="115"/>
  <c r="C81" i="115"/>
  <c r="D81" i="115"/>
  <c r="B83" i="115"/>
  <c r="B82" i="115"/>
  <c r="C82" i="115"/>
  <c r="C83" i="115"/>
  <c r="D83" i="115"/>
  <c r="B85" i="115"/>
  <c r="B84" i="115"/>
  <c r="C84" i="115"/>
  <c r="C85" i="115"/>
  <c r="D85" i="115"/>
  <c r="B87" i="115"/>
  <c r="B86" i="115"/>
  <c r="C86" i="115"/>
  <c r="C87" i="115"/>
  <c r="D87" i="115"/>
  <c r="D92" i="115"/>
  <c r="B89" i="115"/>
  <c r="B88" i="115"/>
  <c r="C88" i="115"/>
  <c r="C89" i="115"/>
  <c r="D89" i="115"/>
  <c r="B91" i="115"/>
  <c r="B90" i="115"/>
  <c r="C90" i="115"/>
  <c r="C91" i="115"/>
  <c r="D91" i="115"/>
  <c r="E92" i="115"/>
  <c r="C92" i="115"/>
  <c r="F92" i="115"/>
  <c r="S91" i="115"/>
  <c r="R91" i="115"/>
  <c r="Q91" i="115"/>
  <c r="P91" i="115"/>
  <c r="O91" i="115"/>
  <c r="N91" i="115"/>
  <c r="M91" i="115"/>
  <c r="L91" i="115"/>
  <c r="K91" i="115"/>
  <c r="H91" i="115"/>
  <c r="G91" i="115"/>
  <c r="S90" i="115"/>
  <c r="R90" i="115"/>
  <c r="Q90" i="115"/>
  <c r="P90" i="115"/>
  <c r="O90" i="115"/>
  <c r="N90" i="115"/>
  <c r="M90" i="115"/>
  <c r="L90" i="115"/>
  <c r="K90" i="115"/>
  <c r="S89" i="115"/>
  <c r="R89" i="115"/>
  <c r="Q89" i="115"/>
  <c r="P89" i="115"/>
  <c r="O89" i="115"/>
  <c r="N89" i="115"/>
  <c r="M89" i="115"/>
  <c r="L89" i="115"/>
  <c r="K89" i="115"/>
  <c r="H89" i="115"/>
  <c r="G89" i="115"/>
  <c r="S88" i="115"/>
  <c r="R88" i="115"/>
  <c r="Q88" i="115"/>
  <c r="P88" i="115"/>
  <c r="O88" i="115"/>
  <c r="N88" i="115"/>
  <c r="M88" i="115"/>
  <c r="L88" i="115"/>
  <c r="K88" i="115"/>
  <c r="H88" i="115"/>
  <c r="S87" i="115"/>
  <c r="R87" i="115"/>
  <c r="Q87" i="115"/>
  <c r="P87" i="115"/>
  <c r="O87" i="115"/>
  <c r="N87" i="115"/>
  <c r="M87" i="115"/>
  <c r="L87" i="115"/>
  <c r="K87" i="115"/>
  <c r="H87" i="115"/>
  <c r="G87" i="115"/>
  <c r="S86" i="115"/>
  <c r="R86" i="115"/>
  <c r="Q86" i="115"/>
  <c r="P86" i="115"/>
  <c r="O86" i="115"/>
  <c r="N86" i="115"/>
  <c r="M86" i="115"/>
  <c r="L86" i="115"/>
  <c r="K86" i="115"/>
  <c r="S85" i="115"/>
  <c r="R85" i="115"/>
  <c r="Q85" i="115"/>
  <c r="P85" i="115"/>
  <c r="O85" i="115"/>
  <c r="N85" i="115"/>
  <c r="M85" i="115"/>
  <c r="L85" i="115"/>
  <c r="K85" i="115"/>
  <c r="H85" i="115"/>
  <c r="E85" i="115"/>
  <c r="G85" i="115"/>
  <c r="S84" i="115"/>
  <c r="R84" i="115"/>
  <c r="Q84" i="115"/>
  <c r="P84" i="115"/>
  <c r="O84" i="115"/>
  <c r="N84" i="115"/>
  <c r="M84" i="115"/>
  <c r="L84" i="115"/>
  <c r="K84" i="115"/>
  <c r="S83" i="115"/>
  <c r="R83" i="115"/>
  <c r="Q83" i="115"/>
  <c r="P83" i="115"/>
  <c r="O83" i="115"/>
  <c r="N83" i="115"/>
  <c r="M83" i="115"/>
  <c r="L83" i="115"/>
  <c r="K83" i="115"/>
  <c r="H83" i="115"/>
  <c r="G83" i="115"/>
  <c r="S82" i="115"/>
  <c r="R82" i="115"/>
  <c r="Q82" i="115"/>
  <c r="P82" i="115"/>
  <c r="O82" i="115"/>
  <c r="N82" i="115"/>
  <c r="M82" i="115"/>
  <c r="L82" i="115"/>
  <c r="K82" i="115"/>
  <c r="S81" i="115"/>
  <c r="R81" i="115"/>
  <c r="Q81" i="115"/>
  <c r="P81" i="115"/>
  <c r="O81" i="115"/>
  <c r="N81" i="115"/>
  <c r="M81" i="115"/>
  <c r="L81" i="115"/>
  <c r="K81" i="115"/>
  <c r="H81" i="115"/>
  <c r="G81" i="115"/>
  <c r="H63" i="115"/>
  <c r="AF80" i="115"/>
  <c r="AE80" i="115"/>
  <c r="AD80" i="115"/>
  <c r="AC80" i="115"/>
  <c r="AB80" i="115"/>
  <c r="AA80" i="115"/>
  <c r="Z80" i="115"/>
  <c r="Y80" i="115"/>
  <c r="V80" i="115"/>
  <c r="W80" i="115"/>
  <c r="X80" i="115"/>
  <c r="S80" i="115"/>
  <c r="R80" i="115"/>
  <c r="Q80" i="115"/>
  <c r="P80" i="115"/>
  <c r="O80" i="115"/>
  <c r="N80" i="115"/>
  <c r="M80" i="115"/>
  <c r="L80" i="115"/>
  <c r="K80" i="115"/>
  <c r="AF79" i="115"/>
  <c r="AE79" i="115"/>
  <c r="AD79" i="115"/>
  <c r="AC79" i="115"/>
  <c r="AB79" i="115"/>
  <c r="AA79" i="115"/>
  <c r="Z79" i="115"/>
  <c r="Y79" i="115"/>
  <c r="V79" i="115"/>
  <c r="W79" i="115"/>
  <c r="X79" i="115"/>
  <c r="S79" i="115"/>
  <c r="R79" i="115"/>
  <c r="Q79" i="115"/>
  <c r="P79" i="115"/>
  <c r="O79" i="115"/>
  <c r="N79" i="115"/>
  <c r="M79" i="115"/>
  <c r="L79" i="115"/>
  <c r="K79" i="115"/>
  <c r="H79" i="115"/>
  <c r="G79" i="115"/>
  <c r="AF78" i="115"/>
  <c r="AE78" i="115"/>
  <c r="AD78" i="115"/>
  <c r="AC78" i="115"/>
  <c r="AB78" i="115"/>
  <c r="AA78" i="115"/>
  <c r="Z78" i="115"/>
  <c r="Y78" i="115"/>
  <c r="V78" i="115"/>
  <c r="W78" i="115"/>
  <c r="X78" i="115"/>
  <c r="S78" i="115"/>
  <c r="R78" i="115"/>
  <c r="Q78" i="115"/>
  <c r="P78" i="115"/>
  <c r="O78" i="115"/>
  <c r="N78" i="115"/>
  <c r="M78" i="115"/>
  <c r="L78" i="115"/>
  <c r="K78" i="115"/>
  <c r="AF77" i="115"/>
  <c r="AE77" i="115"/>
  <c r="AD77" i="115"/>
  <c r="AC77" i="115"/>
  <c r="AB77" i="115"/>
  <c r="AA77" i="115"/>
  <c r="Z77" i="115"/>
  <c r="Y77" i="115"/>
  <c r="V77" i="115"/>
  <c r="W77" i="115"/>
  <c r="X77" i="115"/>
  <c r="S77" i="115"/>
  <c r="R77" i="115"/>
  <c r="Q77" i="115"/>
  <c r="P77" i="115"/>
  <c r="O77" i="115"/>
  <c r="N77" i="115"/>
  <c r="M77" i="115"/>
  <c r="L77" i="115"/>
  <c r="K77" i="115"/>
  <c r="B77" i="115"/>
  <c r="AF76" i="115"/>
  <c r="AE76" i="115"/>
  <c r="AD76" i="115"/>
  <c r="AC76" i="115"/>
  <c r="AB76" i="115"/>
  <c r="AA76" i="115"/>
  <c r="Z76" i="115"/>
  <c r="Y76" i="115"/>
  <c r="V76" i="115"/>
  <c r="W76" i="115"/>
  <c r="X76" i="115"/>
  <c r="S76" i="115"/>
  <c r="R76" i="115"/>
  <c r="Q76" i="115"/>
  <c r="P76" i="115"/>
  <c r="O76" i="115"/>
  <c r="N76" i="115"/>
  <c r="M76" i="115"/>
  <c r="L76" i="115"/>
  <c r="K76" i="115"/>
  <c r="G68" i="115"/>
  <c r="C54" i="115"/>
  <c r="C73" i="115"/>
  <c r="C55" i="115"/>
  <c r="C74" i="115"/>
  <c r="D73" i="115"/>
  <c r="H53" i="115"/>
  <c r="E72" i="115"/>
  <c r="F72" i="115"/>
  <c r="H54" i="115"/>
  <c r="E73" i="115"/>
  <c r="F73" i="115"/>
  <c r="B76" i="115"/>
  <c r="AF75" i="115"/>
  <c r="AE75" i="115"/>
  <c r="AD75" i="115"/>
  <c r="AC75" i="115"/>
  <c r="AB75" i="115"/>
  <c r="AA75" i="115"/>
  <c r="Z75" i="115"/>
  <c r="Y75" i="115"/>
  <c r="V75" i="115"/>
  <c r="W75" i="115"/>
  <c r="X75" i="115"/>
  <c r="S75" i="115"/>
  <c r="R75" i="115"/>
  <c r="Q75" i="115"/>
  <c r="P75" i="115"/>
  <c r="O75" i="115"/>
  <c r="N75" i="115"/>
  <c r="M75" i="115"/>
  <c r="L75" i="115"/>
  <c r="K75" i="115"/>
  <c r="B75" i="115"/>
  <c r="AF74" i="115"/>
  <c r="AE74" i="115"/>
  <c r="AD74" i="115"/>
  <c r="AC74" i="115"/>
  <c r="AB74" i="115"/>
  <c r="AA74" i="115"/>
  <c r="Z74" i="115"/>
  <c r="Y74" i="115"/>
  <c r="V74" i="115"/>
  <c r="W74" i="115"/>
  <c r="X74" i="115"/>
  <c r="S74" i="115"/>
  <c r="R74" i="115"/>
  <c r="Q74" i="115"/>
  <c r="P74" i="115"/>
  <c r="O74" i="115"/>
  <c r="N74" i="115"/>
  <c r="M74" i="115"/>
  <c r="L74" i="115"/>
  <c r="K74" i="115"/>
  <c r="H55" i="115"/>
  <c r="E74" i="115"/>
  <c r="B55" i="115"/>
  <c r="B74" i="115"/>
  <c r="AF73" i="115"/>
  <c r="AE73" i="115"/>
  <c r="AD73" i="115"/>
  <c r="AC73" i="115"/>
  <c r="AB73" i="115"/>
  <c r="AA73" i="115"/>
  <c r="Z73" i="115"/>
  <c r="Y73" i="115"/>
  <c r="V73" i="115"/>
  <c r="W73" i="115"/>
  <c r="X73" i="115"/>
  <c r="S73" i="115"/>
  <c r="R73" i="115"/>
  <c r="Q73" i="115"/>
  <c r="P73" i="115"/>
  <c r="O73" i="115"/>
  <c r="N73" i="115"/>
  <c r="M73" i="115"/>
  <c r="L73" i="115"/>
  <c r="K73" i="115"/>
  <c r="B54" i="115"/>
  <c r="B73" i="115"/>
  <c r="AF72" i="115"/>
  <c r="AE72" i="115"/>
  <c r="AD72" i="115"/>
  <c r="AC72" i="115"/>
  <c r="AB72" i="115"/>
  <c r="AA72" i="115"/>
  <c r="Z72" i="115"/>
  <c r="Y72" i="115"/>
  <c r="V72" i="115"/>
  <c r="W72" i="115"/>
  <c r="X72" i="115"/>
  <c r="S72" i="115"/>
  <c r="R72" i="115"/>
  <c r="Q72" i="115"/>
  <c r="P72" i="115"/>
  <c r="O72" i="115"/>
  <c r="N72" i="115"/>
  <c r="M72" i="115"/>
  <c r="L72" i="115"/>
  <c r="K72" i="115"/>
  <c r="C53" i="115"/>
  <c r="C72" i="115"/>
  <c r="D72" i="115"/>
  <c r="B53" i="115"/>
  <c r="B72" i="115"/>
  <c r="AF71" i="115"/>
  <c r="AE71" i="115"/>
  <c r="AD71" i="115"/>
  <c r="AC71" i="115"/>
  <c r="AB71" i="115"/>
  <c r="AA71" i="115"/>
  <c r="Z71" i="115"/>
  <c r="Y71" i="115"/>
  <c r="V71" i="115"/>
  <c r="W71" i="115"/>
  <c r="X71" i="115"/>
  <c r="S71" i="115"/>
  <c r="R71" i="115"/>
  <c r="Q71" i="115"/>
  <c r="P71" i="115"/>
  <c r="O71" i="115"/>
  <c r="N71" i="115"/>
  <c r="M71" i="115"/>
  <c r="L71" i="115"/>
  <c r="K71" i="115"/>
  <c r="AF70" i="115"/>
  <c r="AE70" i="115"/>
  <c r="AD70" i="115"/>
  <c r="AC70" i="115"/>
  <c r="AB70" i="115"/>
  <c r="AA70" i="115"/>
  <c r="Z70" i="115"/>
  <c r="Y70" i="115"/>
  <c r="V70" i="115"/>
  <c r="W70" i="115"/>
  <c r="X70" i="115"/>
  <c r="S70" i="115"/>
  <c r="R70" i="115"/>
  <c r="Q70" i="115"/>
  <c r="P70" i="115"/>
  <c r="O70" i="115"/>
  <c r="N70" i="115"/>
  <c r="M70" i="115"/>
  <c r="L70" i="115"/>
  <c r="K70" i="115"/>
  <c r="G66" i="115"/>
  <c r="AF69" i="115"/>
  <c r="AE69" i="115"/>
  <c r="AD69" i="115"/>
  <c r="AC69" i="115"/>
  <c r="AB69" i="115"/>
  <c r="AA69" i="115"/>
  <c r="Z69" i="115"/>
  <c r="Y69" i="115"/>
  <c r="V69" i="115"/>
  <c r="W69" i="115"/>
  <c r="X69" i="115"/>
  <c r="S69" i="115"/>
  <c r="R69" i="115"/>
  <c r="Q69" i="115"/>
  <c r="P69" i="115"/>
  <c r="O69" i="115"/>
  <c r="N69" i="115"/>
  <c r="M69" i="115"/>
  <c r="L69" i="115"/>
  <c r="K69" i="115"/>
  <c r="AF68" i="115"/>
  <c r="AE68" i="115"/>
  <c r="AD68" i="115"/>
  <c r="AC68" i="115"/>
  <c r="AB68" i="115"/>
  <c r="AA68" i="115"/>
  <c r="Z68" i="115"/>
  <c r="Y68" i="115"/>
  <c r="V68" i="115"/>
  <c r="W68" i="115"/>
  <c r="X68" i="115"/>
  <c r="S68" i="115"/>
  <c r="R68" i="115"/>
  <c r="Q68" i="115"/>
  <c r="P68" i="115"/>
  <c r="O68" i="115"/>
  <c r="N68" i="115"/>
  <c r="M68" i="115"/>
  <c r="L68" i="115"/>
  <c r="K68" i="115"/>
  <c r="AF67" i="115"/>
  <c r="AE67" i="115"/>
  <c r="AD67" i="115"/>
  <c r="AC67" i="115"/>
  <c r="AB67" i="115"/>
  <c r="AA67" i="115"/>
  <c r="Z67" i="115"/>
  <c r="Y67" i="115"/>
  <c r="V67" i="115"/>
  <c r="W67" i="115"/>
  <c r="X67" i="115"/>
  <c r="S67" i="115"/>
  <c r="R67" i="115"/>
  <c r="Q67" i="115"/>
  <c r="P67" i="115"/>
  <c r="O67" i="115"/>
  <c r="N67" i="115"/>
  <c r="M67" i="115"/>
  <c r="L67" i="115"/>
  <c r="K67" i="115"/>
  <c r="G53" i="115"/>
  <c r="C56" i="115"/>
  <c r="B56" i="115"/>
  <c r="C57" i="115"/>
  <c r="B57" i="115"/>
  <c r="C58" i="115"/>
  <c r="B58" i="115"/>
  <c r="C59" i="115"/>
  <c r="B59" i="115"/>
  <c r="C60" i="115"/>
  <c r="B60" i="115"/>
  <c r="C61" i="115"/>
  <c r="B61" i="115"/>
  <c r="E56" i="115"/>
  <c r="G56" i="115"/>
  <c r="E57" i="115"/>
  <c r="G57" i="115"/>
  <c r="E58" i="115"/>
  <c r="G58" i="115"/>
  <c r="E59" i="115"/>
  <c r="G59" i="115"/>
  <c r="E60" i="115"/>
  <c r="G60" i="115"/>
  <c r="E61" i="115"/>
  <c r="G61" i="115"/>
  <c r="F53" i="115"/>
  <c r="B62" i="115"/>
  <c r="B63" i="115"/>
  <c r="B64" i="115"/>
  <c r="F54" i="115"/>
  <c r="F55" i="115"/>
  <c r="H66" i="115"/>
  <c r="H67" i="115"/>
  <c r="G67" i="115"/>
  <c r="B65" i="115"/>
  <c r="B66" i="115"/>
  <c r="F65" i="115"/>
  <c r="F66" i="115"/>
  <c r="F67" i="115"/>
  <c r="B67" i="115"/>
  <c r="AF66" i="115"/>
  <c r="AE66" i="115"/>
  <c r="AD66" i="115"/>
  <c r="AC66" i="115"/>
  <c r="AB66" i="115"/>
  <c r="AA66" i="115"/>
  <c r="Z66" i="115"/>
  <c r="Y66" i="115"/>
  <c r="V66" i="115"/>
  <c r="W66" i="115"/>
  <c r="X66" i="115"/>
  <c r="S66" i="115"/>
  <c r="R66" i="115"/>
  <c r="Q66" i="115"/>
  <c r="P66" i="115"/>
  <c r="O66" i="115"/>
  <c r="N66" i="115"/>
  <c r="M66" i="115"/>
  <c r="L66" i="115"/>
  <c r="K66" i="115"/>
  <c r="C66" i="115"/>
  <c r="AF65" i="115"/>
  <c r="AE65" i="115"/>
  <c r="AD65" i="115"/>
  <c r="AC65" i="115"/>
  <c r="AB65" i="115"/>
  <c r="AA65" i="115"/>
  <c r="Z65" i="115"/>
  <c r="Y65" i="115"/>
  <c r="V65" i="115"/>
  <c r="W65" i="115"/>
  <c r="X65" i="115"/>
  <c r="S65" i="115"/>
  <c r="R65" i="115"/>
  <c r="Q65" i="115"/>
  <c r="P65" i="115"/>
  <c r="O65" i="115"/>
  <c r="N65" i="115"/>
  <c r="M65" i="115"/>
  <c r="L65" i="115"/>
  <c r="K65" i="115"/>
  <c r="H65" i="115"/>
  <c r="G65" i="115"/>
  <c r="C65" i="115"/>
  <c r="AF64" i="115"/>
  <c r="AE64" i="115"/>
  <c r="AD64" i="115"/>
  <c r="AC64" i="115"/>
  <c r="AB64" i="115"/>
  <c r="AA64" i="115"/>
  <c r="Z64" i="115"/>
  <c r="Y64" i="115"/>
  <c r="V64" i="115"/>
  <c r="W64" i="115"/>
  <c r="X64" i="115"/>
  <c r="S64" i="115"/>
  <c r="R64" i="115"/>
  <c r="Q64" i="115"/>
  <c r="P64" i="115"/>
  <c r="O64" i="115"/>
  <c r="N64" i="115"/>
  <c r="M64" i="115"/>
  <c r="L64" i="115"/>
  <c r="K64" i="115"/>
  <c r="G64" i="115"/>
  <c r="E64" i="115"/>
  <c r="C64" i="115"/>
  <c r="AF63" i="115"/>
  <c r="AE63" i="115"/>
  <c r="AD63" i="115"/>
  <c r="AC63" i="115"/>
  <c r="AB63" i="115"/>
  <c r="AA63" i="115"/>
  <c r="Z63" i="115"/>
  <c r="Y63" i="115"/>
  <c r="V63" i="115"/>
  <c r="W63" i="115"/>
  <c r="X63" i="115"/>
  <c r="S63" i="115"/>
  <c r="R63" i="115"/>
  <c r="Q63" i="115"/>
  <c r="P63" i="115"/>
  <c r="O63" i="115"/>
  <c r="N63" i="115"/>
  <c r="M63" i="115"/>
  <c r="L63" i="115"/>
  <c r="K63" i="115"/>
  <c r="D63" i="115"/>
  <c r="C63" i="115"/>
  <c r="AF62" i="115"/>
  <c r="AE62" i="115"/>
  <c r="AD62" i="115"/>
  <c r="AC62" i="115"/>
  <c r="AB62" i="115"/>
  <c r="AA62" i="115"/>
  <c r="Z62" i="115"/>
  <c r="Y62" i="115"/>
  <c r="V62" i="115"/>
  <c r="W62" i="115"/>
  <c r="X62" i="115"/>
  <c r="S62" i="115"/>
  <c r="R62" i="115"/>
  <c r="Q62" i="115"/>
  <c r="P62" i="115"/>
  <c r="O62" i="115"/>
  <c r="N62" i="115"/>
  <c r="M62" i="115"/>
  <c r="L62" i="115"/>
  <c r="K62" i="115"/>
  <c r="AF61" i="115"/>
  <c r="AE61" i="115"/>
  <c r="AD61" i="115"/>
  <c r="AC61" i="115"/>
  <c r="AB61" i="115"/>
  <c r="AA61" i="115"/>
  <c r="Z61" i="115"/>
  <c r="Y61" i="115"/>
  <c r="V61" i="115"/>
  <c r="W61" i="115"/>
  <c r="X61" i="115"/>
  <c r="S61" i="115"/>
  <c r="R61" i="115"/>
  <c r="Q61" i="115"/>
  <c r="P61" i="115"/>
  <c r="O61" i="115"/>
  <c r="N61" i="115"/>
  <c r="M61" i="115"/>
  <c r="L61" i="115"/>
  <c r="K61" i="115"/>
  <c r="H61" i="115"/>
  <c r="AF60" i="115"/>
  <c r="AE60" i="115"/>
  <c r="AD60" i="115"/>
  <c r="AC60" i="115"/>
  <c r="AB60" i="115"/>
  <c r="AA60" i="115"/>
  <c r="Z60" i="115"/>
  <c r="Y60" i="115"/>
  <c r="V60" i="115"/>
  <c r="W60" i="115"/>
  <c r="X60" i="115"/>
  <c r="S60" i="115"/>
  <c r="R60" i="115"/>
  <c r="Q60" i="115"/>
  <c r="P60" i="115"/>
  <c r="O60" i="115"/>
  <c r="N60" i="115"/>
  <c r="M60" i="115"/>
  <c r="L60" i="115"/>
  <c r="K60" i="115"/>
  <c r="H60" i="115"/>
  <c r="AF59" i="115"/>
  <c r="AE59" i="115"/>
  <c r="AD59" i="115"/>
  <c r="AC59" i="115"/>
  <c r="AB59" i="115"/>
  <c r="AA59" i="115"/>
  <c r="Z59" i="115"/>
  <c r="Y59" i="115"/>
  <c r="V59" i="115"/>
  <c r="W59" i="115"/>
  <c r="X59" i="115"/>
  <c r="S59" i="115"/>
  <c r="R59" i="115"/>
  <c r="Q59" i="115"/>
  <c r="P59" i="115"/>
  <c r="O59" i="115"/>
  <c r="N59" i="115"/>
  <c r="M59" i="115"/>
  <c r="L59" i="115"/>
  <c r="K59" i="115"/>
  <c r="H59" i="115"/>
  <c r="AF58" i="115"/>
  <c r="AE58" i="115"/>
  <c r="AD58" i="115"/>
  <c r="AC58" i="115"/>
  <c r="AB58" i="115"/>
  <c r="AA58" i="115"/>
  <c r="Z58" i="115"/>
  <c r="Y58" i="115"/>
  <c r="V58" i="115"/>
  <c r="W58" i="115"/>
  <c r="X58" i="115"/>
  <c r="S58" i="115"/>
  <c r="R58" i="115"/>
  <c r="Q58" i="115"/>
  <c r="P58" i="115"/>
  <c r="O58" i="115"/>
  <c r="N58" i="115"/>
  <c r="M58" i="115"/>
  <c r="L58" i="115"/>
  <c r="K58" i="115"/>
  <c r="H58" i="115"/>
  <c r="AF57" i="115"/>
  <c r="AE57" i="115"/>
  <c r="AD57" i="115"/>
  <c r="AC57" i="115"/>
  <c r="AB57" i="115"/>
  <c r="AA57" i="115"/>
  <c r="Z57" i="115"/>
  <c r="Y57" i="115"/>
  <c r="V57" i="115"/>
  <c r="W57" i="115"/>
  <c r="X57" i="115"/>
  <c r="S57" i="115"/>
  <c r="R57" i="115"/>
  <c r="Q57" i="115"/>
  <c r="P57" i="115"/>
  <c r="O57" i="115"/>
  <c r="N57" i="115"/>
  <c r="M57" i="115"/>
  <c r="L57" i="115"/>
  <c r="K57" i="115"/>
  <c r="H57" i="115"/>
  <c r="AF56" i="115"/>
  <c r="AE56" i="115"/>
  <c r="AD56" i="115"/>
  <c r="AC56" i="115"/>
  <c r="AB56" i="115"/>
  <c r="AA56" i="115"/>
  <c r="Z56" i="115"/>
  <c r="Y56" i="115"/>
  <c r="V56" i="115"/>
  <c r="W56" i="115"/>
  <c r="X56" i="115"/>
  <c r="S56" i="115"/>
  <c r="R56" i="115"/>
  <c r="Q56" i="115"/>
  <c r="P56" i="115"/>
  <c r="O56" i="115"/>
  <c r="N56" i="115"/>
  <c r="M56" i="115"/>
  <c r="L56" i="115"/>
  <c r="K56" i="115"/>
  <c r="H56" i="115"/>
  <c r="AF55" i="115"/>
  <c r="AE55" i="115"/>
  <c r="AD55" i="115"/>
  <c r="AC55" i="115"/>
  <c r="AB55" i="115"/>
  <c r="AA55" i="115"/>
  <c r="Z55" i="115"/>
  <c r="Y55" i="115"/>
  <c r="V55" i="115"/>
  <c r="W55" i="115"/>
  <c r="X55" i="115"/>
  <c r="S55" i="115"/>
  <c r="R55" i="115"/>
  <c r="Q55" i="115"/>
  <c r="P55" i="115"/>
  <c r="O55" i="115"/>
  <c r="N55" i="115"/>
  <c r="M55" i="115"/>
  <c r="L55" i="115"/>
  <c r="K55" i="115"/>
  <c r="D55" i="115"/>
  <c r="E55" i="115"/>
  <c r="AF54" i="115"/>
  <c r="AE54" i="115"/>
  <c r="AD54" i="115"/>
  <c r="AC54" i="115"/>
  <c r="AB54" i="115"/>
  <c r="AA54" i="115"/>
  <c r="Z54" i="115"/>
  <c r="Y54" i="115"/>
  <c r="V54" i="115"/>
  <c r="W54" i="115"/>
  <c r="X54" i="115"/>
  <c r="S54" i="115"/>
  <c r="R54" i="115"/>
  <c r="Q54" i="115"/>
  <c r="P54" i="115"/>
  <c r="O54" i="115"/>
  <c r="N54" i="115"/>
  <c r="M54" i="115"/>
  <c r="L54" i="115"/>
  <c r="K54" i="115"/>
  <c r="D54" i="115"/>
  <c r="E54" i="115"/>
  <c r="AF53" i="115"/>
  <c r="AE53" i="115"/>
  <c r="AD53" i="115"/>
  <c r="AC53" i="115"/>
  <c r="AB53" i="115"/>
  <c r="AA53" i="115"/>
  <c r="Z53" i="115"/>
  <c r="Y53" i="115"/>
  <c r="V53" i="115"/>
  <c r="W53" i="115"/>
  <c r="X53" i="115"/>
  <c r="S53" i="115"/>
  <c r="R53" i="115"/>
  <c r="Q53" i="115"/>
  <c r="P53" i="115"/>
  <c r="O53" i="115"/>
  <c r="N53" i="115"/>
  <c r="M53" i="115"/>
  <c r="L53" i="115"/>
  <c r="K53" i="115"/>
  <c r="D53" i="115"/>
  <c r="E53" i="115"/>
  <c r="Y52" i="115"/>
  <c r="Z52" i="115"/>
  <c r="AA52" i="115"/>
  <c r="AB52" i="115"/>
  <c r="AC52" i="115"/>
  <c r="AD52" i="115"/>
  <c r="AE52" i="115"/>
  <c r="AF52" i="115"/>
  <c r="V52" i="115"/>
  <c r="W52" i="115"/>
  <c r="X52" i="115"/>
  <c r="S52" i="115"/>
  <c r="AG52" i="115"/>
  <c r="R52" i="115"/>
  <c r="Q52" i="115"/>
  <c r="P52" i="115"/>
  <c r="O52" i="115"/>
  <c r="N52" i="115"/>
  <c r="M52" i="115"/>
  <c r="L52" i="115"/>
  <c r="K52" i="115"/>
  <c r="B51" i="115"/>
  <c r="A51" i="114"/>
  <c r="B101" i="114"/>
  <c r="B96" i="114"/>
  <c r="B97" i="114"/>
  <c r="B98" i="114"/>
  <c r="B99" i="114"/>
  <c r="B100" i="114"/>
  <c r="D101" i="114"/>
  <c r="E101" i="114"/>
  <c r="B94" i="114"/>
  <c r="C101" i="114"/>
  <c r="F101" i="114"/>
  <c r="D100" i="114"/>
  <c r="E100" i="114"/>
  <c r="C100" i="114"/>
  <c r="F100" i="114"/>
  <c r="D99" i="114"/>
  <c r="E99" i="114"/>
  <c r="C99" i="114"/>
  <c r="F99" i="114"/>
  <c r="D98" i="114"/>
  <c r="E98" i="114"/>
  <c r="C57" i="114"/>
  <c r="B57" i="114"/>
  <c r="C98" i="114"/>
  <c r="F98" i="114"/>
  <c r="D97" i="114"/>
  <c r="E97" i="114"/>
  <c r="C97" i="114"/>
  <c r="F97" i="114"/>
  <c r="D96" i="114"/>
  <c r="E96" i="114"/>
  <c r="G96" i="114"/>
  <c r="C96" i="114"/>
  <c r="F96" i="114"/>
  <c r="B95" i="114"/>
  <c r="C77" i="114"/>
  <c r="E77" i="114"/>
  <c r="F77" i="114"/>
  <c r="G77" i="114"/>
  <c r="D77" i="114"/>
  <c r="B79" i="114"/>
  <c r="H77" i="114"/>
  <c r="B78" i="114"/>
  <c r="C78" i="114"/>
  <c r="C79" i="114"/>
  <c r="D79" i="114"/>
  <c r="D80" i="114"/>
  <c r="B81" i="114"/>
  <c r="B80" i="114"/>
  <c r="C80" i="114"/>
  <c r="C81" i="114"/>
  <c r="D81" i="114"/>
  <c r="B83" i="114"/>
  <c r="B82" i="114"/>
  <c r="C82" i="114"/>
  <c r="C83" i="114"/>
  <c r="D83" i="114"/>
  <c r="B85" i="114"/>
  <c r="B84" i="114"/>
  <c r="C84" i="114"/>
  <c r="C85" i="114"/>
  <c r="D85" i="114"/>
  <c r="B87" i="114"/>
  <c r="B86" i="114"/>
  <c r="C86" i="114"/>
  <c r="C87" i="114"/>
  <c r="D87" i="114"/>
  <c r="D92" i="114"/>
  <c r="B89" i="114"/>
  <c r="B88" i="114"/>
  <c r="C88" i="114"/>
  <c r="C89" i="114"/>
  <c r="D89" i="114"/>
  <c r="B91" i="114"/>
  <c r="B90" i="114"/>
  <c r="C90" i="114"/>
  <c r="C91" i="114"/>
  <c r="D91" i="114"/>
  <c r="E92" i="114"/>
  <c r="C92" i="114"/>
  <c r="F92" i="114"/>
  <c r="S91" i="114"/>
  <c r="R91" i="114"/>
  <c r="Q91" i="114"/>
  <c r="P91" i="114"/>
  <c r="O91" i="114"/>
  <c r="N91" i="114"/>
  <c r="M91" i="114"/>
  <c r="L91" i="114"/>
  <c r="K91" i="114"/>
  <c r="H91" i="114"/>
  <c r="G91" i="114"/>
  <c r="S90" i="114"/>
  <c r="R90" i="114"/>
  <c r="Q90" i="114"/>
  <c r="P90" i="114"/>
  <c r="O90" i="114"/>
  <c r="N90" i="114"/>
  <c r="M90" i="114"/>
  <c r="L90" i="114"/>
  <c r="K90" i="114"/>
  <c r="S89" i="114"/>
  <c r="R89" i="114"/>
  <c r="Q89" i="114"/>
  <c r="P89" i="114"/>
  <c r="O89" i="114"/>
  <c r="N89" i="114"/>
  <c r="M89" i="114"/>
  <c r="L89" i="114"/>
  <c r="K89" i="114"/>
  <c r="H89" i="114"/>
  <c r="H88" i="114"/>
  <c r="G89" i="114"/>
  <c r="S88" i="114"/>
  <c r="R88" i="114"/>
  <c r="Q88" i="114"/>
  <c r="P88" i="114"/>
  <c r="O88" i="114"/>
  <c r="N88" i="114"/>
  <c r="M88" i="114"/>
  <c r="L88" i="114"/>
  <c r="K88" i="114"/>
  <c r="S87" i="114"/>
  <c r="R87" i="114"/>
  <c r="Q87" i="114"/>
  <c r="P87" i="114"/>
  <c r="O87" i="114"/>
  <c r="N87" i="114"/>
  <c r="M87" i="114"/>
  <c r="L87" i="114"/>
  <c r="K87" i="114"/>
  <c r="H87" i="114"/>
  <c r="G87" i="114"/>
  <c r="S86" i="114"/>
  <c r="R86" i="114"/>
  <c r="Q86" i="114"/>
  <c r="P86" i="114"/>
  <c r="O86" i="114"/>
  <c r="N86" i="114"/>
  <c r="M86" i="114"/>
  <c r="L86" i="114"/>
  <c r="K86" i="114"/>
  <c r="S85" i="114"/>
  <c r="R85" i="114"/>
  <c r="Q85" i="114"/>
  <c r="P85" i="114"/>
  <c r="O85" i="114"/>
  <c r="N85" i="114"/>
  <c r="M85" i="114"/>
  <c r="L85" i="114"/>
  <c r="K85" i="114"/>
  <c r="H85" i="114"/>
  <c r="E85" i="114"/>
  <c r="G85" i="114"/>
  <c r="S84" i="114"/>
  <c r="R84" i="114"/>
  <c r="Q84" i="114"/>
  <c r="P84" i="114"/>
  <c r="O84" i="114"/>
  <c r="N84" i="114"/>
  <c r="M84" i="114"/>
  <c r="L84" i="114"/>
  <c r="K84" i="114"/>
  <c r="S83" i="114"/>
  <c r="R83" i="114"/>
  <c r="Q83" i="114"/>
  <c r="P83" i="114"/>
  <c r="O83" i="114"/>
  <c r="N83" i="114"/>
  <c r="M83" i="114"/>
  <c r="L83" i="114"/>
  <c r="K83" i="114"/>
  <c r="H83" i="114"/>
  <c r="G83" i="114"/>
  <c r="S82" i="114"/>
  <c r="R82" i="114"/>
  <c r="Q82" i="114"/>
  <c r="P82" i="114"/>
  <c r="O82" i="114"/>
  <c r="N82" i="114"/>
  <c r="M82" i="114"/>
  <c r="L82" i="114"/>
  <c r="K82" i="114"/>
  <c r="S81" i="114"/>
  <c r="R81" i="114"/>
  <c r="Q81" i="114"/>
  <c r="P81" i="114"/>
  <c r="O81" i="114"/>
  <c r="N81" i="114"/>
  <c r="M81" i="114"/>
  <c r="L81" i="114"/>
  <c r="K81" i="114"/>
  <c r="H81" i="114"/>
  <c r="G81" i="114"/>
  <c r="H63" i="114"/>
  <c r="AF80" i="114"/>
  <c r="AE80" i="114"/>
  <c r="AD80" i="114"/>
  <c r="AC80" i="114"/>
  <c r="AB80" i="114"/>
  <c r="AA80" i="114"/>
  <c r="Z80" i="114"/>
  <c r="Y80" i="114"/>
  <c r="V80" i="114"/>
  <c r="W80" i="114"/>
  <c r="X80" i="114"/>
  <c r="S80" i="114"/>
  <c r="R80" i="114"/>
  <c r="Q80" i="114"/>
  <c r="P80" i="114"/>
  <c r="O80" i="114"/>
  <c r="N80" i="114"/>
  <c r="M80" i="114"/>
  <c r="L80" i="114"/>
  <c r="K80" i="114"/>
  <c r="AF79" i="114"/>
  <c r="AE79" i="114"/>
  <c r="AD79" i="114"/>
  <c r="AC79" i="114"/>
  <c r="AB79" i="114"/>
  <c r="AA79" i="114"/>
  <c r="Z79" i="114"/>
  <c r="Y79" i="114"/>
  <c r="V79" i="114"/>
  <c r="W79" i="114"/>
  <c r="X79" i="114"/>
  <c r="S79" i="114"/>
  <c r="R79" i="114"/>
  <c r="Q79" i="114"/>
  <c r="P79" i="114"/>
  <c r="O79" i="114"/>
  <c r="N79" i="114"/>
  <c r="M79" i="114"/>
  <c r="L79" i="114"/>
  <c r="K79" i="114"/>
  <c r="H79" i="114"/>
  <c r="G79" i="114"/>
  <c r="AF78" i="114"/>
  <c r="AE78" i="114"/>
  <c r="AD78" i="114"/>
  <c r="AC78" i="114"/>
  <c r="AB78" i="114"/>
  <c r="AA78" i="114"/>
  <c r="Z78" i="114"/>
  <c r="Y78" i="114"/>
  <c r="V78" i="114"/>
  <c r="W78" i="114"/>
  <c r="X78" i="114"/>
  <c r="S78" i="114"/>
  <c r="R78" i="114"/>
  <c r="Q78" i="114"/>
  <c r="P78" i="114"/>
  <c r="O78" i="114"/>
  <c r="N78" i="114"/>
  <c r="M78" i="114"/>
  <c r="L78" i="114"/>
  <c r="K78" i="114"/>
  <c r="AF77" i="114"/>
  <c r="AE77" i="114"/>
  <c r="AD77" i="114"/>
  <c r="AC77" i="114"/>
  <c r="AB77" i="114"/>
  <c r="AA77" i="114"/>
  <c r="Z77" i="114"/>
  <c r="Y77" i="114"/>
  <c r="V77" i="114"/>
  <c r="W77" i="114"/>
  <c r="X77" i="114"/>
  <c r="S77" i="114"/>
  <c r="R77" i="114"/>
  <c r="Q77" i="114"/>
  <c r="P77" i="114"/>
  <c r="O77" i="114"/>
  <c r="N77" i="114"/>
  <c r="M77" i="114"/>
  <c r="L77" i="114"/>
  <c r="K77" i="114"/>
  <c r="B77" i="114"/>
  <c r="AF76" i="114"/>
  <c r="AE76" i="114"/>
  <c r="AD76" i="114"/>
  <c r="AC76" i="114"/>
  <c r="AB76" i="114"/>
  <c r="AA76" i="114"/>
  <c r="Z76" i="114"/>
  <c r="Y76" i="114"/>
  <c r="V76" i="114"/>
  <c r="W76" i="114"/>
  <c r="X76" i="114"/>
  <c r="S76" i="114"/>
  <c r="R76" i="114"/>
  <c r="Q76" i="114"/>
  <c r="P76" i="114"/>
  <c r="O76" i="114"/>
  <c r="N76" i="114"/>
  <c r="M76" i="114"/>
  <c r="L76" i="114"/>
  <c r="K76" i="114"/>
  <c r="G68" i="114"/>
  <c r="C54" i="114"/>
  <c r="C73" i="114"/>
  <c r="C55" i="114"/>
  <c r="C74" i="114"/>
  <c r="D73" i="114"/>
  <c r="H53" i="114"/>
  <c r="E72" i="114"/>
  <c r="F72" i="114"/>
  <c r="H54" i="114"/>
  <c r="E73" i="114"/>
  <c r="F73" i="114"/>
  <c r="B76" i="114"/>
  <c r="AF75" i="114"/>
  <c r="AE75" i="114"/>
  <c r="AD75" i="114"/>
  <c r="AC75" i="114"/>
  <c r="AB75" i="114"/>
  <c r="AA75" i="114"/>
  <c r="Z75" i="114"/>
  <c r="Y75" i="114"/>
  <c r="V75" i="114"/>
  <c r="W75" i="114"/>
  <c r="X75" i="114"/>
  <c r="S75" i="114"/>
  <c r="R75" i="114"/>
  <c r="Q75" i="114"/>
  <c r="P75" i="114"/>
  <c r="O75" i="114"/>
  <c r="N75" i="114"/>
  <c r="M75" i="114"/>
  <c r="L75" i="114"/>
  <c r="K75" i="114"/>
  <c r="B75" i="114"/>
  <c r="AF74" i="114"/>
  <c r="AE74" i="114"/>
  <c r="AD74" i="114"/>
  <c r="AC74" i="114"/>
  <c r="AB74" i="114"/>
  <c r="AA74" i="114"/>
  <c r="Z74" i="114"/>
  <c r="Y74" i="114"/>
  <c r="V74" i="114"/>
  <c r="W74" i="114"/>
  <c r="X74" i="114"/>
  <c r="S74" i="114"/>
  <c r="R74" i="114"/>
  <c r="Q74" i="114"/>
  <c r="P74" i="114"/>
  <c r="O74" i="114"/>
  <c r="N74" i="114"/>
  <c r="M74" i="114"/>
  <c r="L74" i="114"/>
  <c r="K74" i="114"/>
  <c r="H55" i="114"/>
  <c r="E74" i="114"/>
  <c r="B55" i="114"/>
  <c r="B74" i="114"/>
  <c r="AF73" i="114"/>
  <c r="AE73" i="114"/>
  <c r="AD73" i="114"/>
  <c r="AC73" i="114"/>
  <c r="AB73" i="114"/>
  <c r="AA73" i="114"/>
  <c r="Z73" i="114"/>
  <c r="Y73" i="114"/>
  <c r="V73" i="114"/>
  <c r="W73" i="114"/>
  <c r="X73" i="114"/>
  <c r="S73" i="114"/>
  <c r="R73" i="114"/>
  <c r="Q73" i="114"/>
  <c r="P73" i="114"/>
  <c r="O73" i="114"/>
  <c r="N73" i="114"/>
  <c r="M73" i="114"/>
  <c r="L73" i="114"/>
  <c r="K73" i="114"/>
  <c r="B54" i="114"/>
  <c r="B73" i="114"/>
  <c r="AF72" i="114"/>
  <c r="AE72" i="114"/>
  <c r="AD72" i="114"/>
  <c r="AC72" i="114"/>
  <c r="AB72" i="114"/>
  <c r="AA72" i="114"/>
  <c r="Z72" i="114"/>
  <c r="Y72" i="114"/>
  <c r="V72" i="114"/>
  <c r="W72" i="114"/>
  <c r="X72" i="114"/>
  <c r="S72" i="114"/>
  <c r="R72" i="114"/>
  <c r="Q72" i="114"/>
  <c r="P72" i="114"/>
  <c r="O72" i="114"/>
  <c r="N72" i="114"/>
  <c r="M72" i="114"/>
  <c r="L72" i="114"/>
  <c r="K72" i="114"/>
  <c r="C53" i="114"/>
  <c r="C72" i="114"/>
  <c r="D72" i="114"/>
  <c r="B53" i="114"/>
  <c r="B72" i="114"/>
  <c r="AF71" i="114"/>
  <c r="AE71" i="114"/>
  <c r="AD71" i="114"/>
  <c r="AC71" i="114"/>
  <c r="AB71" i="114"/>
  <c r="AA71" i="114"/>
  <c r="Z71" i="114"/>
  <c r="Y71" i="114"/>
  <c r="V71" i="114"/>
  <c r="W71" i="114"/>
  <c r="X71" i="114"/>
  <c r="S71" i="114"/>
  <c r="R71" i="114"/>
  <c r="Q71" i="114"/>
  <c r="P71" i="114"/>
  <c r="O71" i="114"/>
  <c r="N71" i="114"/>
  <c r="M71" i="114"/>
  <c r="L71" i="114"/>
  <c r="K71" i="114"/>
  <c r="AF70" i="114"/>
  <c r="AE70" i="114"/>
  <c r="AD70" i="114"/>
  <c r="AC70" i="114"/>
  <c r="AB70" i="114"/>
  <c r="AA70" i="114"/>
  <c r="Z70" i="114"/>
  <c r="Y70" i="114"/>
  <c r="V70" i="114"/>
  <c r="W70" i="114"/>
  <c r="X70" i="114"/>
  <c r="S70" i="114"/>
  <c r="R70" i="114"/>
  <c r="Q70" i="114"/>
  <c r="P70" i="114"/>
  <c r="O70" i="114"/>
  <c r="N70" i="114"/>
  <c r="M70" i="114"/>
  <c r="L70" i="114"/>
  <c r="K70" i="114"/>
  <c r="G66" i="114"/>
  <c r="AF69" i="114"/>
  <c r="AE69" i="114"/>
  <c r="AD69" i="114"/>
  <c r="AC69" i="114"/>
  <c r="AB69" i="114"/>
  <c r="AA69" i="114"/>
  <c r="Z69" i="114"/>
  <c r="Y69" i="114"/>
  <c r="V69" i="114"/>
  <c r="W69" i="114"/>
  <c r="X69" i="114"/>
  <c r="S69" i="114"/>
  <c r="R69" i="114"/>
  <c r="Q69" i="114"/>
  <c r="P69" i="114"/>
  <c r="O69" i="114"/>
  <c r="N69" i="114"/>
  <c r="M69" i="114"/>
  <c r="L69" i="114"/>
  <c r="K69" i="114"/>
  <c r="AF68" i="114"/>
  <c r="AE68" i="114"/>
  <c r="AD68" i="114"/>
  <c r="AC68" i="114"/>
  <c r="AB68" i="114"/>
  <c r="AA68" i="114"/>
  <c r="Z68" i="114"/>
  <c r="Y68" i="114"/>
  <c r="V68" i="114"/>
  <c r="W68" i="114"/>
  <c r="X68" i="114"/>
  <c r="S68" i="114"/>
  <c r="R68" i="114"/>
  <c r="Q68" i="114"/>
  <c r="P68" i="114"/>
  <c r="O68" i="114"/>
  <c r="N68" i="114"/>
  <c r="M68" i="114"/>
  <c r="L68" i="114"/>
  <c r="K68" i="114"/>
  <c r="AF67" i="114"/>
  <c r="AE67" i="114"/>
  <c r="AD67" i="114"/>
  <c r="AC67" i="114"/>
  <c r="AB67" i="114"/>
  <c r="AA67" i="114"/>
  <c r="Z67" i="114"/>
  <c r="Y67" i="114"/>
  <c r="V67" i="114"/>
  <c r="W67" i="114"/>
  <c r="X67" i="114"/>
  <c r="S67" i="114"/>
  <c r="R67" i="114"/>
  <c r="Q67" i="114"/>
  <c r="P67" i="114"/>
  <c r="O67" i="114"/>
  <c r="N67" i="114"/>
  <c r="M67" i="114"/>
  <c r="L67" i="114"/>
  <c r="K67" i="114"/>
  <c r="G53" i="114"/>
  <c r="C56" i="114"/>
  <c r="B56" i="114"/>
  <c r="E56" i="114"/>
  <c r="G56" i="114"/>
  <c r="C58" i="114"/>
  <c r="B58" i="114"/>
  <c r="C59" i="114"/>
  <c r="B59" i="114"/>
  <c r="C60" i="114"/>
  <c r="B60" i="114"/>
  <c r="C61" i="114"/>
  <c r="B61" i="114"/>
  <c r="E57" i="114"/>
  <c r="G57" i="114"/>
  <c r="E58" i="114"/>
  <c r="G58" i="114"/>
  <c r="E59" i="114"/>
  <c r="G59" i="114"/>
  <c r="E60" i="114"/>
  <c r="G60" i="114"/>
  <c r="E61" i="114"/>
  <c r="G61" i="114"/>
  <c r="F53" i="114"/>
  <c r="B62" i="114"/>
  <c r="B63" i="114"/>
  <c r="B64" i="114"/>
  <c r="F54" i="114"/>
  <c r="F55" i="114"/>
  <c r="H66" i="114"/>
  <c r="H67" i="114"/>
  <c r="G67" i="114"/>
  <c r="B65" i="114"/>
  <c r="B66" i="114"/>
  <c r="F65" i="114"/>
  <c r="F66" i="114"/>
  <c r="F67" i="114"/>
  <c r="B67" i="114"/>
  <c r="AF66" i="114"/>
  <c r="AE66" i="114"/>
  <c r="AD66" i="114"/>
  <c r="AC66" i="114"/>
  <c r="AB66" i="114"/>
  <c r="AA66" i="114"/>
  <c r="Z66" i="114"/>
  <c r="Y66" i="114"/>
  <c r="V66" i="114"/>
  <c r="W66" i="114"/>
  <c r="X66" i="114"/>
  <c r="S66" i="114"/>
  <c r="R66" i="114"/>
  <c r="Q66" i="114"/>
  <c r="P66" i="114"/>
  <c r="O66" i="114"/>
  <c r="N66" i="114"/>
  <c r="M66" i="114"/>
  <c r="L66" i="114"/>
  <c r="K66" i="114"/>
  <c r="C66" i="114"/>
  <c r="AF65" i="114"/>
  <c r="AE65" i="114"/>
  <c r="AD65" i="114"/>
  <c r="AC65" i="114"/>
  <c r="AB65" i="114"/>
  <c r="AA65" i="114"/>
  <c r="Z65" i="114"/>
  <c r="Y65" i="114"/>
  <c r="V65" i="114"/>
  <c r="W65" i="114"/>
  <c r="X65" i="114"/>
  <c r="S65" i="114"/>
  <c r="R65" i="114"/>
  <c r="Q65" i="114"/>
  <c r="P65" i="114"/>
  <c r="O65" i="114"/>
  <c r="N65" i="114"/>
  <c r="M65" i="114"/>
  <c r="L65" i="114"/>
  <c r="K65" i="114"/>
  <c r="H65" i="114"/>
  <c r="G65" i="114"/>
  <c r="C65" i="114"/>
  <c r="AF64" i="114"/>
  <c r="AE64" i="114"/>
  <c r="AD64" i="114"/>
  <c r="AC64" i="114"/>
  <c r="AB64" i="114"/>
  <c r="AA64" i="114"/>
  <c r="Z64" i="114"/>
  <c r="Y64" i="114"/>
  <c r="V64" i="114"/>
  <c r="W64" i="114"/>
  <c r="X64" i="114"/>
  <c r="S64" i="114"/>
  <c r="R64" i="114"/>
  <c r="Q64" i="114"/>
  <c r="P64" i="114"/>
  <c r="O64" i="114"/>
  <c r="N64" i="114"/>
  <c r="M64" i="114"/>
  <c r="L64" i="114"/>
  <c r="K64" i="114"/>
  <c r="G64" i="114"/>
  <c r="E64" i="114"/>
  <c r="C64" i="114"/>
  <c r="AF63" i="114"/>
  <c r="AE63" i="114"/>
  <c r="AD63" i="114"/>
  <c r="AC63" i="114"/>
  <c r="AB63" i="114"/>
  <c r="AA63" i="114"/>
  <c r="Z63" i="114"/>
  <c r="Y63" i="114"/>
  <c r="V63" i="114"/>
  <c r="W63" i="114"/>
  <c r="X63" i="114"/>
  <c r="S63" i="114"/>
  <c r="R63" i="114"/>
  <c r="Q63" i="114"/>
  <c r="P63" i="114"/>
  <c r="O63" i="114"/>
  <c r="N63" i="114"/>
  <c r="M63" i="114"/>
  <c r="L63" i="114"/>
  <c r="K63" i="114"/>
  <c r="D63" i="114"/>
  <c r="C63" i="114"/>
  <c r="AF62" i="114"/>
  <c r="AE62" i="114"/>
  <c r="AD62" i="114"/>
  <c r="AC62" i="114"/>
  <c r="AB62" i="114"/>
  <c r="AA62" i="114"/>
  <c r="Z62" i="114"/>
  <c r="Y62" i="114"/>
  <c r="V62" i="114"/>
  <c r="W62" i="114"/>
  <c r="X62" i="114"/>
  <c r="S62" i="114"/>
  <c r="R62" i="114"/>
  <c r="Q62" i="114"/>
  <c r="P62" i="114"/>
  <c r="O62" i="114"/>
  <c r="N62" i="114"/>
  <c r="M62" i="114"/>
  <c r="L62" i="114"/>
  <c r="K62" i="114"/>
  <c r="AF61" i="114"/>
  <c r="AE61" i="114"/>
  <c r="AD61" i="114"/>
  <c r="AC61" i="114"/>
  <c r="AB61" i="114"/>
  <c r="AA61" i="114"/>
  <c r="Z61" i="114"/>
  <c r="Y61" i="114"/>
  <c r="V61" i="114"/>
  <c r="W61" i="114"/>
  <c r="X61" i="114"/>
  <c r="S61" i="114"/>
  <c r="R61" i="114"/>
  <c r="Q61" i="114"/>
  <c r="P61" i="114"/>
  <c r="O61" i="114"/>
  <c r="N61" i="114"/>
  <c r="M61" i="114"/>
  <c r="L61" i="114"/>
  <c r="K61" i="114"/>
  <c r="H61" i="114"/>
  <c r="AF60" i="114"/>
  <c r="AE60" i="114"/>
  <c r="AD60" i="114"/>
  <c r="AC60" i="114"/>
  <c r="AB60" i="114"/>
  <c r="AA60" i="114"/>
  <c r="Z60" i="114"/>
  <c r="Y60" i="114"/>
  <c r="V60" i="114"/>
  <c r="W60" i="114"/>
  <c r="X60" i="114"/>
  <c r="S60" i="114"/>
  <c r="R60" i="114"/>
  <c r="Q60" i="114"/>
  <c r="P60" i="114"/>
  <c r="O60" i="114"/>
  <c r="N60" i="114"/>
  <c r="M60" i="114"/>
  <c r="L60" i="114"/>
  <c r="K60" i="114"/>
  <c r="H60" i="114"/>
  <c r="AF59" i="114"/>
  <c r="AE59" i="114"/>
  <c r="AD59" i="114"/>
  <c r="AC59" i="114"/>
  <c r="AB59" i="114"/>
  <c r="AA59" i="114"/>
  <c r="Z59" i="114"/>
  <c r="Y59" i="114"/>
  <c r="V59" i="114"/>
  <c r="W59" i="114"/>
  <c r="X59" i="114"/>
  <c r="S59" i="114"/>
  <c r="R59" i="114"/>
  <c r="Q59" i="114"/>
  <c r="P59" i="114"/>
  <c r="O59" i="114"/>
  <c r="N59" i="114"/>
  <c r="M59" i="114"/>
  <c r="L59" i="114"/>
  <c r="K59" i="114"/>
  <c r="H59" i="114"/>
  <c r="AF58" i="114"/>
  <c r="AE58" i="114"/>
  <c r="AD58" i="114"/>
  <c r="AC58" i="114"/>
  <c r="AB58" i="114"/>
  <c r="AA58" i="114"/>
  <c r="Z58" i="114"/>
  <c r="Y58" i="114"/>
  <c r="V58" i="114"/>
  <c r="W58" i="114"/>
  <c r="X58" i="114"/>
  <c r="S58" i="114"/>
  <c r="R58" i="114"/>
  <c r="Q58" i="114"/>
  <c r="P58" i="114"/>
  <c r="O58" i="114"/>
  <c r="N58" i="114"/>
  <c r="M58" i="114"/>
  <c r="L58" i="114"/>
  <c r="K58" i="114"/>
  <c r="H58" i="114"/>
  <c r="AF57" i="114"/>
  <c r="AE57" i="114"/>
  <c r="AD57" i="114"/>
  <c r="AC57" i="114"/>
  <c r="AB57" i="114"/>
  <c r="AA57" i="114"/>
  <c r="Z57" i="114"/>
  <c r="Y57" i="114"/>
  <c r="V57" i="114"/>
  <c r="W57" i="114"/>
  <c r="X57" i="114"/>
  <c r="S57" i="114"/>
  <c r="R57" i="114"/>
  <c r="Q57" i="114"/>
  <c r="P57" i="114"/>
  <c r="O57" i="114"/>
  <c r="N57" i="114"/>
  <c r="M57" i="114"/>
  <c r="L57" i="114"/>
  <c r="K57" i="114"/>
  <c r="H57" i="114"/>
  <c r="AF56" i="114"/>
  <c r="AE56" i="114"/>
  <c r="AD56" i="114"/>
  <c r="AC56" i="114"/>
  <c r="AB56" i="114"/>
  <c r="AA56" i="114"/>
  <c r="Z56" i="114"/>
  <c r="Y56" i="114"/>
  <c r="V56" i="114"/>
  <c r="W56" i="114"/>
  <c r="X56" i="114"/>
  <c r="S56" i="114"/>
  <c r="R56" i="114"/>
  <c r="Q56" i="114"/>
  <c r="P56" i="114"/>
  <c r="O56" i="114"/>
  <c r="N56" i="114"/>
  <c r="M56" i="114"/>
  <c r="L56" i="114"/>
  <c r="K56" i="114"/>
  <c r="H56" i="114"/>
  <c r="AF55" i="114"/>
  <c r="AE55" i="114"/>
  <c r="AD55" i="114"/>
  <c r="AC55" i="114"/>
  <c r="AB55" i="114"/>
  <c r="AA55" i="114"/>
  <c r="Z55" i="114"/>
  <c r="Y55" i="114"/>
  <c r="V55" i="114"/>
  <c r="W55" i="114"/>
  <c r="X55" i="114"/>
  <c r="S55" i="114"/>
  <c r="R55" i="114"/>
  <c r="Q55" i="114"/>
  <c r="P55" i="114"/>
  <c r="O55" i="114"/>
  <c r="N55" i="114"/>
  <c r="M55" i="114"/>
  <c r="L55" i="114"/>
  <c r="K55" i="114"/>
  <c r="D55" i="114"/>
  <c r="E55" i="114"/>
  <c r="AF54" i="114"/>
  <c r="AE54" i="114"/>
  <c r="AD54" i="114"/>
  <c r="AC54" i="114"/>
  <c r="AB54" i="114"/>
  <c r="AA54" i="114"/>
  <c r="Z54" i="114"/>
  <c r="Y54" i="114"/>
  <c r="V54" i="114"/>
  <c r="W54" i="114"/>
  <c r="X54" i="114"/>
  <c r="S54" i="114"/>
  <c r="R54" i="114"/>
  <c r="Q54" i="114"/>
  <c r="P54" i="114"/>
  <c r="O54" i="114"/>
  <c r="N54" i="114"/>
  <c r="M54" i="114"/>
  <c r="L54" i="114"/>
  <c r="K54" i="114"/>
  <c r="D54" i="114"/>
  <c r="E54" i="114"/>
  <c r="AF53" i="114"/>
  <c r="AE53" i="114"/>
  <c r="AD53" i="114"/>
  <c r="AC53" i="114"/>
  <c r="AB53" i="114"/>
  <c r="AA53" i="114"/>
  <c r="Z53" i="114"/>
  <c r="Y53" i="114"/>
  <c r="V53" i="114"/>
  <c r="W53" i="114"/>
  <c r="X53" i="114"/>
  <c r="S53" i="114"/>
  <c r="R53" i="114"/>
  <c r="Q53" i="114"/>
  <c r="P53" i="114"/>
  <c r="O53" i="114"/>
  <c r="N53" i="114"/>
  <c r="M53" i="114"/>
  <c r="L53" i="114"/>
  <c r="K53" i="114"/>
  <c r="D53" i="114"/>
  <c r="E53" i="114"/>
  <c r="Y52" i="114"/>
  <c r="Z52" i="114"/>
  <c r="AA52" i="114"/>
  <c r="AB52" i="114"/>
  <c r="AC52" i="114"/>
  <c r="AD52" i="114"/>
  <c r="AE52" i="114"/>
  <c r="AF52" i="114"/>
  <c r="V52" i="114"/>
  <c r="W52" i="114"/>
  <c r="X52" i="114"/>
  <c r="AG52" i="114"/>
  <c r="S52" i="114"/>
  <c r="R52" i="114"/>
  <c r="Q52" i="114"/>
  <c r="P52" i="114"/>
  <c r="O52" i="114"/>
  <c r="N52" i="114"/>
  <c r="M52" i="114"/>
  <c r="L52" i="114"/>
  <c r="K52" i="114"/>
  <c r="B51" i="114"/>
  <c r="A51" i="113"/>
  <c r="B101" i="113"/>
  <c r="B96" i="113"/>
  <c r="B97" i="113"/>
  <c r="B98" i="113"/>
  <c r="B99" i="113"/>
  <c r="B100" i="113"/>
  <c r="D101" i="113"/>
  <c r="E101" i="113"/>
  <c r="B94" i="113"/>
  <c r="C101" i="113"/>
  <c r="F101" i="113"/>
  <c r="D100" i="113"/>
  <c r="E100" i="113"/>
  <c r="C100" i="113"/>
  <c r="F100" i="113"/>
  <c r="D99" i="113"/>
  <c r="E99" i="113"/>
  <c r="C99" i="113"/>
  <c r="F99" i="113"/>
  <c r="D98" i="113"/>
  <c r="E98" i="113"/>
  <c r="C98" i="113"/>
  <c r="F98" i="113"/>
  <c r="D97" i="113"/>
  <c r="E97" i="113"/>
  <c r="C97" i="113"/>
  <c r="F97" i="113"/>
  <c r="D96" i="113"/>
  <c r="E96" i="113"/>
  <c r="G96" i="113"/>
  <c r="C96" i="113"/>
  <c r="F96" i="113"/>
  <c r="B95" i="113"/>
  <c r="C77" i="113"/>
  <c r="E77" i="113"/>
  <c r="F77" i="113"/>
  <c r="G77" i="113"/>
  <c r="D77" i="113"/>
  <c r="B79" i="113"/>
  <c r="H77" i="113"/>
  <c r="B78" i="113"/>
  <c r="C78" i="113"/>
  <c r="C79" i="113"/>
  <c r="D79" i="113"/>
  <c r="D80" i="113"/>
  <c r="B81" i="113"/>
  <c r="B80" i="113"/>
  <c r="C80" i="113"/>
  <c r="C81" i="113"/>
  <c r="D81" i="113"/>
  <c r="B83" i="113"/>
  <c r="B82" i="113"/>
  <c r="C82" i="113"/>
  <c r="C83" i="113"/>
  <c r="D83" i="113"/>
  <c r="B85" i="113"/>
  <c r="B84" i="113"/>
  <c r="C84" i="113"/>
  <c r="C85" i="113"/>
  <c r="D85" i="113"/>
  <c r="B87" i="113"/>
  <c r="B86" i="113"/>
  <c r="C86" i="113"/>
  <c r="C87" i="113"/>
  <c r="D87" i="113"/>
  <c r="D92" i="113"/>
  <c r="B89" i="113"/>
  <c r="B88" i="113"/>
  <c r="C88" i="113"/>
  <c r="C89" i="113"/>
  <c r="D89" i="113"/>
  <c r="B91" i="113"/>
  <c r="B90" i="113"/>
  <c r="C90" i="113"/>
  <c r="C91" i="113"/>
  <c r="D91" i="113"/>
  <c r="E92" i="113"/>
  <c r="C92" i="113"/>
  <c r="F92" i="113"/>
  <c r="S91" i="113"/>
  <c r="R91" i="113"/>
  <c r="Q91" i="113"/>
  <c r="P91" i="113"/>
  <c r="O91" i="113"/>
  <c r="N91" i="113"/>
  <c r="M91" i="113"/>
  <c r="L91" i="113"/>
  <c r="K91" i="113"/>
  <c r="H91" i="113"/>
  <c r="G91" i="113"/>
  <c r="S90" i="113"/>
  <c r="R90" i="113"/>
  <c r="Q90" i="113"/>
  <c r="P90" i="113"/>
  <c r="O90" i="113"/>
  <c r="N90" i="113"/>
  <c r="M90" i="113"/>
  <c r="L90" i="113"/>
  <c r="K90" i="113"/>
  <c r="S89" i="113"/>
  <c r="R89" i="113"/>
  <c r="Q89" i="113"/>
  <c r="P89" i="113"/>
  <c r="O89" i="113"/>
  <c r="N89" i="113"/>
  <c r="M89" i="113"/>
  <c r="L89" i="113"/>
  <c r="K89" i="113"/>
  <c r="H89" i="113"/>
  <c r="H88" i="113"/>
  <c r="G89" i="113"/>
  <c r="S88" i="113"/>
  <c r="R88" i="113"/>
  <c r="Q88" i="113"/>
  <c r="P88" i="113"/>
  <c r="O88" i="113"/>
  <c r="N88" i="113"/>
  <c r="M88" i="113"/>
  <c r="L88" i="113"/>
  <c r="K88" i="113"/>
  <c r="S87" i="113"/>
  <c r="R87" i="113"/>
  <c r="Q87" i="113"/>
  <c r="P87" i="113"/>
  <c r="O87" i="113"/>
  <c r="N87" i="113"/>
  <c r="M87" i="113"/>
  <c r="L87" i="113"/>
  <c r="K87" i="113"/>
  <c r="H87" i="113"/>
  <c r="G87" i="113"/>
  <c r="S86" i="113"/>
  <c r="R86" i="113"/>
  <c r="Q86" i="113"/>
  <c r="P86" i="113"/>
  <c r="O86" i="113"/>
  <c r="N86" i="113"/>
  <c r="M86" i="113"/>
  <c r="L86" i="113"/>
  <c r="K86" i="113"/>
  <c r="S85" i="113"/>
  <c r="R85" i="113"/>
  <c r="Q85" i="113"/>
  <c r="P85" i="113"/>
  <c r="O85" i="113"/>
  <c r="N85" i="113"/>
  <c r="M85" i="113"/>
  <c r="L85" i="113"/>
  <c r="K85" i="113"/>
  <c r="H85" i="113"/>
  <c r="E85" i="113"/>
  <c r="G85" i="113"/>
  <c r="S84" i="113"/>
  <c r="R84" i="113"/>
  <c r="Q84" i="113"/>
  <c r="P84" i="113"/>
  <c r="O84" i="113"/>
  <c r="N84" i="113"/>
  <c r="M84" i="113"/>
  <c r="L84" i="113"/>
  <c r="K84" i="113"/>
  <c r="S83" i="113"/>
  <c r="R83" i="113"/>
  <c r="Q83" i="113"/>
  <c r="P83" i="113"/>
  <c r="O83" i="113"/>
  <c r="N83" i="113"/>
  <c r="M83" i="113"/>
  <c r="L83" i="113"/>
  <c r="K83" i="113"/>
  <c r="H83" i="113"/>
  <c r="G83" i="113"/>
  <c r="S82" i="113"/>
  <c r="R82" i="113"/>
  <c r="Q82" i="113"/>
  <c r="P82" i="113"/>
  <c r="O82" i="113"/>
  <c r="N82" i="113"/>
  <c r="M82" i="113"/>
  <c r="L82" i="113"/>
  <c r="K82" i="113"/>
  <c r="S81" i="113"/>
  <c r="R81" i="113"/>
  <c r="Q81" i="113"/>
  <c r="P81" i="113"/>
  <c r="O81" i="113"/>
  <c r="N81" i="113"/>
  <c r="M81" i="113"/>
  <c r="L81" i="113"/>
  <c r="K81" i="113"/>
  <c r="H81" i="113"/>
  <c r="G81" i="113"/>
  <c r="H63" i="113"/>
  <c r="AF80" i="113"/>
  <c r="AE80" i="113"/>
  <c r="AD80" i="113"/>
  <c r="AC80" i="113"/>
  <c r="AB80" i="113"/>
  <c r="AA80" i="113"/>
  <c r="Z80" i="113"/>
  <c r="Y80" i="113"/>
  <c r="V80" i="113"/>
  <c r="W80" i="113"/>
  <c r="X80" i="113"/>
  <c r="S80" i="113"/>
  <c r="R80" i="113"/>
  <c r="Q80" i="113"/>
  <c r="P80" i="113"/>
  <c r="O80" i="113"/>
  <c r="N80" i="113"/>
  <c r="M80" i="113"/>
  <c r="L80" i="113"/>
  <c r="K80" i="113"/>
  <c r="AF79" i="113"/>
  <c r="AE79" i="113"/>
  <c r="AD79" i="113"/>
  <c r="AC79" i="113"/>
  <c r="AB79" i="113"/>
  <c r="AA79" i="113"/>
  <c r="Z79" i="113"/>
  <c r="Y79" i="113"/>
  <c r="V79" i="113"/>
  <c r="W79" i="113"/>
  <c r="X79" i="113"/>
  <c r="S79" i="113"/>
  <c r="R79" i="113"/>
  <c r="Q79" i="113"/>
  <c r="P79" i="113"/>
  <c r="O79" i="113"/>
  <c r="N79" i="113"/>
  <c r="M79" i="113"/>
  <c r="L79" i="113"/>
  <c r="K79" i="113"/>
  <c r="H79" i="113"/>
  <c r="G79" i="113"/>
  <c r="AF78" i="113"/>
  <c r="AE78" i="113"/>
  <c r="AD78" i="113"/>
  <c r="AC78" i="113"/>
  <c r="AB78" i="113"/>
  <c r="AA78" i="113"/>
  <c r="Z78" i="113"/>
  <c r="Y78" i="113"/>
  <c r="V78" i="113"/>
  <c r="W78" i="113"/>
  <c r="X78" i="113"/>
  <c r="S78" i="113"/>
  <c r="R78" i="113"/>
  <c r="Q78" i="113"/>
  <c r="P78" i="113"/>
  <c r="O78" i="113"/>
  <c r="N78" i="113"/>
  <c r="M78" i="113"/>
  <c r="L78" i="113"/>
  <c r="K78" i="113"/>
  <c r="AF77" i="113"/>
  <c r="AE77" i="113"/>
  <c r="AD77" i="113"/>
  <c r="AC77" i="113"/>
  <c r="AB77" i="113"/>
  <c r="AA77" i="113"/>
  <c r="Z77" i="113"/>
  <c r="Y77" i="113"/>
  <c r="V77" i="113"/>
  <c r="W77" i="113"/>
  <c r="X77" i="113"/>
  <c r="S77" i="113"/>
  <c r="R77" i="113"/>
  <c r="Q77" i="113"/>
  <c r="P77" i="113"/>
  <c r="O77" i="113"/>
  <c r="N77" i="113"/>
  <c r="M77" i="113"/>
  <c r="L77" i="113"/>
  <c r="K77" i="113"/>
  <c r="B77" i="113"/>
  <c r="AF76" i="113"/>
  <c r="AE76" i="113"/>
  <c r="AD76" i="113"/>
  <c r="AC76" i="113"/>
  <c r="AB76" i="113"/>
  <c r="AA76" i="113"/>
  <c r="Z76" i="113"/>
  <c r="Y76" i="113"/>
  <c r="V76" i="113"/>
  <c r="W76" i="113"/>
  <c r="X76" i="113"/>
  <c r="S76" i="113"/>
  <c r="R76" i="113"/>
  <c r="Q76" i="113"/>
  <c r="P76" i="113"/>
  <c r="O76" i="113"/>
  <c r="N76" i="113"/>
  <c r="M76" i="113"/>
  <c r="L76" i="113"/>
  <c r="K76" i="113"/>
  <c r="G68" i="113"/>
  <c r="C54" i="113"/>
  <c r="C73" i="113"/>
  <c r="C55" i="113"/>
  <c r="C74" i="113"/>
  <c r="D73" i="113"/>
  <c r="H53" i="113"/>
  <c r="E72" i="113"/>
  <c r="F72" i="113"/>
  <c r="H54" i="113"/>
  <c r="E73" i="113"/>
  <c r="F73" i="113"/>
  <c r="B76" i="113"/>
  <c r="AF75" i="113"/>
  <c r="AE75" i="113"/>
  <c r="AD75" i="113"/>
  <c r="AC75" i="113"/>
  <c r="AB75" i="113"/>
  <c r="AA75" i="113"/>
  <c r="Z75" i="113"/>
  <c r="Y75" i="113"/>
  <c r="V75" i="113"/>
  <c r="W75" i="113"/>
  <c r="X75" i="113"/>
  <c r="S75" i="113"/>
  <c r="R75" i="113"/>
  <c r="Q75" i="113"/>
  <c r="P75" i="113"/>
  <c r="O75" i="113"/>
  <c r="N75" i="113"/>
  <c r="M75" i="113"/>
  <c r="L75" i="113"/>
  <c r="K75" i="113"/>
  <c r="B75" i="113"/>
  <c r="AF74" i="113"/>
  <c r="AE74" i="113"/>
  <c r="AD74" i="113"/>
  <c r="AC74" i="113"/>
  <c r="AB74" i="113"/>
  <c r="AA74" i="113"/>
  <c r="Z74" i="113"/>
  <c r="Y74" i="113"/>
  <c r="V74" i="113"/>
  <c r="W74" i="113"/>
  <c r="X74" i="113"/>
  <c r="S74" i="113"/>
  <c r="R74" i="113"/>
  <c r="Q74" i="113"/>
  <c r="P74" i="113"/>
  <c r="O74" i="113"/>
  <c r="N74" i="113"/>
  <c r="M74" i="113"/>
  <c r="L74" i="113"/>
  <c r="K74" i="113"/>
  <c r="H55" i="113"/>
  <c r="E74" i="113"/>
  <c r="B55" i="113"/>
  <c r="B74" i="113"/>
  <c r="AF73" i="113"/>
  <c r="AE73" i="113"/>
  <c r="AD73" i="113"/>
  <c r="AC73" i="113"/>
  <c r="AB73" i="113"/>
  <c r="AA73" i="113"/>
  <c r="Z73" i="113"/>
  <c r="Y73" i="113"/>
  <c r="V73" i="113"/>
  <c r="W73" i="113"/>
  <c r="X73" i="113"/>
  <c r="S73" i="113"/>
  <c r="R73" i="113"/>
  <c r="Q73" i="113"/>
  <c r="P73" i="113"/>
  <c r="O73" i="113"/>
  <c r="N73" i="113"/>
  <c r="M73" i="113"/>
  <c r="L73" i="113"/>
  <c r="K73" i="113"/>
  <c r="B54" i="113"/>
  <c r="B73" i="113"/>
  <c r="AF72" i="113"/>
  <c r="AE72" i="113"/>
  <c r="AD72" i="113"/>
  <c r="AC72" i="113"/>
  <c r="AB72" i="113"/>
  <c r="AA72" i="113"/>
  <c r="Z72" i="113"/>
  <c r="Y72" i="113"/>
  <c r="V72" i="113"/>
  <c r="W72" i="113"/>
  <c r="X72" i="113"/>
  <c r="S72" i="113"/>
  <c r="R72" i="113"/>
  <c r="Q72" i="113"/>
  <c r="P72" i="113"/>
  <c r="O72" i="113"/>
  <c r="N72" i="113"/>
  <c r="M72" i="113"/>
  <c r="L72" i="113"/>
  <c r="K72" i="113"/>
  <c r="C53" i="113"/>
  <c r="C72" i="113"/>
  <c r="D72" i="113"/>
  <c r="B53" i="113"/>
  <c r="B72" i="113"/>
  <c r="AF71" i="113"/>
  <c r="AE71" i="113"/>
  <c r="AD71" i="113"/>
  <c r="AC71" i="113"/>
  <c r="AB71" i="113"/>
  <c r="AA71" i="113"/>
  <c r="Z71" i="113"/>
  <c r="Y71" i="113"/>
  <c r="V71" i="113"/>
  <c r="W71" i="113"/>
  <c r="X71" i="113"/>
  <c r="S71" i="113"/>
  <c r="R71" i="113"/>
  <c r="Q71" i="113"/>
  <c r="P71" i="113"/>
  <c r="O71" i="113"/>
  <c r="N71" i="113"/>
  <c r="M71" i="113"/>
  <c r="L71" i="113"/>
  <c r="K71" i="113"/>
  <c r="AF70" i="113"/>
  <c r="AE70" i="113"/>
  <c r="AD70" i="113"/>
  <c r="AC70" i="113"/>
  <c r="AB70" i="113"/>
  <c r="AA70" i="113"/>
  <c r="Z70" i="113"/>
  <c r="Y70" i="113"/>
  <c r="V70" i="113"/>
  <c r="W70" i="113"/>
  <c r="X70" i="113"/>
  <c r="S70" i="113"/>
  <c r="R70" i="113"/>
  <c r="Q70" i="113"/>
  <c r="P70" i="113"/>
  <c r="O70" i="113"/>
  <c r="N70" i="113"/>
  <c r="M70" i="113"/>
  <c r="L70" i="113"/>
  <c r="K70" i="113"/>
  <c r="G66" i="113"/>
  <c r="AF69" i="113"/>
  <c r="AE69" i="113"/>
  <c r="AD69" i="113"/>
  <c r="AC69" i="113"/>
  <c r="AB69" i="113"/>
  <c r="AA69" i="113"/>
  <c r="Z69" i="113"/>
  <c r="Y69" i="113"/>
  <c r="V69" i="113"/>
  <c r="W69" i="113"/>
  <c r="X69" i="113"/>
  <c r="S69" i="113"/>
  <c r="R69" i="113"/>
  <c r="Q69" i="113"/>
  <c r="P69" i="113"/>
  <c r="O69" i="113"/>
  <c r="N69" i="113"/>
  <c r="M69" i="113"/>
  <c r="L69" i="113"/>
  <c r="K69" i="113"/>
  <c r="AF68" i="113"/>
  <c r="AE68" i="113"/>
  <c r="AD68" i="113"/>
  <c r="AC68" i="113"/>
  <c r="AB68" i="113"/>
  <c r="AA68" i="113"/>
  <c r="Z68" i="113"/>
  <c r="Y68" i="113"/>
  <c r="V68" i="113"/>
  <c r="W68" i="113"/>
  <c r="X68" i="113"/>
  <c r="S68" i="113"/>
  <c r="R68" i="113"/>
  <c r="Q68" i="113"/>
  <c r="P68" i="113"/>
  <c r="O68" i="113"/>
  <c r="N68" i="113"/>
  <c r="M68" i="113"/>
  <c r="L68" i="113"/>
  <c r="K68" i="113"/>
  <c r="AF67" i="113"/>
  <c r="AE67" i="113"/>
  <c r="AD67" i="113"/>
  <c r="AC67" i="113"/>
  <c r="AB67" i="113"/>
  <c r="AA67" i="113"/>
  <c r="Z67" i="113"/>
  <c r="Y67" i="113"/>
  <c r="V67" i="113"/>
  <c r="W67" i="113"/>
  <c r="X67" i="113"/>
  <c r="S67" i="113"/>
  <c r="R67" i="113"/>
  <c r="Q67" i="113"/>
  <c r="P67" i="113"/>
  <c r="O67" i="113"/>
  <c r="N67" i="113"/>
  <c r="M67" i="113"/>
  <c r="L67" i="113"/>
  <c r="K67" i="113"/>
  <c r="G53" i="113"/>
  <c r="C56" i="113"/>
  <c r="B56" i="113"/>
  <c r="E56" i="113"/>
  <c r="G56" i="113"/>
  <c r="C57" i="113"/>
  <c r="B57" i="113"/>
  <c r="C58" i="113"/>
  <c r="B58" i="113"/>
  <c r="C59" i="113"/>
  <c r="B59" i="113"/>
  <c r="C60" i="113"/>
  <c r="B60" i="113"/>
  <c r="C61" i="113"/>
  <c r="B61" i="113"/>
  <c r="E57" i="113"/>
  <c r="G57" i="113"/>
  <c r="E58" i="113"/>
  <c r="G58" i="113"/>
  <c r="E59" i="113"/>
  <c r="G59" i="113"/>
  <c r="E60" i="113"/>
  <c r="G60" i="113"/>
  <c r="E61" i="113"/>
  <c r="G61" i="113"/>
  <c r="F53" i="113"/>
  <c r="B62" i="113"/>
  <c r="B63" i="113"/>
  <c r="B64" i="113"/>
  <c r="F54" i="113"/>
  <c r="F55" i="113"/>
  <c r="H66" i="113"/>
  <c r="H67" i="113"/>
  <c r="G67" i="113"/>
  <c r="B65" i="113"/>
  <c r="B66" i="113"/>
  <c r="F65" i="113"/>
  <c r="F66" i="113"/>
  <c r="F67" i="113"/>
  <c r="B67" i="113"/>
  <c r="AF66" i="113"/>
  <c r="AE66" i="113"/>
  <c r="AD66" i="113"/>
  <c r="AC66" i="113"/>
  <c r="AB66" i="113"/>
  <c r="AA66" i="113"/>
  <c r="Z66" i="113"/>
  <c r="Y66" i="113"/>
  <c r="V66" i="113"/>
  <c r="W66" i="113"/>
  <c r="X66" i="113"/>
  <c r="S66" i="113"/>
  <c r="R66" i="113"/>
  <c r="Q66" i="113"/>
  <c r="P66" i="113"/>
  <c r="O66" i="113"/>
  <c r="N66" i="113"/>
  <c r="M66" i="113"/>
  <c r="L66" i="113"/>
  <c r="K66" i="113"/>
  <c r="C66" i="113"/>
  <c r="AF65" i="113"/>
  <c r="AE65" i="113"/>
  <c r="AD65" i="113"/>
  <c r="AC65" i="113"/>
  <c r="AB65" i="113"/>
  <c r="AA65" i="113"/>
  <c r="Z65" i="113"/>
  <c r="Y65" i="113"/>
  <c r="V65" i="113"/>
  <c r="W65" i="113"/>
  <c r="X65" i="113"/>
  <c r="S65" i="113"/>
  <c r="R65" i="113"/>
  <c r="Q65" i="113"/>
  <c r="P65" i="113"/>
  <c r="O65" i="113"/>
  <c r="N65" i="113"/>
  <c r="M65" i="113"/>
  <c r="L65" i="113"/>
  <c r="K65" i="113"/>
  <c r="H65" i="113"/>
  <c r="G65" i="113"/>
  <c r="C65" i="113"/>
  <c r="AF64" i="113"/>
  <c r="AE64" i="113"/>
  <c r="AD64" i="113"/>
  <c r="AC64" i="113"/>
  <c r="AB64" i="113"/>
  <c r="AA64" i="113"/>
  <c r="Z64" i="113"/>
  <c r="Y64" i="113"/>
  <c r="V64" i="113"/>
  <c r="W64" i="113"/>
  <c r="X64" i="113"/>
  <c r="S64" i="113"/>
  <c r="R64" i="113"/>
  <c r="Q64" i="113"/>
  <c r="P64" i="113"/>
  <c r="O64" i="113"/>
  <c r="N64" i="113"/>
  <c r="M64" i="113"/>
  <c r="L64" i="113"/>
  <c r="K64" i="113"/>
  <c r="G64" i="113"/>
  <c r="E64" i="113"/>
  <c r="C64" i="113"/>
  <c r="AF63" i="113"/>
  <c r="AE63" i="113"/>
  <c r="AD63" i="113"/>
  <c r="AC63" i="113"/>
  <c r="AB63" i="113"/>
  <c r="AA63" i="113"/>
  <c r="Z63" i="113"/>
  <c r="Y63" i="113"/>
  <c r="V63" i="113"/>
  <c r="W63" i="113"/>
  <c r="X63" i="113"/>
  <c r="S63" i="113"/>
  <c r="R63" i="113"/>
  <c r="Q63" i="113"/>
  <c r="P63" i="113"/>
  <c r="O63" i="113"/>
  <c r="N63" i="113"/>
  <c r="M63" i="113"/>
  <c r="L63" i="113"/>
  <c r="K63" i="113"/>
  <c r="D53" i="113"/>
  <c r="E53" i="113"/>
  <c r="D54" i="113"/>
  <c r="E54" i="113"/>
  <c r="D55" i="113"/>
  <c r="E55" i="113"/>
  <c r="D63" i="113"/>
  <c r="C63" i="113"/>
  <c r="AF62" i="113"/>
  <c r="AE62" i="113"/>
  <c r="AD62" i="113"/>
  <c r="AC62" i="113"/>
  <c r="AB62" i="113"/>
  <c r="AA62" i="113"/>
  <c r="Z62" i="113"/>
  <c r="Y62" i="113"/>
  <c r="V62" i="113"/>
  <c r="W62" i="113"/>
  <c r="X62" i="113"/>
  <c r="S62" i="113"/>
  <c r="R62" i="113"/>
  <c r="Q62" i="113"/>
  <c r="P62" i="113"/>
  <c r="O62" i="113"/>
  <c r="N62" i="113"/>
  <c r="M62" i="113"/>
  <c r="L62" i="113"/>
  <c r="K62" i="113"/>
  <c r="AF61" i="113"/>
  <c r="AE61" i="113"/>
  <c r="AD61" i="113"/>
  <c r="AC61" i="113"/>
  <c r="AB61" i="113"/>
  <c r="AA61" i="113"/>
  <c r="Z61" i="113"/>
  <c r="Y61" i="113"/>
  <c r="V61" i="113"/>
  <c r="W61" i="113"/>
  <c r="X61" i="113"/>
  <c r="S61" i="113"/>
  <c r="R61" i="113"/>
  <c r="Q61" i="113"/>
  <c r="P61" i="113"/>
  <c r="O61" i="113"/>
  <c r="N61" i="113"/>
  <c r="M61" i="113"/>
  <c r="L61" i="113"/>
  <c r="K61" i="113"/>
  <c r="H61" i="113"/>
  <c r="AF60" i="113"/>
  <c r="AE60" i="113"/>
  <c r="AD60" i="113"/>
  <c r="AC60" i="113"/>
  <c r="AB60" i="113"/>
  <c r="AA60" i="113"/>
  <c r="Z60" i="113"/>
  <c r="Y60" i="113"/>
  <c r="V60" i="113"/>
  <c r="W60" i="113"/>
  <c r="X60" i="113"/>
  <c r="S60" i="113"/>
  <c r="R60" i="113"/>
  <c r="Q60" i="113"/>
  <c r="P60" i="113"/>
  <c r="O60" i="113"/>
  <c r="N60" i="113"/>
  <c r="M60" i="113"/>
  <c r="L60" i="113"/>
  <c r="K60" i="113"/>
  <c r="H60" i="113"/>
  <c r="AF59" i="113"/>
  <c r="AE59" i="113"/>
  <c r="AD59" i="113"/>
  <c r="AC59" i="113"/>
  <c r="AB59" i="113"/>
  <c r="AA59" i="113"/>
  <c r="Z59" i="113"/>
  <c r="Y59" i="113"/>
  <c r="V59" i="113"/>
  <c r="W59" i="113"/>
  <c r="X59" i="113"/>
  <c r="S59" i="113"/>
  <c r="R59" i="113"/>
  <c r="Q59" i="113"/>
  <c r="P59" i="113"/>
  <c r="O59" i="113"/>
  <c r="N59" i="113"/>
  <c r="M59" i="113"/>
  <c r="L59" i="113"/>
  <c r="K59" i="113"/>
  <c r="H59" i="113"/>
  <c r="AF58" i="113"/>
  <c r="AE58" i="113"/>
  <c r="AD58" i="113"/>
  <c r="AC58" i="113"/>
  <c r="AB58" i="113"/>
  <c r="AA58" i="113"/>
  <c r="Z58" i="113"/>
  <c r="Y58" i="113"/>
  <c r="V58" i="113"/>
  <c r="W58" i="113"/>
  <c r="X58" i="113"/>
  <c r="S58" i="113"/>
  <c r="R58" i="113"/>
  <c r="Q58" i="113"/>
  <c r="P58" i="113"/>
  <c r="O58" i="113"/>
  <c r="N58" i="113"/>
  <c r="M58" i="113"/>
  <c r="L58" i="113"/>
  <c r="K58" i="113"/>
  <c r="H58" i="113"/>
  <c r="AF57" i="113"/>
  <c r="AE57" i="113"/>
  <c r="AD57" i="113"/>
  <c r="AC57" i="113"/>
  <c r="AB57" i="113"/>
  <c r="AA57" i="113"/>
  <c r="Z57" i="113"/>
  <c r="Y57" i="113"/>
  <c r="V57" i="113"/>
  <c r="W57" i="113"/>
  <c r="X57" i="113"/>
  <c r="S57" i="113"/>
  <c r="R57" i="113"/>
  <c r="Q57" i="113"/>
  <c r="P57" i="113"/>
  <c r="O57" i="113"/>
  <c r="N57" i="113"/>
  <c r="M57" i="113"/>
  <c r="L57" i="113"/>
  <c r="K57" i="113"/>
  <c r="H57" i="113"/>
  <c r="AF56" i="113"/>
  <c r="AE56" i="113"/>
  <c r="AD56" i="113"/>
  <c r="AC56" i="113"/>
  <c r="AB56" i="113"/>
  <c r="AA56" i="113"/>
  <c r="Z56" i="113"/>
  <c r="Y56" i="113"/>
  <c r="V56" i="113"/>
  <c r="W56" i="113"/>
  <c r="X56" i="113"/>
  <c r="S56" i="113"/>
  <c r="R56" i="113"/>
  <c r="Q56" i="113"/>
  <c r="P56" i="113"/>
  <c r="O56" i="113"/>
  <c r="N56" i="113"/>
  <c r="M56" i="113"/>
  <c r="L56" i="113"/>
  <c r="K56" i="113"/>
  <c r="H56" i="113"/>
  <c r="AF55" i="113"/>
  <c r="AE55" i="113"/>
  <c r="AD55" i="113"/>
  <c r="AC55" i="113"/>
  <c r="AB55" i="113"/>
  <c r="AA55" i="113"/>
  <c r="Z55" i="113"/>
  <c r="Y55" i="113"/>
  <c r="V55" i="113"/>
  <c r="W55" i="113"/>
  <c r="X55" i="113"/>
  <c r="S55" i="113"/>
  <c r="R55" i="113"/>
  <c r="Q55" i="113"/>
  <c r="P55" i="113"/>
  <c r="O55" i="113"/>
  <c r="N55" i="113"/>
  <c r="M55" i="113"/>
  <c r="L55" i="113"/>
  <c r="K55" i="113"/>
  <c r="AF54" i="113"/>
  <c r="AE54" i="113"/>
  <c r="AD54" i="113"/>
  <c r="AC54" i="113"/>
  <c r="AB54" i="113"/>
  <c r="AA54" i="113"/>
  <c r="Z54" i="113"/>
  <c r="Y54" i="113"/>
  <c r="V54" i="113"/>
  <c r="W54" i="113"/>
  <c r="X54" i="113"/>
  <c r="S54" i="113"/>
  <c r="R54" i="113"/>
  <c r="Q54" i="113"/>
  <c r="P54" i="113"/>
  <c r="O54" i="113"/>
  <c r="N54" i="113"/>
  <c r="M54" i="113"/>
  <c r="L54" i="113"/>
  <c r="K54" i="113"/>
  <c r="AF53" i="113"/>
  <c r="AE53" i="113"/>
  <c r="AD53" i="113"/>
  <c r="AC53" i="113"/>
  <c r="AB53" i="113"/>
  <c r="AA53" i="113"/>
  <c r="Z53" i="113"/>
  <c r="Y53" i="113"/>
  <c r="V53" i="113"/>
  <c r="W53" i="113"/>
  <c r="X53" i="113"/>
  <c r="S53" i="113"/>
  <c r="R53" i="113"/>
  <c r="Q53" i="113"/>
  <c r="P53" i="113"/>
  <c r="O53" i="113"/>
  <c r="N53" i="113"/>
  <c r="M53" i="113"/>
  <c r="L53" i="113"/>
  <c r="K53" i="113"/>
  <c r="Y52" i="113"/>
  <c r="Z52" i="113"/>
  <c r="AA52" i="113"/>
  <c r="AB52" i="113"/>
  <c r="AC52" i="113"/>
  <c r="AD52" i="113"/>
  <c r="AE52" i="113"/>
  <c r="AF52" i="113"/>
  <c r="V52" i="113"/>
  <c r="W52" i="113"/>
  <c r="X52" i="113"/>
  <c r="S52" i="113"/>
  <c r="AG52" i="113"/>
  <c r="R52" i="113"/>
  <c r="Q52" i="113"/>
  <c r="P52" i="113"/>
  <c r="O52" i="113"/>
  <c r="N52" i="113"/>
  <c r="M52" i="113"/>
  <c r="L52" i="113"/>
  <c r="K52" i="113"/>
  <c r="B51" i="113"/>
  <c r="A51" i="112"/>
  <c r="B101" i="112"/>
  <c r="B96" i="112"/>
  <c r="B97" i="112"/>
  <c r="B98" i="112"/>
  <c r="B99" i="112"/>
  <c r="B100" i="112"/>
  <c r="D101" i="112"/>
  <c r="E101" i="112"/>
  <c r="B94" i="112"/>
  <c r="C101" i="112"/>
  <c r="F101" i="112"/>
  <c r="D100" i="112"/>
  <c r="E100" i="112"/>
  <c r="C100" i="112"/>
  <c r="F100" i="112"/>
  <c r="D99" i="112"/>
  <c r="E99" i="112"/>
  <c r="C99" i="112"/>
  <c r="F99" i="112"/>
  <c r="D98" i="112"/>
  <c r="E98" i="112"/>
  <c r="C98" i="112"/>
  <c r="F98" i="112"/>
  <c r="D97" i="112"/>
  <c r="E97" i="112"/>
  <c r="C97" i="112"/>
  <c r="F97" i="112"/>
  <c r="D96" i="112"/>
  <c r="E96" i="112"/>
  <c r="G96" i="112"/>
  <c r="C96" i="112"/>
  <c r="F96" i="112"/>
  <c r="B95" i="112"/>
  <c r="C77" i="112"/>
  <c r="E77" i="112"/>
  <c r="F77" i="112"/>
  <c r="G77" i="112"/>
  <c r="D77" i="112"/>
  <c r="B79" i="112"/>
  <c r="H77" i="112"/>
  <c r="B78" i="112"/>
  <c r="C78" i="112"/>
  <c r="C79" i="112"/>
  <c r="D79" i="112"/>
  <c r="D80" i="112"/>
  <c r="B81" i="112"/>
  <c r="B80" i="112"/>
  <c r="C80" i="112"/>
  <c r="C81" i="112"/>
  <c r="D81" i="112"/>
  <c r="B83" i="112"/>
  <c r="B82" i="112"/>
  <c r="C82" i="112"/>
  <c r="C83" i="112"/>
  <c r="D83" i="112"/>
  <c r="B85" i="112"/>
  <c r="B84" i="112"/>
  <c r="C84" i="112"/>
  <c r="C85" i="112"/>
  <c r="D85" i="112"/>
  <c r="B87" i="112"/>
  <c r="B86" i="112"/>
  <c r="C86" i="112"/>
  <c r="C87" i="112"/>
  <c r="D87" i="112"/>
  <c r="D92" i="112"/>
  <c r="B89" i="112"/>
  <c r="B88" i="112"/>
  <c r="C88" i="112"/>
  <c r="C89" i="112"/>
  <c r="D89" i="112"/>
  <c r="B91" i="112"/>
  <c r="B90" i="112"/>
  <c r="C90" i="112"/>
  <c r="C91" i="112"/>
  <c r="D91" i="112"/>
  <c r="E92" i="112"/>
  <c r="C92" i="112"/>
  <c r="F92" i="112"/>
  <c r="S91" i="112"/>
  <c r="R91" i="112"/>
  <c r="Q91" i="112"/>
  <c r="P91" i="112"/>
  <c r="O91" i="112"/>
  <c r="N91" i="112"/>
  <c r="M91" i="112"/>
  <c r="L91" i="112"/>
  <c r="K91" i="112"/>
  <c r="H91" i="112"/>
  <c r="G91" i="112"/>
  <c r="S90" i="112"/>
  <c r="R90" i="112"/>
  <c r="Q90" i="112"/>
  <c r="P90" i="112"/>
  <c r="O90" i="112"/>
  <c r="N90" i="112"/>
  <c r="M90" i="112"/>
  <c r="L90" i="112"/>
  <c r="K90" i="112"/>
  <c r="S89" i="112"/>
  <c r="R89" i="112"/>
  <c r="Q89" i="112"/>
  <c r="P89" i="112"/>
  <c r="O89" i="112"/>
  <c r="N89" i="112"/>
  <c r="M89" i="112"/>
  <c r="L89" i="112"/>
  <c r="K89" i="112"/>
  <c r="H89" i="112"/>
  <c r="H88" i="112"/>
  <c r="G89" i="112"/>
  <c r="S88" i="112"/>
  <c r="R88" i="112"/>
  <c r="Q88" i="112"/>
  <c r="P88" i="112"/>
  <c r="O88" i="112"/>
  <c r="N88" i="112"/>
  <c r="M88" i="112"/>
  <c r="L88" i="112"/>
  <c r="K88" i="112"/>
  <c r="S87" i="112"/>
  <c r="R87" i="112"/>
  <c r="Q87" i="112"/>
  <c r="P87" i="112"/>
  <c r="O87" i="112"/>
  <c r="N87" i="112"/>
  <c r="M87" i="112"/>
  <c r="L87" i="112"/>
  <c r="K87" i="112"/>
  <c r="H87" i="112"/>
  <c r="G87" i="112"/>
  <c r="S86" i="112"/>
  <c r="R86" i="112"/>
  <c r="Q86" i="112"/>
  <c r="P86" i="112"/>
  <c r="O86" i="112"/>
  <c r="N86" i="112"/>
  <c r="M86" i="112"/>
  <c r="L86" i="112"/>
  <c r="K86" i="112"/>
  <c r="S85" i="112"/>
  <c r="R85" i="112"/>
  <c r="Q85" i="112"/>
  <c r="P85" i="112"/>
  <c r="O85" i="112"/>
  <c r="N85" i="112"/>
  <c r="M85" i="112"/>
  <c r="L85" i="112"/>
  <c r="K85" i="112"/>
  <c r="H85" i="112"/>
  <c r="E85" i="112"/>
  <c r="G85" i="112"/>
  <c r="S84" i="112"/>
  <c r="R84" i="112"/>
  <c r="Q84" i="112"/>
  <c r="P84" i="112"/>
  <c r="O84" i="112"/>
  <c r="N84" i="112"/>
  <c r="M84" i="112"/>
  <c r="L84" i="112"/>
  <c r="K84" i="112"/>
  <c r="S83" i="112"/>
  <c r="R83" i="112"/>
  <c r="Q83" i="112"/>
  <c r="P83" i="112"/>
  <c r="O83" i="112"/>
  <c r="N83" i="112"/>
  <c r="M83" i="112"/>
  <c r="L83" i="112"/>
  <c r="K83" i="112"/>
  <c r="H83" i="112"/>
  <c r="G83" i="112"/>
  <c r="S82" i="112"/>
  <c r="R82" i="112"/>
  <c r="Q82" i="112"/>
  <c r="P82" i="112"/>
  <c r="O82" i="112"/>
  <c r="N82" i="112"/>
  <c r="M82" i="112"/>
  <c r="L82" i="112"/>
  <c r="K82" i="112"/>
  <c r="S81" i="112"/>
  <c r="R81" i="112"/>
  <c r="Q81" i="112"/>
  <c r="P81" i="112"/>
  <c r="O81" i="112"/>
  <c r="N81" i="112"/>
  <c r="M81" i="112"/>
  <c r="L81" i="112"/>
  <c r="K81" i="112"/>
  <c r="H81" i="112"/>
  <c r="G81" i="112"/>
  <c r="H63" i="112"/>
  <c r="AF80" i="112"/>
  <c r="AE80" i="112"/>
  <c r="AD80" i="112"/>
  <c r="AC80" i="112"/>
  <c r="AB80" i="112"/>
  <c r="AA80" i="112"/>
  <c r="Z80" i="112"/>
  <c r="Y80" i="112"/>
  <c r="V80" i="112"/>
  <c r="W80" i="112"/>
  <c r="X80" i="112"/>
  <c r="S80" i="112"/>
  <c r="R80" i="112"/>
  <c r="Q80" i="112"/>
  <c r="P80" i="112"/>
  <c r="O80" i="112"/>
  <c r="N80" i="112"/>
  <c r="M80" i="112"/>
  <c r="L80" i="112"/>
  <c r="K80" i="112"/>
  <c r="AF79" i="112"/>
  <c r="AE79" i="112"/>
  <c r="AD79" i="112"/>
  <c r="AC79" i="112"/>
  <c r="AB79" i="112"/>
  <c r="AA79" i="112"/>
  <c r="Z79" i="112"/>
  <c r="Y79" i="112"/>
  <c r="V79" i="112"/>
  <c r="W79" i="112"/>
  <c r="X79" i="112"/>
  <c r="S79" i="112"/>
  <c r="R79" i="112"/>
  <c r="Q79" i="112"/>
  <c r="P79" i="112"/>
  <c r="O79" i="112"/>
  <c r="N79" i="112"/>
  <c r="M79" i="112"/>
  <c r="L79" i="112"/>
  <c r="K79" i="112"/>
  <c r="H79" i="112"/>
  <c r="G79" i="112"/>
  <c r="AF78" i="112"/>
  <c r="AE78" i="112"/>
  <c r="AD78" i="112"/>
  <c r="AC78" i="112"/>
  <c r="AB78" i="112"/>
  <c r="AA78" i="112"/>
  <c r="Z78" i="112"/>
  <c r="Y78" i="112"/>
  <c r="V78" i="112"/>
  <c r="W78" i="112"/>
  <c r="X78" i="112"/>
  <c r="S78" i="112"/>
  <c r="R78" i="112"/>
  <c r="Q78" i="112"/>
  <c r="P78" i="112"/>
  <c r="O78" i="112"/>
  <c r="N78" i="112"/>
  <c r="M78" i="112"/>
  <c r="L78" i="112"/>
  <c r="K78" i="112"/>
  <c r="AF77" i="112"/>
  <c r="AE77" i="112"/>
  <c r="AD77" i="112"/>
  <c r="AC77" i="112"/>
  <c r="AB77" i="112"/>
  <c r="AA77" i="112"/>
  <c r="Z77" i="112"/>
  <c r="Y77" i="112"/>
  <c r="V77" i="112"/>
  <c r="W77" i="112"/>
  <c r="X77" i="112"/>
  <c r="S77" i="112"/>
  <c r="R77" i="112"/>
  <c r="Q77" i="112"/>
  <c r="P77" i="112"/>
  <c r="O77" i="112"/>
  <c r="N77" i="112"/>
  <c r="M77" i="112"/>
  <c r="L77" i="112"/>
  <c r="K77" i="112"/>
  <c r="B77" i="112"/>
  <c r="AF76" i="112"/>
  <c r="AE76" i="112"/>
  <c r="AD76" i="112"/>
  <c r="AC76" i="112"/>
  <c r="AB76" i="112"/>
  <c r="AA76" i="112"/>
  <c r="Z76" i="112"/>
  <c r="Y76" i="112"/>
  <c r="V76" i="112"/>
  <c r="W76" i="112"/>
  <c r="X76" i="112"/>
  <c r="S76" i="112"/>
  <c r="R76" i="112"/>
  <c r="Q76" i="112"/>
  <c r="P76" i="112"/>
  <c r="O76" i="112"/>
  <c r="N76" i="112"/>
  <c r="M76" i="112"/>
  <c r="L76" i="112"/>
  <c r="K76" i="112"/>
  <c r="G68" i="112"/>
  <c r="C54" i="112"/>
  <c r="C73" i="112"/>
  <c r="C55" i="112"/>
  <c r="C74" i="112"/>
  <c r="D73" i="112"/>
  <c r="H53" i="112"/>
  <c r="E72" i="112"/>
  <c r="F72" i="112"/>
  <c r="H54" i="112"/>
  <c r="E73" i="112"/>
  <c r="F73" i="112"/>
  <c r="B76" i="112"/>
  <c r="AF75" i="112"/>
  <c r="AE75" i="112"/>
  <c r="AD75" i="112"/>
  <c r="AC75" i="112"/>
  <c r="AB75" i="112"/>
  <c r="AA75" i="112"/>
  <c r="Z75" i="112"/>
  <c r="Y75" i="112"/>
  <c r="V75" i="112"/>
  <c r="W75" i="112"/>
  <c r="X75" i="112"/>
  <c r="S75" i="112"/>
  <c r="R75" i="112"/>
  <c r="Q75" i="112"/>
  <c r="P75" i="112"/>
  <c r="O75" i="112"/>
  <c r="N75" i="112"/>
  <c r="M75" i="112"/>
  <c r="L75" i="112"/>
  <c r="K75" i="112"/>
  <c r="B75" i="112"/>
  <c r="AF74" i="112"/>
  <c r="AE74" i="112"/>
  <c r="AD74" i="112"/>
  <c r="AC74" i="112"/>
  <c r="AB74" i="112"/>
  <c r="AA74" i="112"/>
  <c r="Z74" i="112"/>
  <c r="Y74" i="112"/>
  <c r="V74" i="112"/>
  <c r="W74" i="112"/>
  <c r="X74" i="112"/>
  <c r="S74" i="112"/>
  <c r="R74" i="112"/>
  <c r="Q74" i="112"/>
  <c r="P74" i="112"/>
  <c r="O74" i="112"/>
  <c r="N74" i="112"/>
  <c r="M74" i="112"/>
  <c r="L74" i="112"/>
  <c r="K74" i="112"/>
  <c r="H55" i="112"/>
  <c r="E74" i="112"/>
  <c r="B55" i="112"/>
  <c r="B74" i="112"/>
  <c r="AF73" i="112"/>
  <c r="AE73" i="112"/>
  <c r="AD73" i="112"/>
  <c r="AC73" i="112"/>
  <c r="AB73" i="112"/>
  <c r="AA73" i="112"/>
  <c r="Z73" i="112"/>
  <c r="Y73" i="112"/>
  <c r="V73" i="112"/>
  <c r="W73" i="112"/>
  <c r="X73" i="112"/>
  <c r="S73" i="112"/>
  <c r="R73" i="112"/>
  <c r="Q73" i="112"/>
  <c r="P73" i="112"/>
  <c r="O73" i="112"/>
  <c r="N73" i="112"/>
  <c r="M73" i="112"/>
  <c r="L73" i="112"/>
  <c r="K73" i="112"/>
  <c r="B54" i="112"/>
  <c r="B73" i="112"/>
  <c r="AF72" i="112"/>
  <c r="AE72" i="112"/>
  <c r="AD72" i="112"/>
  <c r="AC72" i="112"/>
  <c r="AB72" i="112"/>
  <c r="AA72" i="112"/>
  <c r="Z72" i="112"/>
  <c r="Y72" i="112"/>
  <c r="V72" i="112"/>
  <c r="W72" i="112"/>
  <c r="X72" i="112"/>
  <c r="S72" i="112"/>
  <c r="R72" i="112"/>
  <c r="Q72" i="112"/>
  <c r="P72" i="112"/>
  <c r="O72" i="112"/>
  <c r="N72" i="112"/>
  <c r="M72" i="112"/>
  <c r="L72" i="112"/>
  <c r="K72" i="112"/>
  <c r="C53" i="112"/>
  <c r="C72" i="112"/>
  <c r="D72" i="112"/>
  <c r="B53" i="112"/>
  <c r="B72" i="112"/>
  <c r="AF71" i="112"/>
  <c r="AE71" i="112"/>
  <c r="AD71" i="112"/>
  <c r="AC71" i="112"/>
  <c r="AB71" i="112"/>
  <c r="AA71" i="112"/>
  <c r="Z71" i="112"/>
  <c r="Y71" i="112"/>
  <c r="V71" i="112"/>
  <c r="W71" i="112"/>
  <c r="X71" i="112"/>
  <c r="S71" i="112"/>
  <c r="R71" i="112"/>
  <c r="Q71" i="112"/>
  <c r="P71" i="112"/>
  <c r="O71" i="112"/>
  <c r="N71" i="112"/>
  <c r="M71" i="112"/>
  <c r="L71" i="112"/>
  <c r="K71" i="112"/>
  <c r="AF70" i="112"/>
  <c r="AE70" i="112"/>
  <c r="AD70" i="112"/>
  <c r="AC70" i="112"/>
  <c r="AB70" i="112"/>
  <c r="AA70" i="112"/>
  <c r="Z70" i="112"/>
  <c r="Y70" i="112"/>
  <c r="V70" i="112"/>
  <c r="W70" i="112"/>
  <c r="X70" i="112"/>
  <c r="S70" i="112"/>
  <c r="R70" i="112"/>
  <c r="Q70" i="112"/>
  <c r="P70" i="112"/>
  <c r="O70" i="112"/>
  <c r="N70" i="112"/>
  <c r="M70" i="112"/>
  <c r="L70" i="112"/>
  <c r="K70" i="112"/>
  <c r="G66" i="112"/>
  <c r="AF69" i="112"/>
  <c r="AE69" i="112"/>
  <c r="AD69" i="112"/>
  <c r="AC69" i="112"/>
  <c r="AB69" i="112"/>
  <c r="AA69" i="112"/>
  <c r="Z69" i="112"/>
  <c r="Y69" i="112"/>
  <c r="V69" i="112"/>
  <c r="W69" i="112"/>
  <c r="X69" i="112"/>
  <c r="S69" i="112"/>
  <c r="R69" i="112"/>
  <c r="Q69" i="112"/>
  <c r="P69" i="112"/>
  <c r="O69" i="112"/>
  <c r="N69" i="112"/>
  <c r="M69" i="112"/>
  <c r="L69" i="112"/>
  <c r="K69" i="112"/>
  <c r="AF68" i="112"/>
  <c r="AE68" i="112"/>
  <c r="AD68" i="112"/>
  <c r="AC68" i="112"/>
  <c r="AB68" i="112"/>
  <c r="AA68" i="112"/>
  <c r="Z68" i="112"/>
  <c r="Y68" i="112"/>
  <c r="V68" i="112"/>
  <c r="W68" i="112"/>
  <c r="X68" i="112"/>
  <c r="S68" i="112"/>
  <c r="R68" i="112"/>
  <c r="Q68" i="112"/>
  <c r="P68" i="112"/>
  <c r="O68" i="112"/>
  <c r="N68" i="112"/>
  <c r="M68" i="112"/>
  <c r="L68" i="112"/>
  <c r="K68" i="112"/>
  <c r="AF67" i="112"/>
  <c r="AE67" i="112"/>
  <c r="AD67" i="112"/>
  <c r="AC67" i="112"/>
  <c r="AB67" i="112"/>
  <c r="AA67" i="112"/>
  <c r="Z67" i="112"/>
  <c r="Y67" i="112"/>
  <c r="V67" i="112"/>
  <c r="W67" i="112"/>
  <c r="X67" i="112"/>
  <c r="S67" i="112"/>
  <c r="R67" i="112"/>
  <c r="Q67" i="112"/>
  <c r="P67" i="112"/>
  <c r="O67" i="112"/>
  <c r="N67" i="112"/>
  <c r="M67" i="112"/>
  <c r="L67" i="112"/>
  <c r="K67" i="112"/>
  <c r="G53" i="112"/>
  <c r="C56" i="112"/>
  <c r="B56" i="112"/>
  <c r="E56" i="112"/>
  <c r="G56" i="112"/>
  <c r="C57" i="112"/>
  <c r="B57" i="112"/>
  <c r="C58" i="112"/>
  <c r="B58" i="112"/>
  <c r="C59" i="112"/>
  <c r="B59" i="112"/>
  <c r="C60" i="112"/>
  <c r="B60" i="112"/>
  <c r="C61" i="112"/>
  <c r="B61" i="112"/>
  <c r="E57" i="112"/>
  <c r="G57" i="112"/>
  <c r="E58" i="112"/>
  <c r="G58" i="112"/>
  <c r="E59" i="112"/>
  <c r="G59" i="112"/>
  <c r="E60" i="112"/>
  <c r="G60" i="112"/>
  <c r="E61" i="112"/>
  <c r="G61" i="112"/>
  <c r="F53" i="112"/>
  <c r="B62" i="112"/>
  <c r="B63" i="112"/>
  <c r="B64" i="112"/>
  <c r="G64" i="112"/>
  <c r="F54" i="112"/>
  <c r="F55" i="112"/>
  <c r="H66" i="112"/>
  <c r="H67" i="112"/>
  <c r="G67" i="112"/>
  <c r="B65" i="112"/>
  <c r="B66" i="112"/>
  <c r="F65" i="112"/>
  <c r="F66" i="112"/>
  <c r="F67" i="112"/>
  <c r="B67" i="112"/>
  <c r="AF66" i="112"/>
  <c r="AE66" i="112"/>
  <c r="AD66" i="112"/>
  <c r="AC66" i="112"/>
  <c r="AB66" i="112"/>
  <c r="AA66" i="112"/>
  <c r="Z66" i="112"/>
  <c r="Y66" i="112"/>
  <c r="V66" i="112"/>
  <c r="W66" i="112"/>
  <c r="X66" i="112"/>
  <c r="S66" i="112"/>
  <c r="R66" i="112"/>
  <c r="Q66" i="112"/>
  <c r="P66" i="112"/>
  <c r="O66" i="112"/>
  <c r="N66" i="112"/>
  <c r="M66" i="112"/>
  <c r="L66" i="112"/>
  <c r="K66" i="112"/>
  <c r="C66" i="112"/>
  <c r="AF65" i="112"/>
  <c r="AE65" i="112"/>
  <c r="AD65" i="112"/>
  <c r="AC65" i="112"/>
  <c r="AB65" i="112"/>
  <c r="AA65" i="112"/>
  <c r="Z65" i="112"/>
  <c r="Y65" i="112"/>
  <c r="V65" i="112"/>
  <c r="W65" i="112"/>
  <c r="X65" i="112"/>
  <c r="S65" i="112"/>
  <c r="R65" i="112"/>
  <c r="Q65" i="112"/>
  <c r="P65" i="112"/>
  <c r="O65" i="112"/>
  <c r="N65" i="112"/>
  <c r="M65" i="112"/>
  <c r="L65" i="112"/>
  <c r="K65" i="112"/>
  <c r="H65" i="112"/>
  <c r="G65" i="112"/>
  <c r="C65" i="112"/>
  <c r="AF64" i="112"/>
  <c r="AE64" i="112"/>
  <c r="AD64" i="112"/>
  <c r="AC64" i="112"/>
  <c r="AB64" i="112"/>
  <c r="AA64" i="112"/>
  <c r="Z64" i="112"/>
  <c r="Y64" i="112"/>
  <c r="V64" i="112"/>
  <c r="W64" i="112"/>
  <c r="X64" i="112"/>
  <c r="S64" i="112"/>
  <c r="R64" i="112"/>
  <c r="Q64" i="112"/>
  <c r="P64" i="112"/>
  <c r="O64" i="112"/>
  <c r="N64" i="112"/>
  <c r="M64" i="112"/>
  <c r="L64" i="112"/>
  <c r="K64" i="112"/>
  <c r="E64" i="112"/>
  <c r="C64" i="112"/>
  <c r="AF63" i="112"/>
  <c r="AE63" i="112"/>
  <c r="AD63" i="112"/>
  <c r="AC63" i="112"/>
  <c r="AB63" i="112"/>
  <c r="AA63" i="112"/>
  <c r="Z63" i="112"/>
  <c r="Y63" i="112"/>
  <c r="V63" i="112"/>
  <c r="W63" i="112"/>
  <c r="X63" i="112"/>
  <c r="S63" i="112"/>
  <c r="R63" i="112"/>
  <c r="Q63" i="112"/>
  <c r="P63" i="112"/>
  <c r="O63" i="112"/>
  <c r="N63" i="112"/>
  <c r="M63" i="112"/>
  <c r="L63" i="112"/>
  <c r="K63" i="112"/>
  <c r="D53" i="112"/>
  <c r="E53" i="112"/>
  <c r="D54" i="112"/>
  <c r="E54" i="112"/>
  <c r="D55" i="112"/>
  <c r="E55" i="112"/>
  <c r="D63" i="112"/>
  <c r="C63" i="112"/>
  <c r="AF62" i="112"/>
  <c r="AE62" i="112"/>
  <c r="AD62" i="112"/>
  <c r="AC62" i="112"/>
  <c r="AB62" i="112"/>
  <c r="AA62" i="112"/>
  <c r="Z62" i="112"/>
  <c r="Y62" i="112"/>
  <c r="V62" i="112"/>
  <c r="W62" i="112"/>
  <c r="X62" i="112"/>
  <c r="S62" i="112"/>
  <c r="R62" i="112"/>
  <c r="Q62" i="112"/>
  <c r="P62" i="112"/>
  <c r="O62" i="112"/>
  <c r="N62" i="112"/>
  <c r="M62" i="112"/>
  <c r="L62" i="112"/>
  <c r="K62" i="112"/>
  <c r="AF61" i="112"/>
  <c r="AE61" i="112"/>
  <c r="AD61" i="112"/>
  <c r="AC61" i="112"/>
  <c r="AB61" i="112"/>
  <c r="AA61" i="112"/>
  <c r="Z61" i="112"/>
  <c r="Y61" i="112"/>
  <c r="V61" i="112"/>
  <c r="W61" i="112"/>
  <c r="X61" i="112"/>
  <c r="S61" i="112"/>
  <c r="R61" i="112"/>
  <c r="Q61" i="112"/>
  <c r="P61" i="112"/>
  <c r="O61" i="112"/>
  <c r="N61" i="112"/>
  <c r="M61" i="112"/>
  <c r="L61" i="112"/>
  <c r="K61" i="112"/>
  <c r="H61" i="112"/>
  <c r="AF60" i="112"/>
  <c r="AE60" i="112"/>
  <c r="AD60" i="112"/>
  <c r="AC60" i="112"/>
  <c r="AB60" i="112"/>
  <c r="AA60" i="112"/>
  <c r="Z60" i="112"/>
  <c r="Y60" i="112"/>
  <c r="V60" i="112"/>
  <c r="W60" i="112"/>
  <c r="X60" i="112"/>
  <c r="S60" i="112"/>
  <c r="R60" i="112"/>
  <c r="Q60" i="112"/>
  <c r="P60" i="112"/>
  <c r="O60" i="112"/>
  <c r="N60" i="112"/>
  <c r="M60" i="112"/>
  <c r="L60" i="112"/>
  <c r="K60" i="112"/>
  <c r="H60" i="112"/>
  <c r="AF59" i="112"/>
  <c r="AE59" i="112"/>
  <c r="AD59" i="112"/>
  <c r="AC59" i="112"/>
  <c r="AB59" i="112"/>
  <c r="AA59" i="112"/>
  <c r="Z59" i="112"/>
  <c r="Y59" i="112"/>
  <c r="V59" i="112"/>
  <c r="W59" i="112"/>
  <c r="X59" i="112"/>
  <c r="S59" i="112"/>
  <c r="R59" i="112"/>
  <c r="Q59" i="112"/>
  <c r="P59" i="112"/>
  <c r="O59" i="112"/>
  <c r="N59" i="112"/>
  <c r="M59" i="112"/>
  <c r="L59" i="112"/>
  <c r="K59" i="112"/>
  <c r="H59" i="112"/>
  <c r="AF58" i="112"/>
  <c r="AE58" i="112"/>
  <c r="AD58" i="112"/>
  <c r="AC58" i="112"/>
  <c r="AB58" i="112"/>
  <c r="AA58" i="112"/>
  <c r="Z58" i="112"/>
  <c r="Y58" i="112"/>
  <c r="V58" i="112"/>
  <c r="W58" i="112"/>
  <c r="X58" i="112"/>
  <c r="S58" i="112"/>
  <c r="R58" i="112"/>
  <c r="Q58" i="112"/>
  <c r="P58" i="112"/>
  <c r="O58" i="112"/>
  <c r="N58" i="112"/>
  <c r="M58" i="112"/>
  <c r="L58" i="112"/>
  <c r="K58" i="112"/>
  <c r="H58" i="112"/>
  <c r="AF57" i="112"/>
  <c r="AE57" i="112"/>
  <c r="AD57" i="112"/>
  <c r="AC57" i="112"/>
  <c r="AB57" i="112"/>
  <c r="AA57" i="112"/>
  <c r="Z57" i="112"/>
  <c r="Y57" i="112"/>
  <c r="V57" i="112"/>
  <c r="W57" i="112"/>
  <c r="X57" i="112"/>
  <c r="S57" i="112"/>
  <c r="R57" i="112"/>
  <c r="Q57" i="112"/>
  <c r="P57" i="112"/>
  <c r="O57" i="112"/>
  <c r="N57" i="112"/>
  <c r="M57" i="112"/>
  <c r="L57" i="112"/>
  <c r="K57" i="112"/>
  <c r="H57" i="112"/>
  <c r="AF56" i="112"/>
  <c r="AE56" i="112"/>
  <c r="AD56" i="112"/>
  <c r="AC56" i="112"/>
  <c r="AB56" i="112"/>
  <c r="AA56" i="112"/>
  <c r="Z56" i="112"/>
  <c r="Y56" i="112"/>
  <c r="V56" i="112"/>
  <c r="W56" i="112"/>
  <c r="X56" i="112"/>
  <c r="S56" i="112"/>
  <c r="R56" i="112"/>
  <c r="Q56" i="112"/>
  <c r="P56" i="112"/>
  <c r="O56" i="112"/>
  <c r="N56" i="112"/>
  <c r="M56" i="112"/>
  <c r="L56" i="112"/>
  <c r="K56" i="112"/>
  <c r="H56" i="112"/>
  <c r="AF55" i="112"/>
  <c r="AE55" i="112"/>
  <c r="AD55" i="112"/>
  <c r="AC55" i="112"/>
  <c r="AB55" i="112"/>
  <c r="AA55" i="112"/>
  <c r="Z55" i="112"/>
  <c r="Y55" i="112"/>
  <c r="V55" i="112"/>
  <c r="W55" i="112"/>
  <c r="X55" i="112"/>
  <c r="S55" i="112"/>
  <c r="R55" i="112"/>
  <c r="Q55" i="112"/>
  <c r="P55" i="112"/>
  <c r="O55" i="112"/>
  <c r="N55" i="112"/>
  <c r="M55" i="112"/>
  <c r="L55" i="112"/>
  <c r="K55" i="112"/>
  <c r="AF54" i="112"/>
  <c r="AE54" i="112"/>
  <c r="AD54" i="112"/>
  <c r="AC54" i="112"/>
  <c r="AB54" i="112"/>
  <c r="AA54" i="112"/>
  <c r="Z54" i="112"/>
  <c r="Y54" i="112"/>
  <c r="V54" i="112"/>
  <c r="W54" i="112"/>
  <c r="X54" i="112"/>
  <c r="S54" i="112"/>
  <c r="R54" i="112"/>
  <c r="Q54" i="112"/>
  <c r="P54" i="112"/>
  <c r="O54" i="112"/>
  <c r="N54" i="112"/>
  <c r="M54" i="112"/>
  <c r="L54" i="112"/>
  <c r="K54" i="112"/>
  <c r="AF53" i="112"/>
  <c r="AE53" i="112"/>
  <c r="AD53" i="112"/>
  <c r="AC53" i="112"/>
  <c r="AB53" i="112"/>
  <c r="AA53" i="112"/>
  <c r="Z53" i="112"/>
  <c r="Y53" i="112"/>
  <c r="V53" i="112"/>
  <c r="W53" i="112"/>
  <c r="X53" i="112"/>
  <c r="S53" i="112"/>
  <c r="R53" i="112"/>
  <c r="Q53" i="112"/>
  <c r="P53" i="112"/>
  <c r="O53" i="112"/>
  <c r="N53" i="112"/>
  <c r="M53" i="112"/>
  <c r="L53" i="112"/>
  <c r="K53" i="112"/>
  <c r="Y52" i="112"/>
  <c r="Z52" i="112"/>
  <c r="AA52" i="112"/>
  <c r="AB52" i="112"/>
  <c r="AC52" i="112"/>
  <c r="AD52" i="112"/>
  <c r="AE52" i="112"/>
  <c r="AF52" i="112"/>
  <c r="V52" i="112"/>
  <c r="W52" i="112"/>
  <c r="X52" i="112"/>
  <c r="S52" i="112"/>
  <c r="AG52" i="112"/>
  <c r="R52" i="112"/>
  <c r="Q52" i="112"/>
  <c r="P52" i="112"/>
  <c r="O52" i="112"/>
  <c r="N52" i="112"/>
  <c r="M52" i="112"/>
  <c r="L52" i="112"/>
  <c r="K52" i="112"/>
  <c r="B51" i="112"/>
  <c r="A51" i="111"/>
  <c r="B101" i="111"/>
  <c r="B96" i="111"/>
  <c r="B97" i="111"/>
  <c r="B98" i="111"/>
  <c r="B99" i="111"/>
  <c r="B100" i="111"/>
  <c r="D101" i="111"/>
  <c r="E101" i="111"/>
  <c r="B94" i="111"/>
  <c r="C60" i="111"/>
  <c r="B60" i="111"/>
  <c r="C101" i="111"/>
  <c r="F101" i="111"/>
  <c r="D100" i="111"/>
  <c r="E100" i="111"/>
  <c r="C100" i="111"/>
  <c r="F100" i="111"/>
  <c r="D99" i="111"/>
  <c r="E99" i="111"/>
  <c r="C99" i="111"/>
  <c r="F99" i="111"/>
  <c r="D98" i="111"/>
  <c r="E98" i="111"/>
  <c r="C98" i="111"/>
  <c r="F98" i="111"/>
  <c r="D97" i="111"/>
  <c r="E97" i="111"/>
  <c r="C56" i="111"/>
  <c r="B56" i="111"/>
  <c r="C97" i="111"/>
  <c r="F97" i="111"/>
  <c r="D96" i="111"/>
  <c r="E96" i="111"/>
  <c r="G96" i="111"/>
  <c r="C96" i="111"/>
  <c r="F96" i="111"/>
  <c r="B95" i="111"/>
  <c r="C77" i="111"/>
  <c r="E77" i="111"/>
  <c r="F77" i="111"/>
  <c r="G77" i="111"/>
  <c r="D77" i="111"/>
  <c r="B79" i="111"/>
  <c r="H77" i="111"/>
  <c r="B78" i="111"/>
  <c r="C78" i="111"/>
  <c r="C79" i="111"/>
  <c r="D79" i="111"/>
  <c r="D80" i="111"/>
  <c r="B81" i="111"/>
  <c r="B80" i="111"/>
  <c r="C80" i="111"/>
  <c r="C81" i="111"/>
  <c r="D81" i="111"/>
  <c r="B83" i="111"/>
  <c r="B82" i="111"/>
  <c r="C82" i="111"/>
  <c r="C83" i="111"/>
  <c r="D83" i="111"/>
  <c r="B85" i="111"/>
  <c r="B84" i="111"/>
  <c r="C84" i="111"/>
  <c r="C85" i="111"/>
  <c r="D85" i="111"/>
  <c r="B87" i="111"/>
  <c r="B86" i="111"/>
  <c r="C86" i="111"/>
  <c r="C87" i="111"/>
  <c r="D87" i="111"/>
  <c r="D92" i="111"/>
  <c r="B89" i="111"/>
  <c r="B88" i="111"/>
  <c r="C88" i="111"/>
  <c r="C89" i="111"/>
  <c r="D89" i="111"/>
  <c r="B91" i="111"/>
  <c r="B90" i="111"/>
  <c r="C90" i="111"/>
  <c r="C91" i="111"/>
  <c r="D91" i="111"/>
  <c r="E92" i="111"/>
  <c r="C92" i="111"/>
  <c r="F92" i="111"/>
  <c r="S91" i="111"/>
  <c r="R91" i="111"/>
  <c r="Q91" i="111"/>
  <c r="P91" i="111"/>
  <c r="O91" i="111"/>
  <c r="N91" i="111"/>
  <c r="M91" i="111"/>
  <c r="L91" i="111"/>
  <c r="K91" i="111"/>
  <c r="H91" i="111"/>
  <c r="G91" i="111"/>
  <c r="S90" i="111"/>
  <c r="R90" i="111"/>
  <c r="Q90" i="111"/>
  <c r="P90" i="111"/>
  <c r="O90" i="111"/>
  <c r="N90" i="111"/>
  <c r="M90" i="111"/>
  <c r="L90" i="111"/>
  <c r="K90" i="111"/>
  <c r="S89" i="111"/>
  <c r="R89" i="111"/>
  <c r="Q89" i="111"/>
  <c r="P89" i="111"/>
  <c r="O89" i="111"/>
  <c r="N89" i="111"/>
  <c r="M89" i="111"/>
  <c r="L89" i="111"/>
  <c r="K89" i="111"/>
  <c r="H89" i="111"/>
  <c r="H88" i="111"/>
  <c r="G89" i="111"/>
  <c r="S88" i="111"/>
  <c r="R88" i="111"/>
  <c r="Q88" i="111"/>
  <c r="P88" i="111"/>
  <c r="O88" i="111"/>
  <c r="N88" i="111"/>
  <c r="M88" i="111"/>
  <c r="L88" i="111"/>
  <c r="K88" i="111"/>
  <c r="S87" i="111"/>
  <c r="R87" i="111"/>
  <c r="Q87" i="111"/>
  <c r="P87" i="111"/>
  <c r="O87" i="111"/>
  <c r="N87" i="111"/>
  <c r="M87" i="111"/>
  <c r="L87" i="111"/>
  <c r="K87" i="111"/>
  <c r="H87" i="111"/>
  <c r="G87" i="111"/>
  <c r="S86" i="111"/>
  <c r="R86" i="111"/>
  <c r="Q86" i="111"/>
  <c r="P86" i="111"/>
  <c r="O86" i="111"/>
  <c r="N86" i="111"/>
  <c r="M86" i="111"/>
  <c r="L86" i="111"/>
  <c r="K86" i="111"/>
  <c r="S85" i="111"/>
  <c r="R85" i="111"/>
  <c r="Q85" i="111"/>
  <c r="P85" i="111"/>
  <c r="O85" i="111"/>
  <c r="N85" i="111"/>
  <c r="M85" i="111"/>
  <c r="L85" i="111"/>
  <c r="K85" i="111"/>
  <c r="H85" i="111"/>
  <c r="E85" i="111"/>
  <c r="G85" i="111"/>
  <c r="S84" i="111"/>
  <c r="R84" i="111"/>
  <c r="Q84" i="111"/>
  <c r="P84" i="111"/>
  <c r="O84" i="111"/>
  <c r="N84" i="111"/>
  <c r="M84" i="111"/>
  <c r="L84" i="111"/>
  <c r="K84" i="111"/>
  <c r="S83" i="111"/>
  <c r="R83" i="111"/>
  <c r="Q83" i="111"/>
  <c r="P83" i="111"/>
  <c r="O83" i="111"/>
  <c r="N83" i="111"/>
  <c r="M83" i="111"/>
  <c r="L83" i="111"/>
  <c r="K83" i="111"/>
  <c r="H83" i="111"/>
  <c r="G83" i="111"/>
  <c r="S82" i="111"/>
  <c r="R82" i="111"/>
  <c r="Q82" i="111"/>
  <c r="P82" i="111"/>
  <c r="O82" i="111"/>
  <c r="N82" i="111"/>
  <c r="M82" i="111"/>
  <c r="L82" i="111"/>
  <c r="K82" i="111"/>
  <c r="S81" i="111"/>
  <c r="R81" i="111"/>
  <c r="Q81" i="111"/>
  <c r="P81" i="111"/>
  <c r="O81" i="111"/>
  <c r="N81" i="111"/>
  <c r="M81" i="111"/>
  <c r="L81" i="111"/>
  <c r="K81" i="111"/>
  <c r="H81" i="111"/>
  <c r="G81" i="111"/>
  <c r="H63" i="111"/>
  <c r="AF80" i="111"/>
  <c r="AE80" i="111"/>
  <c r="AD80" i="111"/>
  <c r="AC80" i="111"/>
  <c r="AB80" i="111"/>
  <c r="AA80" i="111"/>
  <c r="Z80" i="111"/>
  <c r="Y80" i="111"/>
  <c r="V80" i="111"/>
  <c r="W80" i="111"/>
  <c r="X80" i="111"/>
  <c r="S80" i="111"/>
  <c r="R80" i="111"/>
  <c r="Q80" i="111"/>
  <c r="P80" i="111"/>
  <c r="O80" i="111"/>
  <c r="N80" i="111"/>
  <c r="M80" i="111"/>
  <c r="L80" i="111"/>
  <c r="K80" i="111"/>
  <c r="AF79" i="111"/>
  <c r="AE79" i="111"/>
  <c r="AD79" i="111"/>
  <c r="AC79" i="111"/>
  <c r="AB79" i="111"/>
  <c r="AA79" i="111"/>
  <c r="Z79" i="111"/>
  <c r="Y79" i="111"/>
  <c r="V79" i="111"/>
  <c r="W79" i="111"/>
  <c r="X79" i="111"/>
  <c r="S79" i="111"/>
  <c r="R79" i="111"/>
  <c r="Q79" i="111"/>
  <c r="P79" i="111"/>
  <c r="O79" i="111"/>
  <c r="N79" i="111"/>
  <c r="M79" i="111"/>
  <c r="L79" i="111"/>
  <c r="K79" i="111"/>
  <c r="H79" i="111"/>
  <c r="G79" i="111"/>
  <c r="AF78" i="111"/>
  <c r="AE78" i="111"/>
  <c r="AD78" i="111"/>
  <c r="AC78" i="111"/>
  <c r="AB78" i="111"/>
  <c r="AA78" i="111"/>
  <c r="Z78" i="111"/>
  <c r="Y78" i="111"/>
  <c r="V78" i="111"/>
  <c r="W78" i="111"/>
  <c r="X78" i="111"/>
  <c r="S78" i="111"/>
  <c r="R78" i="111"/>
  <c r="Q78" i="111"/>
  <c r="P78" i="111"/>
  <c r="O78" i="111"/>
  <c r="N78" i="111"/>
  <c r="M78" i="111"/>
  <c r="L78" i="111"/>
  <c r="K78" i="111"/>
  <c r="AF77" i="111"/>
  <c r="AE77" i="111"/>
  <c r="AD77" i="111"/>
  <c r="AC77" i="111"/>
  <c r="AB77" i="111"/>
  <c r="AA77" i="111"/>
  <c r="Z77" i="111"/>
  <c r="Y77" i="111"/>
  <c r="V77" i="111"/>
  <c r="W77" i="111"/>
  <c r="X77" i="111"/>
  <c r="S77" i="111"/>
  <c r="R77" i="111"/>
  <c r="Q77" i="111"/>
  <c r="P77" i="111"/>
  <c r="O77" i="111"/>
  <c r="N77" i="111"/>
  <c r="M77" i="111"/>
  <c r="L77" i="111"/>
  <c r="K77" i="111"/>
  <c r="B77" i="111"/>
  <c r="AF76" i="111"/>
  <c r="AE76" i="111"/>
  <c r="AD76" i="111"/>
  <c r="AC76" i="111"/>
  <c r="AB76" i="111"/>
  <c r="AA76" i="111"/>
  <c r="Z76" i="111"/>
  <c r="Y76" i="111"/>
  <c r="V76" i="111"/>
  <c r="W76" i="111"/>
  <c r="X76" i="111"/>
  <c r="S76" i="111"/>
  <c r="R76" i="111"/>
  <c r="Q76" i="111"/>
  <c r="P76" i="111"/>
  <c r="O76" i="111"/>
  <c r="N76" i="111"/>
  <c r="M76" i="111"/>
  <c r="L76" i="111"/>
  <c r="K76" i="111"/>
  <c r="G68" i="111"/>
  <c r="C54" i="111"/>
  <c r="C73" i="111"/>
  <c r="C55" i="111"/>
  <c r="C74" i="111"/>
  <c r="D73" i="111"/>
  <c r="H53" i="111"/>
  <c r="E72" i="111"/>
  <c r="F72" i="111"/>
  <c r="H54" i="111"/>
  <c r="E73" i="111"/>
  <c r="F73" i="111"/>
  <c r="B76" i="111"/>
  <c r="AF75" i="111"/>
  <c r="AE75" i="111"/>
  <c r="AD75" i="111"/>
  <c r="AC75" i="111"/>
  <c r="AB75" i="111"/>
  <c r="AA75" i="111"/>
  <c r="Z75" i="111"/>
  <c r="Y75" i="111"/>
  <c r="V75" i="111"/>
  <c r="W75" i="111"/>
  <c r="X75" i="111"/>
  <c r="S75" i="111"/>
  <c r="R75" i="111"/>
  <c r="Q75" i="111"/>
  <c r="P75" i="111"/>
  <c r="O75" i="111"/>
  <c r="N75" i="111"/>
  <c r="M75" i="111"/>
  <c r="L75" i="111"/>
  <c r="K75" i="111"/>
  <c r="B75" i="111"/>
  <c r="AF74" i="111"/>
  <c r="AE74" i="111"/>
  <c r="AD74" i="111"/>
  <c r="AC74" i="111"/>
  <c r="AB74" i="111"/>
  <c r="AA74" i="111"/>
  <c r="Z74" i="111"/>
  <c r="Y74" i="111"/>
  <c r="V74" i="111"/>
  <c r="W74" i="111"/>
  <c r="X74" i="111"/>
  <c r="S74" i="111"/>
  <c r="R74" i="111"/>
  <c r="Q74" i="111"/>
  <c r="P74" i="111"/>
  <c r="O74" i="111"/>
  <c r="N74" i="111"/>
  <c r="M74" i="111"/>
  <c r="L74" i="111"/>
  <c r="K74" i="111"/>
  <c r="H55" i="111"/>
  <c r="E74" i="111"/>
  <c r="B55" i="111"/>
  <c r="B74" i="111"/>
  <c r="AF73" i="111"/>
  <c r="AE73" i="111"/>
  <c r="AD73" i="111"/>
  <c r="AC73" i="111"/>
  <c r="AB73" i="111"/>
  <c r="AA73" i="111"/>
  <c r="Z73" i="111"/>
  <c r="Y73" i="111"/>
  <c r="V73" i="111"/>
  <c r="W73" i="111"/>
  <c r="X73" i="111"/>
  <c r="S73" i="111"/>
  <c r="R73" i="111"/>
  <c r="Q73" i="111"/>
  <c r="P73" i="111"/>
  <c r="O73" i="111"/>
  <c r="N73" i="111"/>
  <c r="M73" i="111"/>
  <c r="L73" i="111"/>
  <c r="K73" i="111"/>
  <c r="B54" i="111"/>
  <c r="B73" i="111"/>
  <c r="AF72" i="111"/>
  <c r="AE72" i="111"/>
  <c r="AD72" i="111"/>
  <c r="AC72" i="111"/>
  <c r="AB72" i="111"/>
  <c r="AA72" i="111"/>
  <c r="Z72" i="111"/>
  <c r="Y72" i="111"/>
  <c r="V72" i="111"/>
  <c r="W72" i="111"/>
  <c r="X72" i="111"/>
  <c r="S72" i="111"/>
  <c r="R72" i="111"/>
  <c r="Q72" i="111"/>
  <c r="P72" i="111"/>
  <c r="O72" i="111"/>
  <c r="N72" i="111"/>
  <c r="M72" i="111"/>
  <c r="L72" i="111"/>
  <c r="K72" i="111"/>
  <c r="C53" i="111"/>
  <c r="C72" i="111"/>
  <c r="D72" i="111"/>
  <c r="B53" i="111"/>
  <c r="B72" i="111"/>
  <c r="AF71" i="111"/>
  <c r="AE71" i="111"/>
  <c r="AD71" i="111"/>
  <c r="AC71" i="111"/>
  <c r="AB71" i="111"/>
  <c r="AA71" i="111"/>
  <c r="Z71" i="111"/>
  <c r="Y71" i="111"/>
  <c r="V71" i="111"/>
  <c r="W71" i="111"/>
  <c r="X71" i="111"/>
  <c r="S71" i="111"/>
  <c r="R71" i="111"/>
  <c r="Q71" i="111"/>
  <c r="P71" i="111"/>
  <c r="O71" i="111"/>
  <c r="N71" i="111"/>
  <c r="M71" i="111"/>
  <c r="L71" i="111"/>
  <c r="K71" i="111"/>
  <c r="AF70" i="111"/>
  <c r="AE70" i="111"/>
  <c r="AD70" i="111"/>
  <c r="AC70" i="111"/>
  <c r="AB70" i="111"/>
  <c r="AA70" i="111"/>
  <c r="Z70" i="111"/>
  <c r="Y70" i="111"/>
  <c r="V70" i="111"/>
  <c r="W70" i="111"/>
  <c r="X70" i="111"/>
  <c r="S70" i="111"/>
  <c r="R70" i="111"/>
  <c r="Q70" i="111"/>
  <c r="P70" i="111"/>
  <c r="O70" i="111"/>
  <c r="N70" i="111"/>
  <c r="M70" i="111"/>
  <c r="L70" i="111"/>
  <c r="K70" i="111"/>
  <c r="G66" i="111"/>
  <c r="AF69" i="111"/>
  <c r="AE69" i="111"/>
  <c r="AD69" i="111"/>
  <c r="AC69" i="111"/>
  <c r="AB69" i="111"/>
  <c r="AA69" i="111"/>
  <c r="Z69" i="111"/>
  <c r="Y69" i="111"/>
  <c r="V69" i="111"/>
  <c r="W69" i="111"/>
  <c r="X69" i="111"/>
  <c r="S69" i="111"/>
  <c r="R69" i="111"/>
  <c r="Q69" i="111"/>
  <c r="P69" i="111"/>
  <c r="O69" i="111"/>
  <c r="N69" i="111"/>
  <c r="M69" i="111"/>
  <c r="L69" i="111"/>
  <c r="K69" i="111"/>
  <c r="AF68" i="111"/>
  <c r="AE68" i="111"/>
  <c r="AD68" i="111"/>
  <c r="AC68" i="111"/>
  <c r="AB68" i="111"/>
  <c r="AA68" i="111"/>
  <c r="Z68" i="111"/>
  <c r="Y68" i="111"/>
  <c r="V68" i="111"/>
  <c r="W68" i="111"/>
  <c r="X68" i="111"/>
  <c r="S68" i="111"/>
  <c r="R68" i="111"/>
  <c r="Q68" i="111"/>
  <c r="P68" i="111"/>
  <c r="O68" i="111"/>
  <c r="N68" i="111"/>
  <c r="M68" i="111"/>
  <c r="L68" i="111"/>
  <c r="K68" i="111"/>
  <c r="AF67" i="111"/>
  <c r="AE67" i="111"/>
  <c r="AD67" i="111"/>
  <c r="AC67" i="111"/>
  <c r="AB67" i="111"/>
  <c r="AA67" i="111"/>
  <c r="Z67" i="111"/>
  <c r="Y67" i="111"/>
  <c r="V67" i="111"/>
  <c r="W67" i="111"/>
  <c r="X67" i="111"/>
  <c r="S67" i="111"/>
  <c r="R67" i="111"/>
  <c r="Q67" i="111"/>
  <c r="P67" i="111"/>
  <c r="O67" i="111"/>
  <c r="N67" i="111"/>
  <c r="M67" i="111"/>
  <c r="L67" i="111"/>
  <c r="K67" i="111"/>
  <c r="G53" i="111"/>
  <c r="E56" i="111"/>
  <c r="G56" i="111"/>
  <c r="C57" i="111"/>
  <c r="B57" i="111"/>
  <c r="C58" i="111"/>
  <c r="B58" i="111"/>
  <c r="C59" i="111"/>
  <c r="B59" i="111"/>
  <c r="C61" i="111"/>
  <c r="B61" i="111"/>
  <c r="E57" i="111"/>
  <c r="G57" i="111"/>
  <c r="E58" i="111"/>
  <c r="G58" i="111"/>
  <c r="E59" i="111"/>
  <c r="G59" i="111"/>
  <c r="E60" i="111"/>
  <c r="G60" i="111"/>
  <c r="E61" i="111"/>
  <c r="G61" i="111"/>
  <c r="F53" i="111"/>
  <c r="B62" i="111"/>
  <c r="B63" i="111"/>
  <c r="B64" i="111"/>
  <c r="F54" i="111"/>
  <c r="F55" i="111"/>
  <c r="H66" i="111"/>
  <c r="H67" i="111"/>
  <c r="G67" i="111"/>
  <c r="B65" i="111"/>
  <c r="B66" i="111"/>
  <c r="F65" i="111"/>
  <c r="F66" i="111"/>
  <c r="F67" i="111"/>
  <c r="B67" i="111"/>
  <c r="AF66" i="111"/>
  <c r="AE66" i="111"/>
  <c r="AD66" i="111"/>
  <c r="AC66" i="111"/>
  <c r="AB66" i="111"/>
  <c r="AA66" i="111"/>
  <c r="Z66" i="111"/>
  <c r="Y66" i="111"/>
  <c r="V66" i="111"/>
  <c r="W66" i="111"/>
  <c r="X66" i="111"/>
  <c r="S66" i="111"/>
  <c r="R66" i="111"/>
  <c r="Q66" i="111"/>
  <c r="P66" i="111"/>
  <c r="O66" i="111"/>
  <c r="N66" i="111"/>
  <c r="M66" i="111"/>
  <c r="L66" i="111"/>
  <c r="K66" i="111"/>
  <c r="C66" i="111"/>
  <c r="AF65" i="111"/>
  <c r="AE65" i="111"/>
  <c r="AD65" i="111"/>
  <c r="AC65" i="111"/>
  <c r="AB65" i="111"/>
  <c r="AA65" i="111"/>
  <c r="Z65" i="111"/>
  <c r="Y65" i="111"/>
  <c r="V65" i="111"/>
  <c r="W65" i="111"/>
  <c r="X65" i="111"/>
  <c r="S65" i="111"/>
  <c r="R65" i="111"/>
  <c r="Q65" i="111"/>
  <c r="P65" i="111"/>
  <c r="O65" i="111"/>
  <c r="N65" i="111"/>
  <c r="M65" i="111"/>
  <c r="L65" i="111"/>
  <c r="K65" i="111"/>
  <c r="H65" i="111"/>
  <c r="G65" i="111"/>
  <c r="C65" i="111"/>
  <c r="AF64" i="111"/>
  <c r="AE64" i="111"/>
  <c r="AD64" i="111"/>
  <c r="AC64" i="111"/>
  <c r="AB64" i="111"/>
  <c r="AA64" i="111"/>
  <c r="Z64" i="111"/>
  <c r="Y64" i="111"/>
  <c r="V64" i="111"/>
  <c r="W64" i="111"/>
  <c r="X64" i="111"/>
  <c r="S64" i="111"/>
  <c r="R64" i="111"/>
  <c r="Q64" i="111"/>
  <c r="P64" i="111"/>
  <c r="O64" i="111"/>
  <c r="N64" i="111"/>
  <c r="M64" i="111"/>
  <c r="L64" i="111"/>
  <c r="K64" i="111"/>
  <c r="G64" i="111"/>
  <c r="E64" i="111"/>
  <c r="C64" i="111"/>
  <c r="AF63" i="111"/>
  <c r="AE63" i="111"/>
  <c r="AD63" i="111"/>
  <c r="AC63" i="111"/>
  <c r="AB63" i="111"/>
  <c r="AA63" i="111"/>
  <c r="Z63" i="111"/>
  <c r="Y63" i="111"/>
  <c r="V63" i="111"/>
  <c r="W63" i="111"/>
  <c r="X63" i="111"/>
  <c r="S63" i="111"/>
  <c r="R63" i="111"/>
  <c r="Q63" i="111"/>
  <c r="P63" i="111"/>
  <c r="O63" i="111"/>
  <c r="N63" i="111"/>
  <c r="M63" i="111"/>
  <c r="L63" i="111"/>
  <c r="K63" i="111"/>
  <c r="D53" i="111"/>
  <c r="E53" i="111"/>
  <c r="D54" i="111"/>
  <c r="E54" i="111"/>
  <c r="D55" i="111"/>
  <c r="E55" i="111"/>
  <c r="D63" i="111"/>
  <c r="C63" i="111"/>
  <c r="AF62" i="111"/>
  <c r="AE62" i="111"/>
  <c r="AD62" i="111"/>
  <c r="AC62" i="111"/>
  <c r="AB62" i="111"/>
  <c r="AA62" i="111"/>
  <c r="Z62" i="111"/>
  <c r="Y62" i="111"/>
  <c r="V62" i="111"/>
  <c r="W62" i="111"/>
  <c r="X62" i="111"/>
  <c r="S62" i="111"/>
  <c r="R62" i="111"/>
  <c r="Q62" i="111"/>
  <c r="P62" i="111"/>
  <c r="O62" i="111"/>
  <c r="N62" i="111"/>
  <c r="M62" i="111"/>
  <c r="L62" i="111"/>
  <c r="K62" i="111"/>
  <c r="AF61" i="111"/>
  <c r="AE61" i="111"/>
  <c r="AD61" i="111"/>
  <c r="AC61" i="111"/>
  <c r="AB61" i="111"/>
  <c r="AA61" i="111"/>
  <c r="Z61" i="111"/>
  <c r="Y61" i="111"/>
  <c r="V61" i="111"/>
  <c r="W61" i="111"/>
  <c r="X61" i="111"/>
  <c r="S61" i="111"/>
  <c r="R61" i="111"/>
  <c r="Q61" i="111"/>
  <c r="P61" i="111"/>
  <c r="O61" i="111"/>
  <c r="N61" i="111"/>
  <c r="M61" i="111"/>
  <c r="L61" i="111"/>
  <c r="K61" i="111"/>
  <c r="H61" i="111"/>
  <c r="AF60" i="111"/>
  <c r="AE60" i="111"/>
  <c r="AD60" i="111"/>
  <c r="AC60" i="111"/>
  <c r="AB60" i="111"/>
  <c r="AA60" i="111"/>
  <c r="Z60" i="111"/>
  <c r="Y60" i="111"/>
  <c r="V60" i="111"/>
  <c r="W60" i="111"/>
  <c r="X60" i="111"/>
  <c r="S60" i="111"/>
  <c r="R60" i="111"/>
  <c r="Q60" i="111"/>
  <c r="P60" i="111"/>
  <c r="O60" i="111"/>
  <c r="N60" i="111"/>
  <c r="M60" i="111"/>
  <c r="L60" i="111"/>
  <c r="K60" i="111"/>
  <c r="H60" i="111"/>
  <c r="AF59" i="111"/>
  <c r="AE59" i="111"/>
  <c r="AD59" i="111"/>
  <c r="AC59" i="111"/>
  <c r="AB59" i="111"/>
  <c r="AA59" i="111"/>
  <c r="Z59" i="111"/>
  <c r="Y59" i="111"/>
  <c r="V59" i="111"/>
  <c r="W59" i="111"/>
  <c r="X59" i="111"/>
  <c r="S59" i="111"/>
  <c r="R59" i="111"/>
  <c r="Q59" i="111"/>
  <c r="P59" i="111"/>
  <c r="O59" i="111"/>
  <c r="N59" i="111"/>
  <c r="M59" i="111"/>
  <c r="L59" i="111"/>
  <c r="K59" i="111"/>
  <c r="H59" i="111"/>
  <c r="AF58" i="111"/>
  <c r="AE58" i="111"/>
  <c r="AD58" i="111"/>
  <c r="AC58" i="111"/>
  <c r="AB58" i="111"/>
  <c r="AA58" i="111"/>
  <c r="Z58" i="111"/>
  <c r="Y58" i="111"/>
  <c r="V58" i="111"/>
  <c r="W58" i="111"/>
  <c r="X58" i="111"/>
  <c r="S58" i="111"/>
  <c r="R58" i="111"/>
  <c r="Q58" i="111"/>
  <c r="P58" i="111"/>
  <c r="O58" i="111"/>
  <c r="N58" i="111"/>
  <c r="M58" i="111"/>
  <c r="L58" i="111"/>
  <c r="K58" i="111"/>
  <c r="H58" i="111"/>
  <c r="AF57" i="111"/>
  <c r="AE57" i="111"/>
  <c r="AD57" i="111"/>
  <c r="AC57" i="111"/>
  <c r="AB57" i="111"/>
  <c r="AA57" i="111"/>
  <c r="Z57" i="111"/>
  <c r="Y57" i="111"/>
  <c r="V57" i="111"/>
  <c r="W57" i="111"/>
  <c r="X57" i="111"/>
  <c r="S57" i="111"/>
  <c r="R57" i="111"/>
  <c r="Q57" i="111"/>
  <c r="P57" i="111"/>
  <c r="O57" i="111"/>
  <c r="N57" i="111"/>
  <c r="M57" i="111"/>
  <c r="L57" i="111"/>
  <c r="K57" i="111"/>
  <c r="H57" i="111"/>
  <c r="AF56" i="111"/>
  <c r="AE56" i="111"/>
  <c r="AD56" i="111"/>
  <c r="AC56" i="111"/>
  <c r="AB56" i="111"/>
  <c r="AA56" i="111"/>
  <c r="Z56" i="111"/>
  <c r="Y56" i="111"/>
  <c r="V56" i="111"/>
  <c r="W56" i="111"/>
  <c r="X56" i="111"/>
  <c r="S56" i="111"/>
  <c r="R56" i="111"/>
  <c r="Q56" i="111"/>
  <c r="P56" i="111"/>
  <c r="O56" i="111"/>
  <c r="N56" i="111"/>
  <c r="M56" i="111"/>
  <c r="L56" i="111"/>
  <c r="K56" i="111"/>
  <c r="H56" i="111"/>
  <c r="AF55" i="111"/>
  <c r="AE55" i="111"/>
  <c r="AD55" i="111"/>
  <c r="AC55" i="111"/>
  <c r="AB55" i="111"/>
  <c r="AA55" i="111"/>
  <c r="Z55" i="111"/>
  <c r="Y55" i="111"/>
  <c r="V55" i="111"/>
  <c r="W55" i="111"/>
  <c r="X55" i="111"/>
  <c r="S55" i="111"/>
  <c r="R55" i="111"/>
  <c r="Q55" i="111"/>
  <c r="P55" i="111"/>
  <c r="O55" i="111"/>
  <c r="N55" i="111"/>
  <c r="M55" i="111"/>
  <c r="L55" i="111"/>
  <c r="K55" i="111"/>
  <c r="AF54" i="111"/>
  <c r="AE54" i="111"/>
  <c r="AD54" i="111"/>
  <c r="AC54" i="111"/>
  <c r="AB54" i="111"/>
  <c r="AA54" i="111"/>
  <c r="Z54" i="111"/>
  <c r="Y54" i="111"/>
  <c r="V54" i="111"/>
  <c r="W54" i="111"/>
  <c r="X54" i="111"/>
  <c r="S54" i="111"/>
  <c r="R54" i="111"/>
  <c r="Q54" i="111"/>
  <c r="P54" i="111"/>
  <c r="O54" i="111"/>
  <c r="N54" i="111"/>
  <c r="M54" i="111"/>
  <c r="L54" i="111"/>
  <c r="K54" i="111"/>
  <c r="AF53" i="111"/>
  <c r="AE53" i="111"/>
  <c r="AD53" i="111"/>
  <c r="AC53" i="111"/>
  <c r="AB53" i="111"/>
  <c r="AA53" i="111"/>
  <c r="Z53" i="111"/>
  <c r="Y53" i="111"/>
  <c r="V53" i="111"/>
  <c r="W53" i="111"/>
  <c r="X53" i="111"/>
  <c r="S53" i="111"/>
  <c r="R53" i="111"/>
  <c r="Q53" i="111"/>
  <c r="P53" i="111"/>
  <c r="O53" i="111"/>
  <c r="N53" i="111"/>
  <c r="M53" i="111"/>
  <c r="L53" i="111"/>
  <c r="K53" i="111"/>
  <c r="Y52" i="111"/>
  <c r="Z52" i="111"/>
  <c r="AA52" i="111"/>
  <c r="AB52" i="111"/>
  <c r="AC52" i="111"/>
  <c r="AD52" i="111"/>
  <c r="AE52" i="111"/>
  <c r="AF52" i="111"/>
  <c r="V52" i="111"/>
  <c r="W52" i="111"/>
  <c r="X52" i="111"/>
  <c r="AG52" i="111"/>
  <c r="S52" i="111"/>
  <c r="R52" i="111"/>
  <c r="Q52" i="111"/>
  <c r="P52" i="111"/>
  <c r="O52" i="111"/>
  <c r="N52" i="111"/>
  <c r="M52" i="111"/>
  <c r="L52" i="111"/>
  <c r="K52" i="111"/>
  <c r="B51" i="111"/>
  <c r="A51" i="110"/>
  <c r="B101" i="110"/>
  <c r="B96" i="110"/>
  <c r="B97" i="110"/>
  <c r="B98" i="110"/>
  <c r="B99" i="110"/>
  <c r="B100" i="110"/>
  <c r="D101" i="110"/>
  <c r="E101" i="110"/>
  <c r="B94" i="110"/>
  <c r="C101" i="110"/>
  <c r="F101" i="110"/>
  <c r="D100" i="110"/>
  <c r="E100" i="110"/>
  <c r="C100" i="110"/>
  <c r="F100" i="110"/>
  <c r="D99" i="110"/>
  <c r="E99" i="110"/>
  <c r="C99" i="110"/>
  <c r="F99" i="110"/>
  <c r="D98" i="110"/>
  <c r="E98" i="110"/>
  <c r="C98" i="110"/>
  <c r="F98" i="110"/>
  <c r="D97" i="110"/>
  <c r="E97" i="110"/>
  <c r="C97" i="110"/>
  <c r="F97" i="110"/>
  <c r="D96" i="110"/>
  <c r="E96" i="110"/>
  <c r="G96" i="110"/>
  <c r="C96" i="110"/>
  <c r="F96" i="110"/>
  <c r="B95" i="110"/>
  <c r="C77" i="110"/>
  <c r="E77" i="110"/>
  <c r="F77" i="110"/>
  <c r="G77" i="110"/>
  <c r="D77" i="110"/>
  <c r="B79" i="110"/>
  <c r="H77" i="110"/>
  <c r="B78" i="110"/>
  <c r="C78" i="110"/>
  <c r="C79" i="110"/>
  <c r="D79" i="110"/>
  <c r="D80" i="110"/>
  <c r="B81" i="110"/>
  <c r="B80" i="110"/>
  <c r="C80" i="110"/>
  <c r="C81" i="110"/>
  <c r="D81" i="110"/>
  <c r="B83" i="110"/>
  <c r="B82" i="110"/>
  <c r="C82" i="110"/>
  <c r="C83" i="110"/>
  <c r="D83" i="110"/>
  <c r="B85" i="110"/>
  <c r="B84" i="110"/>
  <c r="C84" i="110"/>
  <c r="C85" i="110"/>
  <c r="D85" i="110"/>
  <c r="B87" i="110"/>
  <c r="B86" i="110"/>
  <c r="C86" i="110"/>
  <c r="C87" i="110"/>
  <c r="D87" i="110"/>
  <c r="D92" i="110"/>
  <c r="B89" i="110"/>
  <c r="B88" i="110"/>
  <c r="C88" i="110"/>
  <c r="C89" i="110"/>
  <c r="D89" i="110"/>
  <c r="B91" i="110"/>
  <c r="B90" i="110"/>
  <c r="C90" i="110"/>
  <c r="C91" i="110"/>
  <c r="D91" i="110"/>
  <c r="E92" i="110"/>
  <c r="C92" i="110"/>
  <c r="F92" i="110"/>
  <c r="S91" i="110"/>
  <c r="R91" i="110"/>
  <c r="Q91" i="110"/>
  <c r="P91" i="110"/>
  <c r="O91" i="110"/>
  <c r="N91" i="110"/>
  <c r="M91" i="110"/>
  <c r="L91" i="110"/>
  <c r="K91" i="110"/>
  <c r="H91" i="110"/>
  <c r="G91" i="110"/>
  <c r="S90" i="110"/>
  <c r="R90" i="110"/>
  <c r="Q90" i="110"/>
  <c r="P90" i="110"/>
  <c r="O90" i="110"/>
  <c r="N90" i="110"/>
  <c r="M90" i="110"/>
  <c r="L90" i="110"/>
  <c r="K90" i="110"/>
  <c r="S89" i="110"/>
  <c r="R89" i="110"/>
  <c r="Q89" i="110"/>
  <c r="P89" i="110"/>
  <c r="O89" i="110"/>
  <c r="N89" i="110"/>
  <c r="M89" i="110"/>
  <c r="L89" i="110"/>
  <c r="K89" i="110"/>
  <c r="H89" i="110"/>
  <c r="G89" i="110"/>
  <c r="S88" i="110"/>
  <c r="R88" i="110"/>
  <c r="Q88" i="110"/>
  <c r="P88" i="110"/>
  <c r="O88" i="110"/>
  <c r="N88" i="110"/>
  <c r="M88" i="110"/>
  <c r="L88" i="110"/>
  <c r="K88" i="110"/>
  <c r="H88" i="110"/>
  <c r="S87" i="110"/>
  <c r="R87" i="110"/>
  <c r="Q87" i="110"/>
  <c r="P87" i="110"/>
  <c r="O87" i="110"/>
  <c r="N87" i="110"/>
  <c r="M87" i="110"/>
  <c r="L87" i="110"/>
  <c r="K87" i="110"/>
  <c r="H87" i="110"/>
  <c r="G87" i="110"/>
  <c r="S86" i="110"/>
  <c r="R86" i="110"/>
  <c r="Q86" i="110"/>
  <c r="P86" i="110"/>
  <c r="O86" i="110"/>
  <c r="N86" i="110"/>
  <c r="M86" i="110"/>
  <c r="L86" i="110"/>
  <c r="K86" i="110"/>
  <c r="S85" i="110"/>
  <c r="R85" i="110"/>
  <c r="Q85" i="110"/>
  <c r="P85" i="110"/>
  <c r="O85" i="110"/>
  <c r="N85" i="110"/>
  <c r="M85" i="110"/>
  <c r="L85" i="110"/>
  <c r="K85" i="110"/>
  <c r="H85" i="110"/>
  <c r="E85" i="110"/>
  <c r="G85" i="110"/>
  <c r="S84" i="110"/>
  <c r="R84" i="110"/>
  <c r="Q84" i="110"/>
  <c r="P84" i="110"/>
  <c r="O84" i="110"/>
  <c r="N84" i="110"/>
  <c r="M84" i="110"/>
  <c r="L84" i="110"/>
  <c r="K84" i="110"/>
  <c r="S83" i="110"/>
  <c r="R83" i="110"/>
  <c r="Q83" i="110"/>
  <c r="P83" i="110"/>
  <c r="O83" i="110"/>
  <c r="N83" i="110"/>
  <c r="M83" i="110"/>
  <c r="L83" i="110"/>
  <c r="K83" i="110"/>
  <c r="H83" i="110"/>
  <c r="G83" i="110"/>
  <c r="S82" i="110"/>
  <c r="R82" i="110"/>
  <c r="Q82" i="110"/>
  <c r="P82" i="110"/>
  <c r="O82" i="110"/>
  <c r="N82" i="110"/>
  <c r="M82" i="110"/>
  <c r="L82" i="110"/>
  <c r="K82" i="110"/>
  <c r="S81" i="110"/>
  <c r="R81" i="110"/>
  <c r="Q81" i="110"/>
  <c r="P81" i="110"/>
  <c r="O81" i="110"/>
  <c r="N81" i="110"/>
  <c r="M81" i="110"/>
  <c r="L81" i="110"/>
  <c r="K81" i="110"/>
  <c r="H81" i="110"/>
  <c r="G81" i="110"/>
  <c r="H63" i="110"/>
  <c r="AF80" i="110"/>
  <c r="AE80" i="110"/>
  <c r="AD80" i="110"/>
  <c r="AC80" i="110"/>
  <c r="AB80" i="110"/>
  <c r="AA80" i="110"/>
  <c r="Z80" i="110"/>
  <c r="Y80" i="110"/>
  <c r="V80" i="110"/>
  <c r="W80" i="110"/>
  <c r="X80" i="110"/>
  <c r="S80" i="110"/>
  <c r="R80" i="110"/>
  <c r="Q80" i="110"/>
  <c r="P80" i="110"/>
  <c r="O80" i="110"/>
  <c r="N80" i="110"/>
  <c r="M80" i="110"/>
  <c r="L80" i="110"/>
  <c r="K80" i="110"/>
  <c r="AF79" i="110"/>
  <c r="AE79" i="110"/>
  <c r="AD79" i="110"/>
  <c r="AC79" i="110"/>
  <c r="AB79" i="110"/>
  <c r="AA79" i="110"/>
  <c r="Z79" i="110"/>
  <c r="Y79" i="110"/>
  <c r="V79" i="110"/>
  <c r="W79" i="110"/>
  <c r="X79" i="110"/>
  <c r="S79" i="110"/>
  <c r="R79" i="110"/>
  <c r="Q79" i="110"/>
  <c r="P79" i="110"/>
  <c r="O79" i="110"/>
  <c r="N79" i="110"/>
  <c r="M79" i="110"/>
  <c r="L79" i="110"/>
  <c r="K79" i="110"/>
  <c r="H79" i="110"/>
  <c r="G79" i="110"/>
  <c r="AF78" i="110"/>
  <c r="AE78" i="110"/>
  <c r="AD78" i="110"/>
  <c r="AC78" i="110"/>
  <c r="AB78" i="110"/>
  <c r="AA78" i="110"/>
  <c r="Z78" i="110"/>
  <c r="Y78" i="110"/>
  <c r="V78" i="110"/>
  <c r="W78" i="110"/>
  <c r="X78" i="110"/>
  <c r="S78" i="110"/>
  <c r="R78" i="110"/>
  <c r="Q78" i="110"/>
  <c r="P78" i="110"/>
  <c r="O78" i="110"/>
  <c r="N78" i="110"/>
  <c r="M78" i="110"/>
  <c r="L78" i="110"/>
  <c r="K78" i="110"/>
  <c r="AF77" i="110"/>
  <c r="AE77" i="110"/>
  <c r="AD77" i="110"/>
  <c r="AC77" i="110"/>
  <c r="AB77" i="110"/>
  <c r="AA77" i="110"/>
  <c r="Z77" i="110"/>
  <c r="Y77" i="110"/>
  <c r="V77" i="110"/>
  <c r="W77" i="110"/>
  <c r="X77" i="110"/>
  <c r="S77" i="110"/>
  <c r="R77" i="110"/>
  <c r="Q77" i="110"/>
  <c r="P77" i="110"/>
  <c r="O77" i="110"/>
  <c r="N77" i="110"/>
  <c r="M77" i="110"/>
  <c r="L77" i="110"/>
  <c r="K77" i="110"/>
  <c r="B77" i="110"/>
  <c r="AF76" i="110"/>
  <c r="AE76" i="110"/>
  <c r="AD76" i="110"/>
  <c r="AC76" i="110"/>
  <c r="AB76" i="110"/>
  <c r="AA76" i="110"/>
  <c r="Z76" i="110"/>
  <c r="Y76" i="110"/>
  <c r="V76" i="110"/>
  <c r="W76" i="110"/>
  <c r="X76" i="110"/>
  <c r="S76" i="110"/>
  <c r="R76" i="110"/>
  <c r="Q76" i="110"/>
  <c r="P76" i="110"/>
  <c r="O76" i="110"/>
  <c r="N76" i="110"/>
  <c r="M76" i="110"/>
  <c r="L76" i="110"/>
  <c r="K76" i="110"/>
  <c r="G68" i="110"/>
  <c r="C54" i="110"/>
  <c r="C73" i="110"/>
  <c r="C55" i="110"/>
  <c r="C74" i="110"/>
  <c r="D73" i="110"/>
  <c r="H53" i="110"/>
  <c r="E72" i="110"/>
  <c r="F72" i="110"/>
  <c r="H54" i="110"/>
  <c r="E73" i="110"/>
  <c r="F73" i="110"/>
  <c r="B76" i="110"/>
  <c r="AF75" i="110"/>
  <c r="AE75" i="110"/>
  <c r="AD75" i="110"/>
  <c r="AC75" i="110"/>
  <c r="AB75" i="110"/>
  <c r="AA75" i="110"/>
  <c r="Z75" i="110"/>
  <c r="Y75" i="110"/>
  <c r="V75" i="110"/>
  <c r="W75" i="110"/>
  <c r="X75" i="110"/>
  <c r="S75" i="110"/>
  <c r="R75" i="110"/>
  <c r="Q75" i="110"/>
  <c r="P75" i="110"/>
  <c r="O75" i="110"/>
  <c r="N75" i="110"/>
  <c r="M75" i="110"/>
  <c r="L75" i="110"/>
  <c r="K75" i="110"/>
  <c r="B75" i="110"/>
  <c r="AF74" i="110"/>
  <c r="AE74" i="110"/>
  <c r="AD74" i="110"/>
  <c r="AC74" i="110"/>
  <c r="AB74" i="110"/>
  <c r="AA74" i="110"/>
  <c r="Z74" i="110"/>
  <c r="Y74" i="110"/>
  <c r="V74" i="110"/>
  <c r="W74" i="110"/>
  <c r="X74" i="110"/>
  <c r="S74" i="110"/>
  <c r="R74" i="110"/>
  <c r="Q74" i="110"/>
  <c r="P74" i="110"/>
  <c r="O74" i="110"/>
  <c r="N74" i="110"/>
  <c r="M74" i="110"/>
  <c r="L74" i="110"/>
  <c r="K74" i="110"/>
  <c r="H55" i="110"/>
  <c r="E74" i="110"/>
  <c r="B55" i="110"/>
  <c r="B74" i="110"/>
  <c r="AF73" i="110"/>
  <c r="AE73" i="110"/>
  <c r="AD73" i="110"/>
  <c r="AC73" i="110"/>
  <c r="AB73" i="110"/>
  <c r="AA73" i="110"/>
  <c r="Z73" i="110"/>
  <c r="Y73" i="110"/>
  <c r="V73" i="110"/>
  <c r="W73" i="110"/>
  <c r="X73" i="110"/>
  <c r="S73" i="110"/>
  <c r="R73" i="110"/>
  <c r="Q73" i="110"/>
  <c r="P73" i="110"/>
  <c r="O73" i="110"/>
  <c r="N73" i="110"/>
  <c r="M73" i="110"/>
  <c r="L73" i="110"/>
  <c r="K73" i="110"/>
  <c r="B54" i="110"/>
  <c r="B73" i="110"/>
  <c r="AF72" i="110"/>
  <c r="AE72" i="110"/>
  <c r="AD72" i="110"/>
  <c r="AC72" i="110"/>
  <c r="AB72" i="110"/>
  <c r="AA72" i="110"/>
  <c r="Z72" i="110"/>
  <c r="Y72" i="110"/>
  <c r="V72" i="110"/>
  <c r="W72" i="110"/>
  <c r="X72" i="110"/>
  <c r="S72" i="110"/>
  <c r="R72" i="110"/>
  <c r="Q72" i="110"/>
  <c r="P72" i="110"/>
  <c r="O72" i="110"/>
  <c r="N72" i="110"/>
  <c r="M72" i="110"/>
  <c r="L72" i="110"/>
  <c r="K72" i="110"/>
  <c r="C53" i="110"/>
  <c r="C72" i="110"/>
  <c r="D72" i="110"/>
  <c r="B53" i="110"/>
  <c r="B72" i="110"/>
  <c r="AF71" i="110"/>
  <c r="AE71" i="110"/>
  <c r="AD71" i="110"/>
  <c r="AC71" i="110"/>
  <c r="AB71" i="110"/>
  <c r="AA71" i="110"/>
  <c r="Z71" i="110"/>
  <c r="Y71" i="110"/>
  <c r="V71" i="110"/>
  <c r="W71" i="110"/>
  <c r="X71" i="110"/>
  <c r="S71" i="110"/>
  <c r="R71" i="110"/>
  <c r="Q71" i="110"/>
  <c r="P71" i="110"/>
  <c r="O71" i="110"/>
  <c r="N71" i="110"/>
  <c r="M71" i="110"/>
  <c r="L71" i="110"/>
  <c r="K71" i="110"/>
  <c r="AF70" i="110"/>
  <c r="AE70" i="110"/>
  <c r="AD70" i="110"/>
  <c r="AC70" i="110"/>
  <c r="AB70" i="110"/>
  <c r="AA70" i="110"/>
  <c r="Z70" i="110"/>
  <c r="Y70" i="110"/>
  <c r="V70" i="110"/>
  <c r="W70" i="110"/>
  <c r="X70" i="110"/>
  <c r="S70" i="110"/>
  <c r="R70" i="110"/>
  <c r="Q70" i="110"/>
  <c r="P70" i="110"/>
  <c r="O70" i="110"/>
  <c r="N70" i="110"/>
  <c r="M70" i="110"/>
  <c r="L70" i="110"/>
  <c r="K70" i="110"/>
  <c r="G66" i="110"/>
  <c r="AF69" i="110"/>
  <c r="AE69" i="110"/>
  <c r="AD69" i="110"/>
  <c r="AC69" i="110"/>
  <c r="AB69" i="110"/>
  <c r="AA69" i="110"/>
  <c r="Z69" i="110"/>
  <c r="Y69" i="110"/>
  <c r="V69" i="110"/>
  <c r="W69" i="110"/>
  <c r="X69" i="110"/>
  <c r="S69" i="110"/>
  <c r="R69" i="110"/>
  <c r="Q69" i="110"/>
  <c r="P69" i="110"/>
  <c r="O69" i="110"/>
  <c r="N69" i="110"/>
  <c r="M69" i="110"/>
  <c r="L69" i="110"/>
  <c r="K69" i="110"/>
  <c r="AF68" i="110"/>
  <c r="AE68" i="110"/>
  <c r="AD68" i="110"/>
  <c r="AC68" i="110"/>
  <c r="AB68" i="110"/>
  <c r="AA68" i="110"/>
  <c r="Z68" i="110"/>
  <c r="Y68" i="110"/>
  <c r="V68" i="110"/>
  <c r="W68" i="110"/>
  <c r="X68" i="110"/>
  <c r="S68" i="110"/>
  <c r="R68" i="110"/>
  <c r="Q68" i="110"/>
  <c r="P68" i="110"/>
  <c r="O68" i="110"/>
  <c r="N68" i="110"/>
  <c r="M68" i="110"/>
  <c r="L68" i="110"/>
  <c r="K68" i="110"/>
  <c r="AF67" i="110"/>
  <c r="AE67" i="110"/>
  <c r="AD67" i="110"/>
  <c r="AC67" i="110"/>
  <c r="AB67" i="110"/>
  <c r="AA67" i="110"/>
  <c r="Z67" i="110"/>
  <c r="Y67" i="110"/>
  <c r="V67" i="110"/>
  <c r="W67" i="110"/>
  <c r="X67" i="110"/>
  <c r="S67" i="110"/>
  <c r="R67" i="110"/>
  <c r="Q67" i="110"/>
  <c r="P67" i="110"/>
  <c r="O67" i="110"/>
  <c r="N67" i="110"/>
  <c r="M67" i="110"/>
  <c r="L67" i="110"/>
  <c r="K67" i="110"/>
  <c r="G53" i="110"/>
  <c r="C56" i="110"/>
  <c r="B56" i="110"/>
  <c r="E56" i="110"/>
  <c r="G56" i="110"/>
  <c r="C57" i="110"/>
  <c r="B57" i="110"/>
  <c r="C58" i="110"/>
  <c r="B58" i="110"/>
  <c r="C59" i="110"/>
  <c r="B59" i="110"/>
  <c r="C60" i="110"/>
  <c r="B60" i="110"/>
  <c r="C61" i="110"/>
  <c r="B61" i="110"/>
  <c r="E57" i="110"/>
  <c r="G57" i="110"/>
  <c r="E58" i="110"/>
  <c r="G58" i="110"/>
  <c r="E59" i="110"/>
  <c r="G59" i="110"/>
  <c r="E60" i="110"/>
  <c r="G60" i="110"/>
  <c r="E61" i="110"/>
  <c r="G61" i="110"/>
  <c r="F53" i="110"/>
  <c r="B62" i="110"/>
  <c r="B63" i="110"/>
  <c r="B64" i="110"/>
  <c r="F54" i="110"/>
  <c r="F55" i="110"/>
  <c r="H66" i="110"/>
  <c r="H67" i="110"/>
  <c r="G67" i="110"/>
  <c r="B65" i="110"/>
  <c r="B66" i="110"/>
  <c r="F65" i="110"/>
  <c r="F66" i="110"/>
  <c r="F67" i="110"/>
  <c r="B67" i="110"/>
  <c r="AF66" i="110"/>
  <c r="AE66" i="110"/>
  <c r="AD66" i="110"/>
  <c r="AC66" i="110"/>
  <c r="AB66" i="110"/>
  <c r="AA66" i="110"/>
  <c r="Z66" i="110"/>
  <c r="Y66" i="110"/>
  <c r="V66" i="110"/>
  <c r="W66" i="110"/>
  <c r="X66" i="110"/>
  <c r="S66" i="110"/>
  <c r="R66" i="110"/>
  <c r="Q66" i="110"/>
  <c r="P66" i="110"/>
  <c r="O66" i="110"/>
  <c r="N66" i="110"/>
  <c r="M66" i="110"/>
  <c r="L66" i="110"/>
  <c r="K66" i="110"/>
  <c r="C66" i="110"/>
  <c r="AF65" i="110"/>
  <c r="AE65" i="110"/>
  <c r="AD65" i="110"/>
  <c r="AC65" i="110"/>
  <c r="AB65" i="110"/>
  <c r="AA65" i="110"/>
  <c r="Z65" i="110"/>
  <c r="Y65" i="110"/>
  <c r="V65" i="110"/>
  <c r="W65" i="110"/>
  <c r="X65" i="110"/>
  <c r="S65" i="110"/>
  <c r="R65" i="110"/>
  <c r="Q65" i="110"/>
  <c r="P65" i="110"/>
  <c r="O65" i="110"/>
  <c r="N65" i="110"/>
  <c r="M65" i="110"/>
  <c r="L65" i="110"/>
  <c r="K65" i="110"/>
  <c r="H65" i="110"/>
  <c r="G65" i="110"/>
  <c r="C65" i="110"/>
  <c r="AF64" i="110"/>
  <c r="AE64" i="110"/>
  <c r="AD64" i="110"/>
  <c r="AC64" i="110"/>
  <c r="AB64" i="110"/>
  <c r="AA64" i="110"/>
  <c r="Z64" i="110"/>
  <c r="Y64" i="110"/>
  <c r="V64" i="110"/>
  <c r="W64" i="110"/>
  <c r="X64" i="110"/>
  <c r="S64" i="110"/>
  <c r="R64" i="110"/>
  <c r="Q64" i="110"/>
  <c r="P64" i="110"/>
  <c r="O64" i="110"/>
  <c r="N64" i="110"/>
  <c r="M64" i="110"/>
  <c r="L64" i="110"/>
  <c r="K64" i="110"/>
  <c r="G64" i="110"/>
  <c r="E64" i="110"/>
  <c r="C64" i="110"/>
  <c r="AF63" i="110"/>
  <c r="AE63" i="110"/>
  <c r="AD63" i="110"/>
  <c r="AC63" i="110"/>
  <c r="AB63" i="110"/>
  <c r="AA63" i="110"/>
  <c r="Z63" i="110"/>
  <c r="Y63" i="110"/>
  <c r="V63" i="110"/>
  <c r="W63" i="110"/>
  <c r="X63" i="110"/>
  <c r="S63" i="110"/>
  <c r="R63" i="110"/>
  <c r="Q63" i="110"/>
  <c r="P63" i="110"/>
  <c r="O63" i="110"/>
  <c r="N63" i="110"/>
  <c r="M63" i="110"/>
  <c r="L63" i="110"/>
  <c r="K63" i="110"/>
  <c r="D63" i="110"/>
  <c r="C63" i="110"/>
  <c r="AF62" i="110"/>
  <c r="AE62" i="110"/>
  <c r="AD62" i="110"/>
  <c r="AC62" i="110"/>
  <c r="AB62" i="110"/>
  <c r="AA62" i="110"/>
  <c r="Z62" i="110"/>
  <c r="Y62" i="110"/>
  <c r="V62" i="110"/>
  <c r="W62" i="110"/>
  <c r="X62" i="110"/>
  <c r="S62" i="110"/>
  <c r="R62" i="110"/>
  <c r="Q62" i="110"/>
  <c r="P62" i="110"/>
  <c r="O62" i="110"/>
  <c r="N62" i="110"/>
  <c r="M62" i="110"/>
  <c r="L62" i="110"/>
  <c r="K62" i="110"/>
  <c r="AF61" i="110"/>
  <c r="AE61" i="110"/>
  <c r="AD61" i="110"/>
  <c r="AC61" i="110"/>
  <c r="AB61" i="110"/>
  <c r="AA61" i="110"/>
  <c r="Z61" i="110"/>
  <c r="Y61" i="110"/>
  <c r="V61" i="110"/>
  <c r="W61" i="110"/>
  <c r="X61" i="110"/>
  <c r="S61" i="110"/>
  <c r="R61" i="110"/>
  <c r="Q61" i="110"/>
  <c r="P61" i="110"/>
  <c r="O61" i="110"/>
  <c r="N61" i="110"/>
  <c r="M61" i="110"/>
  <c r="L61" i="110"/>
  <c r="K61" i="110"/>
  <c r="H61" i="110"/>
  <c r="AF60" i="110"/>
  <c r="AE60" i="110"/>
  <c r="AD60" i="110"/>
  <c r="AC60" i="110"/>
  <c r="AB60" i="110"/>
  <c r="AA60" i="110"/>
  <c r="Z60" i="110"/>
  <c r="Y60" i="110"/>
  <c r="V60" i="110"/>
  <c r="W60" i="110"/>
  <c r="X60" i="110"/>
  <c r="S60" i="110"/>
  <c r="R60" i="110"/>
  <c r="Q60" i="110"/>
  <c r="P60" i="110"/>
  <c r="O60" i="110"/>
  <c r="N60" i="110"/>
  <c r="M60" i="110"/>
  <c r="L60" i="110"/>
  <c r="K60" i="110"/>
  <c r="H60" i="110"/>
  <c r="AF59" i="110"/>
  <c r="AE59" i="110"/>
  <c r="AD59" i="110"/>
  <c r="AC59" i="110"/>
  <c r="AB59" i="110"/>
  <c r="AA59" i="110"/>
  <c r="Z59" i="110"/>
  <c r="Y59" i="110"/>
  <c r="V59" i="110"/>
  <c r="W59" i="110"/>
  <c r="X59" i="110"/>
  <c r="S59" i="110"/>
  <c r="R59" i="110"/>
  <c r="Q59" i="110"/>
  <c r="P59" i="110"/>
  <c r="O59" i="110"/>
  <c r="N59" i="110"/>
  <c r="M59" i="110"/>
  <c r="L59" i="110"/>
  <c r="K59" i="110"/>
  <c r="H59" i="110"/>
  <c r="AF58" i="110"/>
  <c r="AE58" i="110"/>
  <c r="AD58" i="110"/>
  <c r="AC58" i="110"/>
  <c r="AB58" i="110"/>
  <c r="AA58" i="110"/>
  <c r="Z58" i="110"/>
  <c r="Y58" i="110"/>
  <c r="V58" i="110"/>
  <c r="W58" i="110"/>
  <c r="X58" i="110"/>
  <c r="S58" i="110"/>
  <c r="R58" i="110"/>
  <c r="Q58" i="110"/>
  <c r="P58" i="110"/>
  <c r="O58" i="110"/>
  <c r="N58" i="110"/>
  <c r="M58" i="110"/>
  <c r="L58" i="110"/>
  <c r="K58" i="110"/>
  <c r="H58" i="110"/>
  <c r="AF57" i="110"/>
  <c r="AE57" i="110"/>
  <c r="AD57" i="110"/>
  <c r="AC57" i="110"/>
  <c r="AB57" i="110"/>
  <c r="AA57" i="110"/>
  <c r="Z57" i="110"/>
  <c r="Y57" i="110"/>
  <c r="V57" i="110"/>
  <c r="W57" i="110"/>
  <c r="X57" i="110"/>
  <c r="S57" i="110"/>
  <c r="R57" i="110"/>
  <c r="Q57" i="110"/>
  <c r="P57" i="110"/>
  <c r="O57" i="110"/>
  <c r="N57" i="110"/>
  <c r="M57" i="110"/>
  <c r="L57" i="110"/>
  <c r="K57" i="110"/>
  <c r="H57" i="110"/>
  <c r="AF56" i="110"/>
  <c r="AE56" i="110"/>
  <c r="AD56" i="110"/>
  <c r="AC56" i="110"/>
  <c r="AB56" i="110"/>
  <c r="AA56" i="110"/>
  <c r="Z56" i="110"/>
  <c r="Y56" i="110"/>
  <c r="V56" i="110"/>
  <c r="W56" i="110"/>
  <c r="X56" i="110"/>
  <c r="S56" i="110"/>
  <c r="R56" i="110"/>
  <c r="Q56" i="110"/>
  <c r="P56" i="110"/>
  <c r="O56" i="110"/>
  <c r="N56" i="110"/>
  <c r="M56" i="110"/>
  <c r="L56" i="110"/>
  <c r="K56" i="110"/>
  <c r="H56" i="110"/>
  <c r="AF55" i="110"/>
  <c r="AE55" i="110"/>
  <c r="AD55" i="110"/>
  <c r="AC55" i="110"/>
  <c r="AB55" i="110"/>
  <c r="AA55" i="110"/>
  <c r="Z55" i="110"/>
  <c r="Y55" i="110"/>
  <c r="V55" i="110"/>
  <c r="W55" i="110"/>
  <c r="X55" i="110"/>
  <c r="S55" i="110"/>
  <c r="R55" i="110"/>
  <c r="Q55" i="110"/>
  <c r="P55" i="110"/>
  <c r="O55" i="110"/>
  <c r="N55" i="110"/>
  <c r="M55" i="110"/>
  <c r="L55" i="110"/>
  <c r="K55" i="110"/>
  <c r="D55" i="110"/>
  <c r="E55" i="110"/>
  <c r="AF54" i="110"/>
  <c r="AE54" i="110"/>
  <c r="AD54" i="110"/>
  <c r="AC54" i="110"/>
  <c r="AB54" i="110"/>
  <c r="AA54" i="110"/>
  <c r="Z54" i="110"/>
  <c r="Y54" i="110"/>
  <c r="V54" i="110"/>
  <c r="W54" i="110"/>
  <c r="X54" i="110"/>
  <c r="S54" i="110"/>
  <c r="R54" i="110"/>
  <c r="Q54" i="110"/>
  <c r="P54" i="110"/>
  <c r="O54" i="110"/>
  <c r="N54" i="110"/>
  <c r="M54" i="110"/>
  <c r="L54" i="110"/>
  <c r="K54" i="110"/>
  <c r="D54" i="110"/>
  <c r="E54" i="110"/>
  <c r="AF53" i="110"/>
  <c r="AE53" i="110"/>
  <c r="AD53" i="110"/>
  <c r="AC53" i="110"/>
  <c r="AB53" i="110"/>
  <c r="AA53" i="110"/>
  <c r="Z53" i="110"/>
  <c r="Y53" i="110"/>
  <c r="V53" i="110"/>
  <c r="W53" i="110"/>
  <c r="X53" i="110"/>
  <c r="S53" i="110"/>
  <c r="R53" i="110"/>
  <c r="Q53" i="110"/>
  <c r="P53" i="110"/>
  <c r="O53" i="110"/>
  <c r="N53" i="110"/>
  <c r="M53" i="110"/>
  <c r="L53" i="110"/>
  <c r="K53" i="110"/>
  <c r="D53" i="110"/>
  <c r="E53" i="110"/>
  <c r="Y52" i="110"/>
  <c r="Z52" i="110"/>
  <c r="AA52" i="110"/>
  <c r="AB52" i="110"/>
  <c r="AC52" i="110"/>
  <c r="AD52" i="110"/>
  <c r="AE52" i="110"/>
  <c r="AF52" i="110"/>
  <c r="V52" i="110"/>
  <c r="W52" i="110"/>
  <c r="X52" i="110"/>
  <c r="AG52" i="110"/>
  <c r="S52" i="110"/>
  <c r="R52" i="110"/>
  <c r="Q52" i="110"/>
  <c r="P52" i="110"/>
  <c r="O52" i="110"/>
  <c r="N52" i="110"/>
  <c r="M52" i="110"/>
  <c r="L52" i="110"/>
  <c r="K52" i="110"/>
  <c r="B51" i="110"/>
  <c r="A51" i="109"/>
  <c r="B101" i="109"/>
  <c r="B96" i="109"/>
  <c r="B97" i="109"/>
  <c r="B98" i="109"/>
  <c r="B99" i="109"/>
  <c r="B100" i="109"/>
  <c r="D101" i="109"/>
  <c r="E101" i="109"/>
  <c r="B94" i="109"/>
  <c r="C101" i="109"/>
  <c r="F101" i="109"/>
  <c r="D100" i="109"/>
  <c r="E100" i="109"/>
  <c r="C100" i="109"/>
  <c r="F100" i="109"/>
  <c r="D99" i="109"/>
  <c r="E99" i="109"/>
  <c r="C99" i="109"/>
  <c r="F99" i="109"/>
  <c r="D98" i="109"/>
  <c r="E98" i="109"/>
  <c r="C57" i="109"/>
  <c r="B57" i="109"/>
  <c r="C98" i="109"/>
  <c r="F98" i="109"/>
  <c r="D97" i="109"/>
  <c r="E97" i="109"/>
  <c r="C97" i="109"/>
  <c r="F97" i="109"/>
  <c r="D96" i="109"/>
  <c r="E96" i="109"/>
  <c r="G96" i="109"/>
  <c r="C96" i="109"/>
  <c r="F96" i="109"/>
  <c r="B95" i="109"/>
  <c r="C77" i="109"/>
  <c r="E77" i="109"/>
  <c r="F77" i="109"/>
  <c r="G77" i="109"/>
  <c r="D77" i="109"/>
  <c r="B79" i="109"/>
  <c r="H77" i="109"/>
  <c r="B78" i="109"/>
  <c r="C78" i="109"/>
  <c r="C79" i="109"/>
  <c r="D79" i="109"/>
  <c r="D80" i="109"/>
  <c r="B81" i="109"/>
  <c r="B80" i="109"/>
  <c r="C80" i="109"/>
  <c r="C81" i="109"/>
  <c r="D81" i="109"/>
  <c r="B83" i="109"/>
  <c r="B82" i="109"/>
  <c r="C82" i="109"/>
  <c r="C83" i="109"/>
  <c r="D83" i="109"/>
  <c r="B85" i="109"/>
  <c r="B84" i="109"/>
  <c r="C84" i="109"/>
  <c r="C85" i="109"/>
  <c r="D85" i="109"/>
  <c r="B87" i="109"/>
  <c r="B86" i="109"/>
  <c r="C86" i="109"/>
  <c r="C87" i="109"/>
  <c r="D87" i="109"/>
  <c r="D92" i="109"/>
  <c r="C92" i="109"/>
  <c r="B89" i="109"/>
  <c r="B88" i="109"/>
  <c r="C88" i="109"/>
  <c r="C89" i="109"/>
  <c r="D89" i="109"/>
  <c r="B91" i="109"/>
  <c r="B90" i="109"/>
  <c r="C90" i="109"/>
  <c r="C91" i="109"/>
  <c r="D91" i="109"/>
  <c r="E92" i="109"/>
  <c r="F92" i="109"/>
  <c r="S91" i="109"/>
  <c r="R91" i="109"/>
  <c r="Q91" i="109"/>
  <c r="P91" i="109"/>
  <c r="O91" i="109"/>
  <c r="N91" i="109"/>
  <c r="M91" i="109"/>
  <c r="L91" i="109"/>
  <c r="K91" i="109"/>
  <c r="H91" i="109"/>
  <c r="G91" i="109"/>
  <c r="S90" i="109"/>
  <c r="R90" i="109"/>
  <c r="Q90" i="109"/>
  <c r="P90" i="109"/>
  <c r="O90" i="109"/>
  <c r="N90" i="109"/>
  <c r="M90" i="109"/>
  <c r="L90" i="109"/>
  <c r="K90" i="109"/>
  <c r="S89" i="109"/>
  <c r="R89" i="109"/>
  <c r="Q89" i="109"/>
  <c r="P89" i="109"/>
  <c r="O89" i="109"/>
  <c r="N89" i="109"/>
  <c r="M89" i="109"/>
  <c r="L89" i="109"/>
  <c r="K89" i="109"/>
  <c r="H89" i="109"/>
  <c r="H88" i="109"/>
  <c r="G89" i="109"/>
  <c r="S88" i="109"/>
  <c r="R88" i="109"/>
  <c r="Q88" i="109"/>
  <c r="P88" i="109"/>
  <c r="O88" i="109"/>
  <c r="N88" i="109"/>
  <c r="M88" i="109"/>
  <c r="L88" i="109"/>
  <c r="K88" i="109"/>
  <c r="S87" i="109"/>
  <c r="R87" i="109"/>
  <c r="Q87" i="109"/>
  <c r="P87" i="109"/>
  <c r="O87" i="109"/>
  <c r="N87" i="109"/>
  <c r="M87" i="109"/>
  <c r="L87" i="109"/>
  <c r="K87" i="109"/>
  <c r="H87" i="109"/>
  <c r="G87" i="109"/>
  <c r="S86" i="109"/>
  <c r="R86" i="109"/>
  <c r="Q86" i="109"/>
  <c r="P86" i="109"/>
  <c r="O86" i="109"/>
  <c r="N86" i="109"/>
  <c r="M86" i="109"/>
  <c r="L86" i="109"/>
  <c r="K86" i="109"/>
  <c r="S85" i="109"/>
  <c r="R85" i="109"/>
  <c r="Q85" i="109"/>
  <c r="P85" i="109"/>
  <c r="O85" i="109"/>
  <c r="N85" i="109"/>
  <c r="M85" i="109"/>
  <c r="L85" i="109"/>
  <c r="K85" i="109"/>
  <c r="H85" i="109"/>
  <c r="E85" i="109"/>
  <c r="G85" i="109"/>
  <c r="S84" i="109"/>
  <c r="R84" i="109"/>
  <c r="Q84" i="109"/>
  <c r="P84" i="109"/>
  <c r="O84" i="109"/>
  <c r="N84" i="109"/>
  <c r="M84" i="109"/>
  <c r="L84" i="109"/>
  <c r="K84" i="109"/>
  <c r="S83" i="109"/>
  <c r="R83" i="109"/>
  <c r="Q83" i="109"/>
  <c r="P83" i="109"/>
  <c r="O83" i="109"/>
  <c r="N83" i="109"/>
  <c r="M83" i="109"/>
  <c r="L83" i="109"/>
  <c r="K83" i="109"/>
  <c r="H83" i="109"/>
  <c r="G83" i="109"/>
  <c r="S82" i="109"/>
  <c r="R82" i="109"/>
  <c r="Q82" i="109"/>
  <c r="P82" i="109"/>
  <c r="O82" i="109"/>
  <c r="N82" i="109"/>
  <c r="M82" i="109"/>
  <c r="L82" i="109"/>
  <c r="K82" i="109"/>
  <c r="S81" i="109"/>
  <c r="R81" i="109"/>
  <c r="Q81" i="109"/>
  <c r="P81" i="109"/>
  <c r="O81" i="109"/>
  <c r="N81" i="109"/>
  <c r="M81" i="109"/>
  <c r="L81" i="109"/>
  <c r="K81" i="109"/>
  <c r="H81" i="109"/>
  <c r="G81" i="109"/>
  <c r="H63" i="109"/>
  <c r="AF80" i="109"/>
  <c r="AE80" i="109"/>
  <c r="AD80" i="109"/>
  <c r="AC80" i="109"/>
  <c r="AB80" i="109"/>
  <c r="AA80" i="109"/>
  <c r="Z80" i="109"/>
  <c r="Y80" i="109"/>
  <c r="V80" i="109"/>
  <c r="W80" i="109"/>
  <c r="X80" i="109"/>
  <c r="S80" i="109"/>
  <c r="R80" i="109"/>
  <c r="Q80" i="109"/>
  <c r="P80" i="109"/>
  <c r="O80" i="109"/>
  <c r="N80" i="109"/>
  <c r="M80" i="109"/>
  <c r="L80" i="109"/>
  <c r="K80" i="109"/>
  <c r="AF79" i="109"/>
  <c r="AE79" i="109"/>
  <c r="AD79" i="109"/>
  <c r="AC79" i="109"/>
  <c r="AB79" i="109"/>
  <c r="AA79" i="109"/>
  <c r="Z79" i="109"/>
  <c r="Y79" i="109"/>
  <c r="V79" i="109"/>
  <c r="W79" i="109"/>
  <c r="X79" i="109"/>
  <c r="S79" i="109"/>
  <c r="R79" i="109"/>
  <c r="Q79" i="109"/>
  <c r="P79" i="109"/>
  <c r="O79" i="109"/>
  <c r="N79" i="109"/>
  <c r="M79" i="109"/>
  <c r="L79" i="109"/>
  <c r="K79" i="109"/>
  <c r="H79" i="109"/>
  <c r="G79" i="109"/>
  <c r="AF78" i="109"/>
  <c r="AE78" i="109"/>
  <c r="AD78" i="109"/>
  <c r="AC78" i="109"/>
  <c r="AB78" i="109"/>
  <c r="AA78" i="109"/>
  <c r="Z78" i="109"/>
  <c r="Y78" i="109"/>
  <c r="V78" i="109"/>
  <c r="W78" i="109"/>
  <c r="X78" i="109"/>
  <c r="S78" i="109"/>
  <c r="R78" i="109"/>
  <c r="Q78" i="109"/>
  <c r="P78" i="109"/>
  <c r="O78" i="109"/>
  <c r="N78" i="109"/>
  <c r="M78" i="109"/>
  <c r="L78" i="109"/>
  <c r="K78" i="109"/>
  <c r="AF77" i="109"/>
  <c r="AE77" i="109"/>
  <c r="AD77" i="109"/>
  <c r="AC77" i="109"/>
  <c r="AB77" i="109"/>
  <c r="AA77" i="109"/>
  <c r="Z77" i="109"/>
  <c r="Y77" i="109"/>
  <c r="V77" i="109"/>
  <c r="W77" i="109"/>
  <c r="X77" i="109"/>
  <c r="S77" i="109"/>
  <c r="R77" i="109"/>
  <c r="Q77" i="109"/>
  <c r="P77" i="109"/>
  <c r="O77" i="109"/>
  <c r="N77" i="109"/>
  <c r="M77" i="109"/>
  <c r="L77" i="109"/>
  <c r="K77" i="109"/>
  <c r="B77" i="109"/>
  <c r="AF76" i="109"/>
  <c r="AE76" i="109"/>
  <c r="AD76" i="109"/>
  <c r="AC76" i="109"/>
  <c r="AB76" i="109"/>
  <c r="AA76" i="109"/>
  <c r="Z76" i="109"/>
  <c r="Y76" i="109"/>
  <c r="V76" i="109"/>
  <c r="W76" i="109"/>
  <c r="X76" i="109"/>
  <c r="S76" i="109"/>
  <c r="R76" i="109"/>
  <c r="Q76" i="109"/>
  <c r="P76" i="109"/>
  <c r="O76" i="109"/>
  <c r="N76" i="109"/>
  <c r="M76" i="109"/>
  <c r="L76" i="109"/>
  <c r="K76" i="109"/>
  <c r="G68" i="109"/>
  <c r="C54" i="109"/>
  <c r="C73" i="109"/>
  <c r="C55" i="109"/>
  <c r="C74" i="109"/>
  <c r="D73" i="109"/>
  <c r="H53" i="109"/>
  <c r="E72" i="109"/>
  <c r="F72" i="109"/>
  <c r="H54" i="109"/>
  <c r="E73" i="109"/>
  <c r="F73" i="109"/>
  <c r="B76" i="109"/>
  <c r="AF75" i="109"/>
  <c r="AE75" i="109"/>
  <c r="AD75" i="109"/>
  <c r="AC75" i="109"/>
  <c r="AB75" i="109"/>
  <c r="AA75" i="109"/>
  <c r="Z75" i="109"/>
  <c r="Y75" i="109"/>
  <c r="V75" i="109"/>
  <c r="W75" i="109"/>
  <c r="X75" i="109"/>
  <c r="S75" i="109"/>
  <c r="R75" i="109"/>
  <c r="Q75" i="109"/>
  <c r="P75" i="109"/>
  <c r="O75" i="109"/>
  <c r="N75" i="109"/>
  <c r="M75" i="109"/>
  <c r="L75" i="109"/>
  <c r="K75" i="109"/>
  <c r="B75" i="109"/>
  <c r="AF74" i="109"/>
  <c r="AE74" i="109"/>
  <c r="AD74" i="109"/>
  <c r="AC74" i="109"/>
  <c r="AB74" i="109"/>
  <c r="AA74" i="109"/>
  <c r="Z74" i="109"/>
  <c r="Y74" i="109"/>
  <c r="V74" i="109"/>
  <c r="W74" i="109"/>
  <c r="X74" i="109"/>
  <c r="S74" i="109"/>
  <c r="R74" i="109"/>
  <c r="Q74" i="109"/>
  <c r="P74" i="109"/>
  <c r="O74" i="109"/>
  <c r="N74" i="109"/>
  <c r="M74" i="109"/>
  <c r="L74" i="109"/>
  <c r="K74" i="109"/>
  <c r="H55" i="109"/>
  <c r="E74" i="109"/>
  <c r="B55" i="109"/>
  <c r="B74" i="109"/>
  <c r="AF73" i="109"/>
  <c r="AE73" i="109"/>
  <c r="AD73" i="109"/>
  <c r="AC73" i="109"/>
  <c r="AB73" i="109"/>
  <c r="AA73" i="109"/>
  <c r="Z73" i="109"/>
  <c r="Y73" i="109"/>
  <c r="V73" i="109"/>
  <c r="W73" i="109"/>
  <c r="X73" i="109"/>
  <c r="S73" i="109"/>
  <c r="R73" i="109"/>
  <c r="Q73" i="109"/>
  <c r="P73" i="109"/>
  <c r="O73" i="109"/>
  <c r="N73" i="109"/>
  <c r="M73" i="109"/>
  <c r="L73" i="109"/>
  <c r="K73" i="109"/>
  <c r="B54" i="109"/>
  <c r="B73" i="109"/>
  <c r="AF72" i="109"/>
  <c r="AE72" i="109"/>
  <c r="AD72" i="109"/>
  <c r="AC72" i="109"/>
  <c r="AB72" i="109"/>
  <c r="AA72" i="109"/>
  <c r="Z72" i="109"/>
  <c r="Y72" i="109"/>
  <c r="V72" i="109"/>
  <c r="W72" i="109"/>
  <c r="X72" i="109"/>
  <c r="S72" i="109"/>
  <c r="R72" i="109"/>
  <c r="Q72" i="109"/>
  <c r="P72" i="109"/>
  <c r="O72" i="109"/>
  <c r="N72" i="109"/>
  <c r="M72" i="109"/>
  <c r="L72" i="109"/>
  <c r="K72" i="109"/>
  <c r="C53" i="109"/>
  <c r="C72" i="109"/>
  <c r="D72" i="109"/>
  <c r="B53" i="109"/>
  <c r="B72" i="109"/>
  <c r="AF71" i="109"/>
  <c r="AE71" i="109"/>
  <c r="AD71" i="109"/>
  <c r="AC71" i="109"/>
  <c r="AB71" i="109"/>
  <c r="AA71" i="109"/>
  <c r="Z71" i="109"/>
  <c r="Y71" i="109"/>
  <c r="V71" i="109"/>
  <c r="W71" i="109"/>
  <c r="X71" i="109"/>
  <c r="S71" i="109"/>
  <c r="R71" i="109"/>
  <c r="Q71" i="109"/>
  <c r="P71" i="109"/>
  <c r="O71" i="109"/>
  <c r="N71" i="109"/>
  <c r="M71" i="109"/>
  <c r="L71" i="109"/>
  <c r="K71" i="109"/>
  <c r="AF70" i="109"/>
  <c r="AE70" i="109"/>
  <c r="AD70" i="109"/>
  <c r="AC70" i="109"/>
  <c r="AB70" i="109"/>
  <c r="AA70" i="109"/>
  <c r="Z70" i="109"/>
  <c r="Y70" i="109"/>
  <c r="V70" i="109"/>
  <c r="W70" i="109"/>
  <c r="X70" i="109"/>
  <c r="S70" i="109"/>
  <c r="R70" i="109"/>
  <c r="Q70" i="109"/>
  <c r="P70" i="109"/>
  <c r="O70" i="109"/>
  <c r="N70" i="109"/>
  <c r="M70" i="109"/>
  <c r="L70" i="109"/>
  <c r="K70" i="109"/>
  <c r="G66" i="109"/>
  <c r="AF69" i="109"/>
  <c r="AE69" i="109"/>
  <c r="AD69" i="109"/>
  <c r="AC69" i="109"/>
  <c r="AB69" i="109"/>
  <c r="AA69" i="109"/>
  <c r="Z69" i="109"/>
  <c r="Y69" i="109"/>
  <c r="V69" i="109"/>
  <c r="W69" i="109"/>
  <c r="X69" i="109"/>
  <c r="S69" i="109"/>
  <c r="R69" i="109"/>
  <c r="Q69" i="109"/>
  <c r="P69" i="109"/>
  <c r="O69" i="109"/>
  <c r="N69" i="109"/>
  <c r="M69" i="109"/>
  <c r="L69" i="109"/>
  <c r="K69" i="109"/>
  <c r="AF68" i="109"/>
  <c r="AE68" i="109"/>
  <c r="AD68" i="109"/>
  <c r="AC68" i="109"/>
  <c r="AB68" i="109"/>
  <c r="AA68" i="109"/>
  <c r="Z68" i="109"/>
  <c r="Y68" i="109"/>
  <c r="V68" i="109"/>
  <c r="W68" i="109"/>
  <c r="X68" i="109"/>
  <c r="S68" i="109"/>
  <c r="R68" i="109"/>
  <c r="Q68" i="109"/>
  <c r="P68" i="109"/>
  <c r="O68" i="109"/>
  <c r="N68" i="109"/>
  <c r="M68" i="109"/>
  <c r="L68" i="109"/>
  <c r="K68" i="109"/>
  <c r="AF67" i="109"/>
  <c r="AE67" i="109"/>
  <c r="AD67" i="109"/>
  <c r="AC67" i="109"/>
  <c r="AB67" i="109"/>
  <c r="AA67" i="109"/>
  <c r="Z67" i="109"/>
  <c r="Y67" i="109"/>
  <c r="V67" i="109"/>
  <c r="W67" i="109"/>
  <c r="X67" i="109"/>
  <c r="S67" i="109"/>
  <c r="R67" i="109"/>
  <c r="Q67" i="109"/>
  <c r="P67" i="109"/>
  <c r="O67" i="109"/>
  <c r="N67" i="109"/>
  <c r="M67" i="109"/>
  <c r="L67" i="109"/>
  <c r="K67" i="109"/>
  <c r="G53" i="109"/>
  <c r="C56" i="109"/>
  <c r="B56" i="109"/>
  <c r="E57" i="109"/>
  <c r="G57" i="109"/>
  <c r="C58" i="109"/>
  <c r="B58" i="109"/>
  <c r="C59" i="109"/>
  <c r="B59" i="109"/>
  <c r="C60" i="109"/>
  <c r="B60" i="109"/>
  <c r="C61" i="109"/>
  <c r="B61" i="109"/>
  <c r="E56" i="109"/>
  <c r="G56" i="109"/>
  <c r="E58" i="109"/>
  <c r="G58" i="109"/>
  <c r="E59" i="109"/>
  <c r="G59" i="109"/>
  <c r="E60" i="109"/>
  <c r="G60" i="109"/>
  <c r="E61" i="109"/>
  <c r="G61" i="109"/>
  <c r="F53" i="109"/>
  <c r="B62" i="109"/>
  <c r="B63" i="109"/>
  <c r="B64" i="109"/>
  <c r="F54" i="109"/>
  <c r="F55" i="109"/>
  <c r="H66" i="109"/>
  <c r="H67" i="109"/>
  <c r="G67" i="109"/>
  <c r="B65" i="109"/>
  <c r="B66" i="109"/>
  <c r="F65" i="109"/>
  <c r="F66" i="109"/>
  <c r="F67" i="109"/>
  <c r="B67" i="109"/>
  <c r="AF66" i="109"/>
  <c r="AE66" i="109"/>
  <c r="AD66" i="109"/>
  <c r="AC66" i="109"/>
  <c r="AB66" i="109"/>
  <c r="AA66" i="109"/>
  <c r="Z66" i="109"/>
  <c r="Y66" i="109"/>
  <c r="V66" i="109"/>
  <c r="W66" i="109"/>
  <c r="X66" i="109"/>
  <c r="S66" i="109"/>
  <c r="R66" i="109"/>
  <c r="Q66" i="109"/>
  <c r="P66" i="109"/>
  <c r="O66" i="109"/>
  <c r="N66" i="109"/>
  <c r="M66" i="109"/>
  <c r="L66" i="109"/>
  <c r="K66" i="109"/>
  <c r="C66" i="109"/>
  <c r="AF65" i="109"/>
  <c r="AE65" i="109"/>
  <c r="AD65" i="109"/>
  <c r="AC65" i="109"/>
  <c r="AB65" i="109"/>
  <c r="AA65" i="109"/>
  <c r="Z65" i="109"/>
  <c r="Y65" i="109"/>
  <c r="V65" i="109"/>
  <c r="W65" i="109"/>
  <c r="X65" i="109"/>
  <c r="S65" i="109"/>
  <c r="R65" i="109"/>
  <c r="Q65" i="109"/>
  <c r="P65" i="109"/>
  <c r="O65" i="109"/>
  <c r="N65" i="109"/>
  <c r="M65" i="109"/>
  <c r="L65" i="109"/>
  <c r="K65" i="109"/>
  <c r="H65" i="109"/>
  <c r="G65" i="109"/>
  <c r="C65" i="109"/>
  <c r="AF64" i="109"/>
  <c r="AE64" i="109"/>
  <c r="AD64" i="109"/>
  <c r="AC64" i="109"/>
  <c r="AB64" i="109"/>
  <c r="AA64" i="109"/>
  <c r="Z64" i="109"/>
  <c r="Y64" i="109"/>
  <c r="V64" i="109"/>
  <c r="W64" i="109"/>
  <c r="X64" i="109"/>
  <c r="S64" i="109"/>
  <c r="R64" i="109"/>
  <c r="Q64" i="109"/>
  <c r="P64" i="109"/>
  <c r="O64" i="109"/>
  <c r="N64" i="109"/>
  <c r="M64" i="109"/>
  <c r="L64" i="109"/>
  <c r="K64" i="109"/>
  <c r="G64" i="109"/>
  <c r="E64" i="109"/>
  <c r="C64" i="109"/>
  <c r="AF63" i="109"/>
  <c r="AE63" i="109"/>
  <c r="AD63" i="109"/>
  <c r="AC63" i="109"/>
  <c r="AB63" i="109"/>
  <c r="AA63" i="109"/>
  <c r="Z63" i="109"/>
  <c r="Y63" i="109"/>
  <c r="V63" i="109"/>
  <c r="W63" i="109"/>
  <c r="X63" i="109"/>
  <c r="S63" i="109"/>
  <c r="R63" i="109"/>
  <c r="Q63" i="109"/>
  <c r="P63" i="109"/>
  <c r="O63" i="109"/>
  <c r="N63" i="109"/>
  <c r="M63" i="109"/>
  <c r="L63" i="109"/>
  <c r="K63" i="109"/>
  <c r="D53" i="109"/>
  <c r="E53" i="109"/>
  <c r="D54" i="109"/>
  <c r="E54" i="109"/>
  <c r="D55" i="109"/>
  <c r="E55" i="109"/>
  <c r="D63" i="109"/>
  <c r="C63" i="109"/>
  <c r="AF62" i="109"/>
  <c r="AE62" i="109"/>
  <c r="AD62" i="109"/>
  <c r="AC62" i="109"/>
  <c r="AB62" i="109"/>
  <c r="AA62" i="109"/>
  <c r="Z62" i="109"/>
  <c r="Y62" i="109"/>
  <c r="V62" i="109"/>
  <c r="W62" i="109"/>
  <c r="X62" i="109"/>
  <c r="S62" i="109"/>
  <c r="R62" i="109"/>
  <c r="Q62" i="109"/>
  <c r="P62" i="109"/>
  <c r="O62" i="109"/>
  <c r="N62" i="109"/>
  <c r="M62" i="109"/>
  <c r="L62" i="109"/>
  <c r="K62" i="109"/>
  <c r="AF61" i="109"/>
  <c r="AE61" i="109"/>
  <c r="AD61" i="109"/>
  <c r="AC61" i="109"/>
  <c r="AB61" i="109"/>
  <c r="AA61" i="109"/>
  <c r="Z61" i="109"/>
  <c r="Y61" i="109"/>
  <c r="V61" i="109"/>
  <c r="W61" i="109"/>
  <c r="X61" i="109"/>
  <c r="S61" i="109"/>
  <c r="R61" i="109"/>
  <c r="Q61" i="109"/>
  <c r="P61" i="109"/>
  <c r="O61" i="109"/>
  <c r="N61" i="109"/>
  <c r="M61" i="109"/>
  <c r="L61" i="109"/>
  <c r="K61" i="109"/>
  <c r="H61" i="109"/>
  <c r="AF60" i="109"/>
  <c r="AE60" i="109"/>
  <c r="AD60" i="109"/>
  <c r="AC60" i="109"/>
  <c r="AB60" i="109"/>
  <c r="AA60" i="109"/>
  <c r="Z60" i="109"/>
  <c r="Y60" i="109"/>
  <c r="V60" i="109"/>
  <c r="W60" i="109"/>
  <c r="X60" i="109"/>
  <c r="S60" i="109"/>
  <c r="R60" i="109"/>
  <c r="Q60" i="109"/>
  <c r="P60" i="109"/>
  <c r="O60" i="109"/>
  <c r="N60" i="109"/>
  <c r="M60" i="109"/>
  <c r="L60" i="109"/>
  <c r="K60" i="109"/>
  <c r="H60" i="109"/>
  <c r="AF59" i="109"/>
  <c r="AE59" i="109"/>
  <c r="AD59" i="109"/>
  <c r="AC59" i="109"/>
  <c r="AB59" i="109"/>
  <c r="AA59" i="109"/>
  <c r="Z59" i="109"/>
  <c r="Y59" i="109"/>
  <c r="V59" i="109"/>
  <c r="W59" i="109"/>
  <c r="X59" i="109"/>
  <c r="S59" i="109"/>
  <c r="R59" i="109"/>
  <c r="Q59" i="109"/>
  <c r="P59" i="109"/>
  <c r="O59" i="109"/>
  <c r="N59" i="109"/>
  <c r="M59" i="109"/>
  <c r="L59" i="109"/>
  <c r="K59" i="109"/>
  <c r="H59" i="109"/>
  <c r="AF58" i="109"/>
  <c r="AE58" i="109"/>
  <c r="AD58" i="109"/>
  <c r="AC58" i="109"/>
  <c r="AB58" i="109"/>
  <c r="AA58" i="109"/>
  <c r="Z58" i="109"/>
  <c r="Y58" i="109"/>
  <c r="V58" i="109"/>
  <c r="W58" i="109"/>
  <c r="X58" i="109"/>
  <c r="S58" i="109"/>
  <c r="R58" i="109"/>
  <c r="Q58" i="109"/>
  <c r="P58" i="109"/>
  <c r="O58" i="109"/>
  <c r="N58" i="109"/>
  <c r="M58" i="109"/>
  <c r="L58" i="109"/>
  <c r="K58" i="109"/>
  <c r="H58" i="109"/>
  <c r="AF57" i="109"/>
  <c r="AE57" i="109"/>
  <c r="AD57" i="109"/>
  <c r="AC57" i="109"/>
  <c r="AB57" i="109"/>
  <c r="AA57" i="109"/>
  <c r="Z57" i="109"/>
  <c r="Y57" i="109"/>
  <c r="V57" i="109"/>
  <c r="W57" i="109"/>
  <c r="X57" i="109"/>
  <c r="S57" i="109"/>
  <c r="R57" i="109"/>
  <c r="Q57" i="109"/>
  <c r="P57" i="109"/>
  <c r="O57" i="109"/>
  <c r="N57" i="109"/>
  <c r="M57" i="109"/>
  <c r="L57" i="109"/>
  <c r="K57" i="109"/>
  <c r="H57" i="109"/>
  <c r="AF56" i="109"/>
  <c r="AE56" i="109"/>
  <c r="AD56" i="109"/>
  <c r="AC56" i="109"/>
  <c r="AB56" i="109"/>
  <c r="AA56" i="109"/>
  <c r="Z56" i="109"/>
  <c r="Y56" i="109"/>
  <c r="V56" i="109"/>
  <c r="W56" i="109"/>
  <c r="X56" i="109"/>
  <c r="S56" i="109"/>
  <c r="R56" i="109"/>
  <c r="Q56" i="109"/>
  <c r="P56" i="109"/>
  <c r="O56" i="109"/>
  <c r="N56" i="109"/>
  <c r="M56" i="109"/>
  <c r="L56" i="109"/>
  <c r="K56" i="109"/>
  <c r="H56" i="109"/>
  <c r="AF55" i="109"/>
  <c r="AE55" i="109"/>
  <c r="AD55" i="109"/>
  <c r="AC55" i="109"/>
  <c r="AB55" i="109"/>
  <c r="AA55" i="109"/>
  <c r="Z55" i="109"/>
  <c r="Y55" i="109"/>
  <c r="V55" i="109"/>
  <c r="W55" i="109"/>
  <c r="X55" i="109"/>
  <c r="S55" i="109"/>
  <c r="R55" i="109"/>
  <c r="Q55" i="109"/>
  <c r="P55" i="109"/>
  <c r="O55" i="109"/>
  <c r="N55" i="109"/>
  <c r="M55" i="109"/>
  <c r="L55" i="109"/>
  <c r="K55" i="109"/>
  <c r="AF54" i="109"/>
  <c r="AE54" i="109"/>
  <c r="AD54" i="109"/>
  <c r="AC54" i="109"/>
  <c r="AB54" i="109"/>
  <c r="AA54" i="109"/>
  <c r="Z54" i="109"/>
  <c r="Y54" i="109"/>
  <c r="V54" i="109"/>
  <c r="W54" i="109"/>
  <c r="X54" i="109"/>
  <c r="S54" i="109"/>
  <c r="R54" i="109"/>
  <c r="Q54" i="109"/>
  <c r="P54" i="109"/>
  <c r="O54" i="109"/>
  <c r="N54" i="109"/>
  <c r="M54" i="109"/>
  <c r="L54" i="109"/>
  <c r="K54" i="109"/>
  <c r="AF53" i="109"/>
  <c r="AE53" i="109"/>
  <c r="AD53" i="109"/>
  <c r="AC53" i="109"/>
  <c r="AB53" i="109"/>
  <c r="AA53" i="109"/>
  <c r="Z53" i="109"/>
  <c r="Y53" i="109"/>
  <c r="V53" i="109"/>
  <c r="W53" i="109"/>
  <c r="X53" i="109"/>
  <c r="S53" i="109"/>
  <c r="R53" i="109"/>
  <c r="Q53" i="109"/>
  <c r="P53" i="109"/>
  <c r="O53" i="109"/>
  <c r="N53" i="109"/>
  <c r="M53" i="109"/>
  <c r="L53" i="109"/>
  <c r="K53" i="109"/>
  <c r="Y52" i="109"/>
  <c r="Z52" i="109"/>
  <c r="AA52" i="109"/>
  <c r="AB52" i="109"/>
  <c r="AC52" i="109"/>
  <c r="AD52" i="109"/>
  <c r="AE52" i="109"/>
  <c r="AF52" i="109"/>
  <c r="V52" i="109"/>
  <c r="W52" i="109"/>
  <c r="X52" i="109"/>
  <c r="S52" i="109"/>
  <c r="AG52" i="109"/>
  <c r="R52" i="109"/>
  <c r="Q52" i="109"/>
  <c r="P52" i="109"/>
  <c r="O52" i="109"/>
  <c r="N52" i="109"/>
  <c r="M52" i="109"/>
  <c r="L52" i="109"/>
  <c r="K52" i="109"/>
  <c r="B51" i="109"/>
  <c r="A51" i="108"/>
  <c r="B101" i="108"/>
  <c r="B96" i="108"/>
  <c r="B97" i="108"/>
  <c r="B98" i="108"/>
  <c r="B99" i="108"/>
  <c r="B100" i="108"/>
  <c r="D101" i="108"/>
  <c r="E101" i="108"/>
  <c r="B94" i="108"/>
  <c r="C101" i="108"/>
  <c r="F101" i="108"/>
  <c r="D100" i="108"/>
  <c r="E100" i="108"/>
  <c r="C100" i="108"/>
  <c r="F100" i="108"/>
  <c r="D99" i="108"/>
  <c r="E99" i="108"/>
  <c r="C99" i="108"/>
  <c r="F99" i="108"/>
  <c r="D98" i="108"/>
  <c r="E98" i="108"/>
  <c r="C98" i="108"/>
  <c r="F98" i="108"/>
  <c r="D97" i="108"/>
  <c r="E97" i="108"/>
  <c r="C97" i="108"/>
  <c r="F97" i="108"/>
  <c r="D96" i="108"/>
  <c r="E96" i="108"/>
  <c r="G96" i="108"/>
  <c r="C96" i="108"/>
  <c r="F96" i="108"/>
  <c r="B95" i="108"/>
  <c r="C77" i="108"/>
  <c r="E77" i="108"/>
  <c r="F77" i="108"/>
  <c r="G77" i="108"/>
  <c r="D77" i="108"/>
  <c r="B79" i="108"/>
  <c r="H77" i="108"/>
  <c r="B78" i="108"/>
  <c r="C78" i="108"/>
  <c r="C79" i="108"/>
  <c r="D79" i="108"/>
  <c r="D80" i="108"/>
  <c r="B81" i="108"/>
  <c r="B80" i="108"/>
  <c r="C80" i="108"/>
  <c r="C81" i="108"/>
  <c r="D81" i="108"/>
  <c r="B83" i="108"/>
  <c r="B82" i="108"/>
  <c r="C82" i="108"/>
  <c r="C83" i="108"/>
  <c r="D83" i="108"/>
  <c r="B85" i="108"/>
  <c r="B84" i="108"/>
  <c r="C84" i="108"/>
  <c r="C85" i="108"/>
  <c r="D85" i="108"/>
  <c r="B87" i="108"/>
  <c r="B86" i="108"/>
  <c r="C86" i="108"/>
  <c r="C87" i="108"/>
  <c r="D87" i="108"/>
  <c r="D92" i="108"/>
  <c r="B89" i="108"/>
  <c r="B88" i="108"/>
  <c r="C88" i="108"/>
  <c r="C89" i="108"/>
  <c r="D89" i="108"/>
  <c r="B91" i="108"/>
  <c r="B90" i="108"/>
  <c r="C90" i="108"/>
  <c r="C91" i="108"/>
  <c r="D91" i="108"/>
  <c r="E92" i="108"/>
  <c r="C92" i="108"/>
  <c r="F92" i="108"/>
  <c r="S91" i="108"/>
  <c r="R91" i="108"/>
  <c r="Q91" i="108"/>
  <c r="P91" i="108"/>
  <c r="O91" i="108"/>
  <c r="N91" i="108"/>
  <c r="M91" i="108"/>
  <c r="L91" i="108"/>
  <c r="K91" i="108"/>
  <c r="H91" i="108"/>
  <c r="G91" i="108"/>
  <c r="S90" i="108"/>
  <c r="R90" i="108"/>
  <c r="Q90" i="108"/>
  <c r="P90" i="108"/>
  <c r="O90" i="108"/>
  <c r="N90" i="108"/>
  <c r="M90" i="108"/>
  <c r="L90" i="108"/>
  <c r="K90" i="108"/>
  <c r="S89" i="108"/>
  <c r="R89" i="108"/>
  <c r="Q89" i="108"/>
  <c r="P89" i="108"/>
  <c r="O89" i="108"/>
  <c r="N89" i="108"/>
  <c r="M89" i="108"/>
  <c r="L89" i="108"/>
  <c r="K89" i="108"/>
  <c r="H89" i="108"/>
  <c r="G89" i="108"/>
  <c r="S88" i="108"/>
  <c r="R88" i="108"/>
  <c r="Q88" i="108"/>
  <c r="P88" i="108"/>
  <c r="O88" i="108"/>
  <c r="N88" i="108"/>
  <c r="M88" i="108"/>
  <c r="L88" i="108"/>
  <c r="K88" i="108"/>
  <c r="H88" i="108"/>
  <c r="S87" i="108"/>
  <c r="R87" i="108"/>
  <c r="Q87" i="108"/>
  <c r="P87" i="108"/>
  <c r="O87" i="108"/>
  <c r="N87" i="108"/>
  <c r="M87" i="108"/>
  <c r="L87" i="108"/>
  <c r="K87" i="108"/>
  <c r="H87" i="108"/>
  <c r="G87" i="108"/>
  <c r="S86" i="108"/>
  <c r="R86" i="108"/>
  <c r="Q86" i="108"/>
  <c r="P86" i="108"/>
  <c r="O86" i="108"/>
  <c r="N86" i="108"/>
  <c r="M86" i="108"/>
  <c r="L86" i="108"/>
  <c r="K86" i="108"/>
  <c r="S85" i="108"/>
  <c r="R85" i="108"/>
  <c r="Q85" i="108"/>
  <c r="P85" i="108"/>
  <c r="O85" i="108"/>
  <c r="N85" i="108"/>
  <c r="M85" i="108"/>
  <c r="L85" i="108"/>
  <c r="K85" i="108"/>
  <c r="H85" i="108"/>
  <c r="E85" i="108"/>
  <c r="G85" i="108"/>
  <c r="S84" i="108"/>
  <c r="R84" i="108"/>
  <c r="Q84" i="108"/>
  <c r="P84" i="108"/>
  <c r="O84" i="108"/>
  <c r="N84" i="108"/>
  <c r="M84" i="108"/>
  <c r="L84" i="108"/>
  <c r="K84" i="108"/>
  <c r="S83" i="108"/>
  <c r="R83" i="108"/>
  <c r="Q83" i="108"/>
  <c r="P83" i="108"/>
  <c r="O83" i="108"/>
  <c r="N83" i="108"/>
  <c r="M83" i="108"/>
  <c r="L83" i="108"/>
  <c r="K83" i="108"/>
  <c r="H83" i="108"/>
  <c r="G83" i="108"/>
  <c r="S82" i="108"/>
  <c r="R82" i="108"/>
  <c r="Q82" i="108"/>
  <c r="P82" i="108"/>
  <c r="O82" i="108"/>
  <c r="N82" i="108"/>
  <c r="M82" i="108"/>
  <c r="L82" i="108"/>
  <c r="K82" i="108"/>
  <c r="S81" i="108"/>
  <c r="R81" i="108"/>
  <c r="Q81" i="108"/>
  <c r="P81" i="108"/>
  <c r="O81" i="108"/>
  <c r="N81" i="108"/>
  <c r="M81" i="108"/>
  <c r="L81" i="108"/>
  <c r="K81" i="108"/>
  <c r="H81" i="108"/>
  <c r="G81" i="108"/>
  <c r="H63" i="108"/>
  <c r="AF80" i="108"/>
  <c r="AE80" i="108"/>
  <c r="AD80" i="108"/>
  <c r="AC80" i="108"/>
  <c r="AB80" i="108"/>
  <c r="AA80" i="108"/>
  <c r="Z80" i="108"/>
  <c r="Y80" i="108"/>
  <c r="V80" i="108"/>
  <c r="W80" i="108"/>
  <c r="X80" i="108"/>
  <c r="S80" i="108"/>
  <c r="R80" i="108"/>
  <c r="Q80" i="108"/>
  <c r="P80" i="108"/>
  <c r="O80" i="108"/>
  <c r="N80" i="108"/>
  <c r="M80" i="108"/>
  <c r="L80" i="108"/>
  <c r="K80" i="108"/>
  <c r="AF79" i="108"/>
  <c r="AE79" i="108"/>
  <c r="AD79" i="108"/>
  <c r="AC79" i="108"/>
  <c r="AB79" i="108"/>
  <c r="AA79" i="108"/>
  <c r="Z79" i="108"/>
  <c r="Y79" i="108"/>
  <c r="V79" i="108"/>
  <c r="W79" i="108"/>
  <c r="X79" i="108"/>
  <c r="S79" i="108"/>
  <c r="R79" i="108"/>
  <c r="Q79" i="108"/>
  <c r="P79" i="108"/>
  <c r="O79" i="108"/>
  <c r="N79" i="108"/>
  <c r="M79" i="108"/>
  <c r="L79" i="108"/>
  <c r="K79" i="108"/>
  <c r="H79" i="108"/>
  <c r="G79" i="108"/>
  <c r="AF78" i="108"/>
  <c r="AE78" i="108"/>
  <c r="AD78" i="108"/>
  <c r="AC78" i="108"/>
  <c r="AB78" i="108"/>
  <c r="AA78" i="108"/>
  <c r="Z78" i="108"/>
  <c r="Y78" i="108"/>
  <c r="V78" i="108"/>
  <c r="W78" i="108"/>
  <c r="X78" i="108"/>
  <c r="S78" i="108"/>
  <c r="R78" i="108"/>
  <c r="Q78" i="108"/>
  <c r="P78" i="108"/>
  <c r="O78" i="108"/>
  <c r="N78" i="108"/>
  <c r="M78" i="108"/>
  <c r="L78" i="108"/>
  <c r="K78" i="108"/>
  <c r="AF77" i="108"/>
  <c r="AE77" i="108"/>
  <c r="AD77" i="108"/>
  <c r="AC77" i="108"/>
  <c r="AB77" i="108"/>
  <c r="AA77" i="108"/>
  <c r="Z77" i="108"/>
  <c r="Y77" i="108"/>
  <c r="V77" i="108"/>
  <c r="W77" i="108"/>
  <c r="X77" i="108"/>
  <c r="S77" i="108"/>
  <c r="R77" i="108"/>
  <c r="Q77" i="108"/>
  <c r="P77" i="108"/>
  <c r="O77" i="108"/>
  <c r="N77" i="108"/>
  <c r="M77" i="108"/>
  <c r="L77" i="108"/>
  <c r="K77" i="108"/>
  <c r="B77" i="108"/>
  <c r="AF76" i="108"/>
  <c r="AE76" i="108"/>
  <c r="AD76" i="108"/>
  <c r="AC76" i="108"/>
  <c r="AB76" i="108"/>
  <c r="AA76" i="108"/>
  <c r="Z76" i="108"/>
  <c r="Y76" i="108"/>
  <c r="V76" i="108"/>
  <c r="W76" i="108"/>
  <c r="X76" i="108"/>
  <c r="S76" i="108"/>
  <c r="R76" i="108"/>
  <c r="Q76" i="108"/>
  <c r="P76" i="108"/>
  <c r="O76" i="108"/>
  <c r="N76" i="108"/>
  <c r="M76" i="108"/>
  <c r="L76" i="108"/>
  <c r="K76" i="108"/>
  <c r="G68" i="108"/>
  <c r="C54" i="108"/>
  <c r="C73" i="108"/>
  <c r="C55" i="108"/>
  <c r="C74" i="108"/>
  <c r="D73" i="108"/>
  <c r="H53" i="108"/>
  <c r="E72" i="108"/>
  <c r="F72" i="108"/>
  <c r="H54" i="108"/>
  <c r="E73" i="108"/>
  <c r="F73" i="108"/>
  <c r="B76" i="108"/>
  <c r="AF75" i="108"/>
  <c r="AE75" i="108"/>
  <c r="AD75" i="108"/>
  <c r="AC75" i="108"/>
  <c r="AB75" i="108"/>
  <c r="AA75" i="108"/>
  <c r="Z75" i="108"/>
  <c r="Y75" i="108"/>
  <c r="V75" i="108"/>
  <c r="W75" i="108"/>
  <c r="X75" i="108"/>
  <c r="S75" i="108"/>
  <c r="R75" i="108"/>
  <c r="Q75" i="108"/>
  <c r="P75" i="108"/>
  <c r="O75" i="108"/>
  <c r="N75" i="108"/>
  <c r="M75" i="108"/>
  <c r="L75" i="108"/>
  <c r="K75" i="108"/>
  <c r="B75" i="108"/>
  <c r="AF74" i="108"/>
  <c r="AE74" i="108"/>
  <c r="AD74" i="108"/>
  <c r="AC74" i="108"/>
  <c r="AB74" i="108"/>
  <c r="AA74" i="108"/>
  <c r="Z74" i="108"/>
  <c r="Y74" i="108"/>
  <c r="V74" i="108"/>
  <c r="W74" i="108"/>
  <c r="X74" i="108"/>
  <c r="S74" i="108"/>
  <c r="R74" i="108"/>
  <c r="Q74" i="108"/>
  <c r="P74" i="108"/>
  <c r="O74" i="108"/>
  <c r="N74" i="108"/>
  <c r="M74" i="108"/>
  <c r="L74" i="108"/>
  <c r="K74" i="108"/>
  <c r="H55" i="108"/>
  <c r="E74" i="108"/>
  <c r="B55" i="108"/>
  <c r="B74" i="108"/>
  <c r="AF73" i="108"/>
  <c r="AE73" i="108"/>
  <c r="AD73" i="108"/>
  <c r="AC73" i="108"/>
  <c r="AB73" i="108"/>
  <c r="AA73" i="108"/>
  <c r="Z73" i="108"/>
  <c r="Y73" i="108"/>
  <c r="V73" i="108"/>
  <c r="W73" i="108"/>
  <c r="X73" i="108"/>
  <c r="S73" i="108"/>
  <c r="R73" i="108"/>
  <c r="Q73" i="108"/>
  <c r="P73" i="108"/>
  <c r="O73" i="108"/>
  <c r="N73" i="108"/>
  <c r="M73" i="108"/>
  <c r="L73" i="108"/>
  <c r="K73" i="108"/>
  <c r="B54" i="108"/>
  <c r="B73" i="108"/>
  <c r="AF72" i="108"/>
  <c r="AE72" i="108"/>
  <c r="AD72" i="108"/>
  <c r="AC72" i="108"/>
  <c r="AB72" i="108"/>
  <c r="AA72" i="108"/>
  <c r="Z72" i="108"/>
  <c r="Y72" i="108"/>
  <c r="V72" i="108"/>
  <c r="W72" i="108"/>
  <c r="X72" i="108"/>
  <c r="S72" i="108"/>
  <c r="R72" i="108"/>
  <c r="Q72" i="108"/>
  <c r="P72" i="108"/>
  <c r="O72" i="108"/>
  <c r="N72" i="108"/>
  <c r="M72" i="108"/>
  <c r="L72" i="108"/>
  <c r="K72" i="108"/>
  <c r="C53" i="108"/>
  <c r="C72" i="108"/>
  <c r="D72" i="108"/>
  <c r="B53" i="108"/>
  <c r="B72" i="108"/>
  <c r="AF71" i="108"/>
  <c r="AE71" i="108"/>
  <c r="AD71" i="108"/>
  <c r="AC71" i="108"/>
  <c r="AB71" i="108"/>
  <c r="AA71" i="108"/>
  <c r="Z71" i="108"/>
  <c r="Y71" i="108"/>
  <c r="V71" i="108"/>
  <c r="W71" i="108"/>
  <c r="X71" i="108"/>
  <c r="S71" i="108"/>
  <c r="R71" i="108"/>
  <c r="Q71" i="108"/>
  <c r="P71" i="108"/>
  <c r="O71" i="108"/>
  <c r="N71" i="108"/>
  <c r="M71" i="108"/>
  <c r="L71" i="108"/>
  <c r="K71" i="108"/>
  <c r="AF70" i="108"/>
  <c r="AE70" i="108"/>
  <c r="AD70" i="108"/>
  <c r="AC70" i="108"/>
  <c r="AB70" i="108"/>
  <c r="AA70" i="108"/>
  <c r="Z70" i="108"/>
  <c r="Y70" i="108"/>
  <c r="V70" i="108"/>
  <c r="W70" i="108"/>
  <c r="X70" i="108"/>
  <c r="S70" i="108"/>
  <c r="R70" i="108"/>
  <c r="Q70" i="108"/>
  <c r="P70" i="108"/>
  <c r="O70" i="108"/>
  <c r="N70" i="108"/>
  <c r="M70" i="108"/>
  <c r="L70" i="108"/>
  <c r="K70" i="108"/>
  <c r="G66" i="108"/>
  <c r="AF69" i="108"/>
  <c r="AE69" i="108"/>
  <c r="AD69" i="108"/>
  <c r="AC69" i="108"/>
  <c r="AB69" i="108"/>
  <c r="AA69" i="108"/>
  <c r="Z69" i="108"/>
  <c r="Y69" i="108"/>
  <c r="V69" i="108"/>
  <c r="W69" i="108"/>
  <c r="X69" i="108"/>
  <c r="S69" i="108"/>
  <c r="R69" i="108"/>
  <c r="Q69" i="108"/>
  <c r="P69" i="108"/>
  <c r="O69" i="108"/>
  <c r="N69" i="108"/>
  <c r="M69" i="108"/>
  <c r="L69" i="108"/>
  <c r="K69" i="108"/>
  <c r="AF68" i="108"/>
  <c r="AE68" i="108"/>
  <c r="AD68" i="108"/>
  <c r="AC68" i="108"/>
  <c r="AB68" i="108"/>
  <c r="AA68" i="108"/>
  <c r="Z68" i="108"/>
  <c r="Y68" i="108"/>
  <c r="V68" i="108"/>
  <c r="W68" i="108"/>
  <c r="X68" i="108"/>
  <c r="S68" i="108"/>
  <c r="R68" i="108"/>
  <c r="Q68" i="108"/>
  <c r="P68" i="108"/>
  <c r="O68" i="108"/>
  <c r="N68" i="108"/>
  <c r="M68" i="108"/>
  <c r="L68" i="108"/>
  <c r="K68" i="108"/>
  <c r="AF67" i="108"/>
  <c r="AE67" i="108"/>
  <c r="AD67" i="108"/>
  <c r="AC67" i="108"/>
  <c r="AB67" i="108"/>
  <c r="AA67" i="108"/>
  <c r="Z67" i="108"/>
  <c r="Y67" i="108"/>
  <c r="V67" i="108"/>
  <c r="W67" i="108"/>
  <c r="X67" i="108"/>
  <c r="S67" i="108"/>
  <c r="R67" i="108"/>
  <c r="Q67" i="108"/>
  <c r="P67" i="108"/>
  <c r="O67" i="108"/>
  <c r="N67" i="108"/>
  <c r="M67" i="108"/>
  <c r="L67" i="108"/>
  <c r="K67" i="108"/>
  <c r="G53" i="108"/>
  <c r="C56" i="108"/>
  <c r="B56" i="108"/>
  <c r="C57" i="108"/>
  <c r="B57" i="108"/>
  <c r="C58" i="108"/>
  <c r="B58" i="108"/>
  <c r="C59" i="108"/>
  <c r="B59" i="108"/>
  <c r="C60" i="108"/>
  <c r="B60" i="108"/>
  <c r="C61" i="108"/>
  <c r="B61" i="108"/>
  <c r="E56" i="108"/>
  <c r="G56" i="108"/>
  <c r="E57" i="108"/>
  <c r="G57" i="108"/>
  <c r="E58" i="108"/>
  <c r="G58" i="108"/>
  <c r="E59" i="108"/>
  <c r="G59" i="108"/>
  <c r="E60" i="108"/>
  <c r="G60" i="108"/>
  <c r="E61" i="108"/>
  <c r="G61" i="108"/>
  <c r="F53" i="108"/>
  <c r="B62" i="108"/>
  <c r="B63" i="108"/>
  <c r="B64" i="108"/>
  <c r="G64" i="108"/>
  <c r="F54" i="108"/>
  <c r="F55" i="108"/>
  <c r="H66" i="108"/>
  <c r="H67" i="108"/>
  <c r="G67" i="108"/>
  <c r="B65" i="108"/>
  <c r="B66" i="108"/>
  <c r="F65" i="108"/>
  <c r="F66" i="108"/>
  <c r="F67" i="108"/>
  <c r="B67" i="108"/>
  <c r="AF66" i="108"/>
  <c r="AE66" i="108"/>
  <c r="AD66" i="108"/>
  <c r="AC66" i="108"/>
  <c r="AB66" i="108"/>
  <c r="AA66" i="108"/>
  <c r="Z66" i="108"/>
  <c r="Y66" i="108"/>
  <c r="V66" i="108"/>
  <c r="W66" i="108"/>
  <c r="X66" i="108"/>
  <c r="S66" i="108"/>
  <c r="R66" i="108"/>
  <c r="Q66" i="108"/>
  <c r="P66" i="108"/>
  <c r="O66" i="108"/>
  <c r="N66" i="108"/>
  <c r="M66" i="108"/>
  <c r="L66" i="108"/>
  <c r="K66" i="108"/>
  <c r="C66" i="108"/>
  <c r="AF65" i="108"/>
  <c r="AE65" i="108"/>
  <c r="AD65" i="108"/>
  <c r="AC65" i="108"/>
  <c r="AB65" i="108"/>
  <c r="AA65" i="108"/>
  <c r="Z65" i="108"/>
  <c r="Y65" i="108"/>
  <c r="V65" i="108"/>
  <c r="W65" i="108"/>
  <c r="X65" i="108"/>
  <c r="S65" i="108"/>
  <c r="R65" i="108"/>
  <c r="Q65" i="108"/>
  <c r="P65" i="108"/>
  <c r="O65" i="108"/>
  <c r="N65" i="108"/>
  <c r="M65" i="108"/>
  <c r="L65" i="108"/>
  <c r="K65" i="108"/>
  <c r="H65" i="108"/>
  <c r="G65" i="108"/>
  <c r="C65" i="108"/>
  <c r="AF64" i="108"/>
  <c r="AE64" i="108"/>
  <c r="AD64" i="108"/>
  <c r="AC64" i="108"/>
  <c r="AB64" i="108"/>
  <c r="AA64" i="108"/>
  <c r="Z64" i="108"/>
  <c r="Y64" i="108"/>
  <c r="V64" i="108"/>
  <c r="W64" i="108"/>
  <c r="X64" i="108"/>
  <c r="S64" i="108"/>
  <c r="R64" i="108"/>
  <c r="Q64" i="108"/>
  <c r="P64" i="108"/>
  <c r="O64" i="108"/>
  <c r="N64" i="108"/>
  <c r="M64" i="108"/>
  <c r="L64" i="108"/>
  <c r="K64" i="108"/>
  <c r="E64" i="108"/>
  <c r="C64" i="108"/>
  <c r="AF63" i="108"/>
  <c r="AE63" i="108"/>
  <c r="AD63" i="108"/>
  <c r="AC63" i="108"/>
  <c r="AB63" i="108"/>
  <c r="AA63" i="108"/>
  <c r="Z63" i="108"/>
  <c r="Y63" i="108"/>
  <c r="V63" i="108"/>
  <c r="W63" i="108"/>
  <c r="X63" i="108"/>
  <c r="S63" i="108"/>
  <c r="R63" i="108"/>
  <c r="Q63" i="108"/>
  <c r="P63" i="108"/>
  <c r="O63" i="108"/>
  <c r="N63" i="108"/>
  <c r="M63" i="108"/>
  <c r="L63" i="108"/>
  <c r="K63" i="108"/>
  <c r="D53" i="108"/>
  <c r="E53" i="108"/>
  <c r="D54" i="108"/>
  <c r="E54" i="108"/>
  <c r="D55" i="108"/>
  <c r="E55" i="108"/>
  <c r="D63" i="108"/>
  <c r="C63" i="108"/>
  <c r="AF62" i="108"/>
  <c r="AE62" i="108"/>
  <c r="AD62" i="108"/>
  <c r="AC62" i="108"/>
  <c r="AB62" i="108"/>
  <c r="AA62" i="108"/>
  <c r="Z62" i="108"/>
  <c r="Y62" i="108"/>
  <c r="V62" i="108"/>
  <c r="W62" i="108"/>
  <c r="X62" i="108"/>
  <c r="S62" i="108"/>
  <c r="R62" i="108"/>
  <c r="Q62" i="108"/>
  <c r="P62" i="108"/>
  <c r="O62" i="108"/>
  <c r="N62" i="108"/>
  <c r="M62" i="108"/>
  <c r="L62" i="108"/>
  <c r="K62" i="108"/>
  <c r="AF61" i="108"/>
  <c r="AE61" i="108"/>
  <c r="AD61" i="108"/>
  <c r="AC61" i="108"/>
  <c r="AB61" i="108"/>
  <c r="AA61" i="108"/>
  <c r="Z61" i="108"/>
  <c r="Y61" i="108"/>
  <c r="V61" i="108"/>
  <c r="W61" i="108"/>
  <c r="X61" i="108"/>
  <c r="S61" i="108"/>
  <c r="R61" i="108"/>
  <c r="Q61" i="108"/>
  <c r="P61" i="108"/>
  <c r="O61" i="108"/>
  <c r="N61" i="108"/>
  <c r="M61" i="108"/>
  <c r="L61" i="108"/>
  <c r="K61" i="108"/>
  <c r="H61" i="108"/>
  <c r="AF60" i="108"/>
  <c r="AE60" i="108"/>
  <c r="AD60" i="108"/>
  <c r="AC60" i="108"/>
  <c r="AB60" i="108"/>
  <c r="AA60" i="108"/>
  <c r="Z60" i="108"/>
  <c r="Y60" i="108"/>
  <c r="V60" i="108"/>
  <c r="W60" i="108"/>
  <c r="X60" i="108"/>
  <c r="S60" i="108"/>
  <c r="R60" i="108"/>
  <c r="Q60" i="108"/>
  <c r="P60" i="108"/>
  <c r="O60" i="108"/>
  <c r="N60" i="108"/>
  <c r="M60" i="108"/>
  <c r="L60" i="108"/>
  <c r="K60" i="108"/>
  <c r="H60" i="108"/>
  <c r="AF59" i="108"/>
  <c r="AE59" i="108"/>
  <c r="AD59" i="108"/>
  <c r="AC59" i="108"/>
  <c r="AB59" i="108"/>
  <c r="AA59" i="108"/>
  <c r="Z59" i="108"/>
  <c r="Y59" i="108"/>
  <c r="V59" i="108"/>
  <c r="W59" i="108"/>
  <c r="X59" i="108"/>
  <c r="S59" i="108"/>
  <c r="R59" i="108"/>
  <c r="Q59" i="108"/>
  <c r="P59" i="108"/>
  <c r="O59" i="108"/>
  <c r="N59" i="108"/>
  <c r="M59" i="108"/>
  <c r="L59" i="108"/>
  <c r="K59" i="108"/>
  <c r="H59" i="108"/>
  <c r="AF58" i="108"/>
  <c r="AE58" i="108"/>
  <c r="AD58" i="108"/>
  <c r="AC58" i="108"/>
  <c r="AB58" i="108"/>
  <c r="AA58" i="108"/>
  <c r="Z58" i="108"/>
  <c r="Y58" i="108"/>
  <c r="V58" i="108"/>
  <c r="W58" i="108"/>
  <c r="X58" i="108"/>
  <c r="S58" i="108"/>
  <c r="R58" i="108"/>
  <c r="Q58" i="108"/>
  <c r="P58" i="108"/>
  <c r="O58" i="108"/>
  <c r="N58" i="108"/>
  <c r="M58" i="108"/>
  <c r="L58" i="108"/>
  <c r="K58" i="108"/>
  <c r="H58" i="108"/>
  <c r="AF57" i="108"/>
  <c r="AE57" i="108"/>
  <c r="AD57" i="108"/>
  <c r="AC57" i="108"/>
  <c r="AB57" i="108"/>
  <c r="AA57" i="108"/>
  <c r="Z57" i="108"/>
  <c r="Y57" i="108"/>
  <c r="V57" i="108"/>
  <c r="W57" i="108"/>
  <c r="X57" i="108"/>
  <c r="S57" i="108"/>
  <c r="R57" i="108"/>
  <c r="Q57" i="108"/>
  <c r="P57" i="108"/>
  <c r="O57" i="108"/>
  <c r="N57" i="108"/>
  <c r="M57" i="108"/>
  <c r="L57" i="108"/>
  <c r="K57" i="108"/>
  <c r="H57" i="108"/>
  <c r="AF56" i="108"/>
  <c r="AE56" i="108"/>
  <c r="AD56" i="108"/>
  <c r="AC56" i="108"/>
  <c r="AB56" i="108"/>
  <c r="AA56" i="108"/>
  <c r="Z56" i="108"/>
  <c r="Y56" i="108"/>
  <c r="V56" i="108"/>
  <c r="W56" i="108"/>
  <c r="X56" i="108"/>
  <c r="S56" i="108"/>
  <c r="R56" i="108"/>
  <c r="Q56" i="108"/>
  <c r="P56" i="108"/>
  <c r="O56" i="108"/>
  <c r="N56" i="108"/>
  <c r="M56" i="108"/>
  <c r="L56" i="108"/>
  <c r="K56" i="108"/>
  <c r="H56" i="108"/>
  <c r="AF55" i="108"/>
  <c r="AE55" i="108"/>
  <c r="AD55" i="108"/>
  <c r="AC55" i="108"/>
  <c r="AB55" i="108"/>
  <c r="AA55" i="108"/>
  <c r="Z55" i="108"/>
  <c r="Y55" i="108"/>
  <c r="V55" i="108"/>
  <c r="W55" i="108"/>
  <c r="X55" i="108"/>
  <c r="S55" i="108"/>
  <c r="R55" i="108"/>
  <c r="Q55" i="108"/>
  <c r="P55" i="108"/>
  <c r="O55" i="108"/>
  <c r="N55" i="108"/>
  <c r="M55" i="108"/>
  <c r="L55" i="108"/>
  <c r="K55" i="108"/>
  <c r="AF54" i="108"/>
  <c r="AE54" i="108"/>
  <c r="AD54" i="108"/>
  <c r="AC54" i="108"/>
  <c r="AB54" i="108"/>
  <c r="AA54" i="108"/>
  <c r="Z54" i="108"/>
  <c r="Y54" i="108"/>
  <c r="V54" i="108"/>
  <c r="W54" i="108"/>
  <c r="X54" i="108"/>
  <c r="S54" i="108"/>
  <c r="R54" i="108"/>
  <c r="Q54" i="108"/>
  <c r="P54" i="108"/>
  <c r="O54" i="108"/>
  <c r="N54" i="108"/>
  <c r="M54" i="108"/>
  <c r="L54" i="108"/>
  <c r="K54" i="108"/>
  <c r="AF53" i="108"/>
  <c r="AE53" i="108"/>
  <c r="AD53" i="108"/>
  <c r="AC53" i="108"/>
  <c r="AB53" i="108"/>
  <c r="AA53" i="108"/>
  <c r="Z53" i="108"/>
  <c r="Y53" i="108"/>
  <c r="V53" i="108"/>
  <c r="W53" i="108"/>
  <c r="X53" i="108"/>
  <c r="S53" i="108"/>
  <c r="R53" i="108"/>
  <c r="Q53" i="108"/>
  <c r="P53" i="108"/>
  <c r="O53" i="108"/>
  <c r="N53" i="108"/>
  <c r="M53" i="108"/>
  <c r="L53" i="108"/>
  <c r="K53" i="108"/>
  <c r="Y52" i="108"/>
  <c r="Z52" i="108"/>
  <c r="AA52" i="108"/>
  <c r="AB52" i="108"/>
  <c r="AC52" i="108"/>
  <c r="AD52" i="108"/>
  <c r="AE52" i="108"/>
  <c r="AF52" i="108"/>
  <c r="V52" i="108"/>
  <c r="W52" i="108"/>
  <c r="X52" i="108"/>
  <c r="AG52" i="108"/>
  <c r="S52" i="108"/>
  <c r="R52" i="108"/>
  <c r="Q52" i="108"/>
  <c r="P52" i="108"/>
  <c r="O52" i="108"/>
  <c r="N52" i="108"/>
  <c r="M52" i="108"/>
  <c r="L52" i="108"/>
  <c r="K52" i="108"/>
  <c r="B51" i="108"/>
  <c r="A51" i="107"/>
  <c r="B101" i="107"/>
  <c r="B96" i="107"/>
  <c r="B97" i="107"/>
  <c r="B98" i="107"/>
  <c r="B99" i="107"/>
  <c r="B100" i="107"/>
  <c r="D101" i="107"/>
  <c r="E101" i="107"/>
  <c r="B94" i="107"/>
  <c r="C101" i="107"/>
  <c r="F101" i="107"/>
  <c r="D100" i="107"/>
  <c r="E100" i="107"/>
  <c r="C100" i="107"/>
  <c r="F100" i="107"/>
  <c r="D99" i="107"/>
  <c r="E99" i="107"/>
  <c r="C99" i="107"/>
  <c r="F99" i="107"/>
  <c r="D98" i="107"/>
  <c r="E98" i="107"/>
  <c r="C98" i="107"/>
  <c r="F98" i="107"/>
  <c r="D97" i="107"/>
  <c r="E97" i="107"/>
  <c r="C97" i="107"/>
  <c r="F97" i="107"/>
  <c r="D96" i="107"/>
  <c r="E96" i="107"/>
  <c r="G96" i="107"/>
  <c r="C96" i="107"/>
  <c r="F96" i="107"/>
  <c r="B95" i="107"/>
  <c r="C77" i="107"/>
  <c r="E77" i="107"/>
  <c r="F77" i="107"/>
  <c r="G77" i="107"/>
  <c r="D77" i="107"/>
  <c r="B79" i="107"/>
  <c r="H77" i="107"/>
  <c r="B78" i="107"/>
  <c r="C78" i="107"/>
  <c r="C79" i="107"/>
  <c r="D79" i="107"/>
  <c r="D80" i="107"/>
  <c r="B81" i="107"/>
  <c r="B80" i="107"/>
  <c r="C80" i="107"/>
  <c r="C81" i="107"/>
  <c r="D81" i="107"/>
  <c r="B83" i="107"/>
  <c r="B82" i="107"/>
  <c r="C82" i="107"/>
  <c r="C83" i="107"/>
  <c r="D83" i="107"/>
  <c r="B85" i="107"/>
  <c r="B84" i="107"/>
  <c r="C84" i="107"/>
  <c r="C85" i="107"/>
  <c r="D85" i="107"/>
  <c r="B87" i="107"/>
  <c r="B86" i="107"/>
  <c r="C86" i="107"/>
  <c r="C87" i="107"/>
  <c r="D87" i="107"/>
  <c r="D92" i="107"/>
  <c r="B89" i="107"/>
  <c r="B88" i="107"/>
  <c r="C88" i="107"/>
  <c r="C89" i="107"/>
  <c r="D89" i="107"/>
  <c r="B91" i="107"/>
  <c r="B90" i="107"/>
  <c r="C90" i="107"/>
  <c r="C91" i="107"/>
  <c r="D91" i="107"/>
  <c r="E92" i="107"/>
  <c r="C92" i="107"/>
  <c r="F92" i="107"/>
  <c r="S91" i="107"/>
  <c r="R91" i="107"/>
  <c r="Q91" i="107"/>
  <c r="P91" i="107"/>
  <c r="O91" i="107"/>
  <c r="N91" i="107"/>
  <c r="M91" i="107"/>
  <c r="L91" i="107"/>
  <c r="K91" i="107"/>
  <c r="H91" i="107"/>
  <c r="G91" i="107"/>
  <c r="S90" i="107"/>
  <c r="R90" i="107"/>
  <c r="Q90" i="107"/>
  <c r="P90" i="107"/>
  <c r="O90" i="107"/>
  <c r="N90" i="107"/>
  <c r="M90" i="107"/>
  <c r="L90" i="107"/>
  <c r="K90" i="107"/>
  <c r="S89" i="107"/>
  <c r="R89" i="107"/>
  <c r="Q89" i="107"/>
  <c r="P89" i="107"/>
  <c r="O89" i="107"/>
  <c r="N89" i="107"/>
  <c r="M89" i="107"/>
  <c r="L89" i="107"/>
  <c r="K89" i="107"/>
  <c r="H89" i="107"/>
  <c r="G89" i="107"/>
  <c r="S88" i="107"/>
  <c r="R88" i="107"/>
  <c r="Q88" i="107"/>
  <c r="P88" i="107"/>
  <c r="O88" i="107"/>
  <c r="N88" i="107"/>
  <c r="M88" i="107"/>
  <c r="L88" i="107"/>
  <c r="K88" i="107"/>
  <c r="H88" i="107"/>
  <c r="S87" i="107"/>
  <c r="R87" i="107"/>
  <c r="Q87" i="107"/>
  <c r="P87" i="107"/>
  <c r="O87" i="107"/>
  <c r="N87" i="107"/>
  <c r="M87" i="107"/>
  <c r="L87" i="107"/>
  <c r="K87" i="107"/>
  <c r="H87" i="107"/>
  <c r="G87" i="107"/>
  <c r="S86" i="107"/>
  <c r="R86" i="107"/>
  <c r="Q86" i="107"/>
  <c r="P86" i="107"/>
  <c r="O86" i="107"/>
  <c r="N86" i="107"/>
  <c r="M86" i="107"/>
  <c r="L86" i="107"/>
  <c r="K86" i="107"/>
  <c r="S85" i="107"/>
  <c r="R85" i="107"/>
  <c r="Q85" i="107"/>
  <c r="P85" i="107"/>
  <c r="O85" i="107"/>
  <c r="N85" i="107"/>
  <c r="M85" i="107"/>
  <c r="L85" i="107"/>
  <c r="K85" i="107"/>
  <c r="H85" i="107"/>
  <c r="E85" i="107"/>
  <c r="G85" i="107"/>
  <c r="S84" i="107"/>
  <c r="R84" i="107"/>
  <c r="Q84" i="107"/>
  <c r="P84" i="107"/>
  <c r="O84" i="107"/>
  <c r="N84" i="107"/>
  <c r="M84" i="107"/>
  <c r="L84" i="107"/>
  <c r="K84" i="107"/>
  <c r="S83" i="107"/>
  <c r="R83" i="107"/>
  <c r="Q83" i="107"/>
  <c r="P83" i="107"/>
  <c r="O83" i="107"/>
  <c r="N83" i="107"/>
  <c r="M83" i="107"/>
  <c r="L83" i="107"/>
  <c r="K83" i="107"/>
  <c r="H83" i="107"/>
  <c r="G83" i="107"/>
  <c r="S82" i="107"/>
  <c r="R82" i="107"/>
  <c r="Q82" i="107"/>
  <c r="P82" i="107"/>
  <c r="O82" i="107"/>
  <c r="N82" i="107"/>
  <c r="M82" i="107"/>
  <c r="L82" i="107"/>
  <c r="K82" i="107"/>
  <c r="S81" i="107"/>
  <c r="R81" i="107"/>
  <c r="Q81" i="107"/>
  <c r="P81" i="107"/>
  <c r="O81" i="107"/>
  <c r="N81" i="107"/>
  <c r="M81" i="107"/>
  <c r="L81" i="107"/>
  <c r="K81" i="107"/>
  <c r="H81" i="107"/>
  <c r="G81" i="107"/>
  <c r="H63" i="107"/>
  <c r="AF80" i="107"/>
  <c r="AE80" i="107"/>
  <c r="AD80" i="107"/>
  <c r="AC80" i="107"/>
  <c r="AB80" i="107"/>
  <c r="AA80" i="107"/>
  <c r="Z80" i="107"/>
  <c r="Y80" i="107"/>
  <c r="V80" i="107"/>
  <c r="W80" i="107"/>
  <c r="X80" i="107"/>
  <c r="S80" i="107"/>
  <c r="R80" i="107"/>
  <c r="Q80" i="107"/>
  <c r="P80" i="107"/>
  <c r="O80" i="107"/>
  <c r="N80" i="107"/>
  <c r="M80" i="107"/>
  <c r="L80" i="107"/>
  <c r="K80" i="107"/>
  <c r="AF79" i="107"/>
  <c r="AE79" i="107"/>
  <c r="AD79" i="107"/>
  <c r="AC79" i="107"/>
  <c r="AB79" i="107"/>
  <c r="AA79" i="107"/>
  <c r="Z79" i="107"/>
  <c r="Y79" i="107"/>
  <c r="V79" i="107"/>
  <c r="W79" i="107"/>
  <c r="X79" i="107"/>
  <c r="S79" i="107"/>
  <c r="R79" i="107"/>
  <c r="Q79" i="107"/>
  <c r="P79" i="107"/>
  <c r="O79" i="107"/>
  <c r="N79" i="107"/>
  <c r="M79" i="107"/>
  <c r="L79" i="107"/>
  <c r="K79" i="107"/>
  <c r="H79" i="107"/>
  <c r="G79" i="107"/>
  <c r="AF78" i="107"/>
  <c r="AE78" i="107"/>
  <c r="AD78" i="107"/>
  <c r="AC78" i="107"/>
  <c r="AB78" i="107"/>
  <c r="AA78" i="107"/>
  <c r="Z78" i="107"/>
  <c r="Y78" i="107"/>
  <c r="V78" i="107"/>
  <c r="W78" i="107"/>
  <c r="X78" i="107"/>
  <c r="S78" i="107"/>
  <c r="R78" i="107"/>
  <c r="Q78" i="107"/>
  <c r="P78" i="107"/>
  <c r="O78" i="107"/>
  <c r="N78" i="107"/>
  <c r="M78" i="107"/>
  <c r="L78" i="107"/>
  <c r="K78" i="107"/>
  <c r="AF77" i="107"/>
  <c r="AE77" i="107"/>
  <c r="AD77" i="107"/>
  <c r="AC77" i="107"/>
  <c r="AB77" i="107"/>
  <c r="AA77" i="107"/>
  <c r="Z77" i="107"/>
  <c r="Y77" i="107"/>
  <c r="V77" i="107"/>
  <c r="W77" i="107"/>
  <c r="X77" i="107"/>
  <c r="S77" i="107"/>
  <c r="R77" i="107"/>
  <c r="Q77" i="107"/>
  <c r="P77" i="107"/>
  <c r="O77" i="107"/>
  <c r="N77" i="107"/>
  <c r="M77" i="107"/>
  <c r="L77" i="107"/>
  <c r="K77" i="107"/>
  <c r="B77" i="107"/>
  <c r="AF76" i="107"/>
  <c r="AE76" i="107"/>
  <c r="AD76" i="107"/>
  <c r="AC76" i="107"/>
  <c r="AB76" i="107"/>
  <c r="AA76" i="107"/>
  <c r="Z76" i="107"/>
  <c r="Y76" i="107"/>
  <c r="V76" i="107"/>
  <c r="W76" i="107"/>
  <c r="X76" i="107"/>
  <c r="S76" i="107"/>
  <c r="R76" i="107"/>
  <c r="Q76" i="107"/>
  <c r="P76" i="107"/>
  <c r="O76" i="107"/>
  <c r="N76" i="107"/>
  <c r="M76" i="107"/>
  <c r="L76" i="107"/>
  <c r="K76" i="107"/>
  <c r="G68" i="107"/>
  <c r="C54" i="107"/>
  <c r="C73" i="107"/>
  <c r="C55" i="107"/>
  <c r="C74" i="107"/>
  <c r="D73" i="107"/>
  <c r="H53" i="107"/>
  <c r="E72" i="107"/>
  <c r="F72" i="107"/>
  <c r="H54" i="107"/>
  <c r="E73" i="107"/>
  <c r="F73" i="107"/>
  <c r="B76" i="107"/>
  <c r="AF75" i="107"/>
  <c r="AE75" i="107"/>
  <c r="AD75" i="107"/>
  <c r="AC75" i="107"/>
  <c r="AB75" i="107"/>
  <c r="AA75" i="107"/>
  <c r="Z75" i="107"/>
  <c r="Y75" i="107"/>
  <c r="V75" i="107"/>
  <c r="W75" i="107"/>
  <c r="X75" i="107"/>
  <c r="S75" i="107"/>
  <c r="R75" i="107"/>
  <c r="Q75" i="107"/>
  <c r="P75" i="107"/>
  <c r="O75" i="107"/>
  <c r="N75" i="107"/>
  <c r="M75" i="107"/>
  <c r="L75" i="107"/>
  <c r="K75" i="107"/>
  <c r="B75" i="107"/>
  <c r="AF74" i="107"/>
  <c r="AE74" i="107"/>
  <c r="AD74" i="107"/>
  <c r="AC74" i="107"/>
  <c r="AB74" i="107"/>
  <c r="AA74" i="107"/>
  <c r="Z74" i="107"/>
  <c r="Y74" i="107"/>
  <c r="V74" i="107"/>
  <c r="W74" i="107"/>
  <c r="X74" i="107"/>
  <c r="S74" i="107"/>
  <c r="R74" i="107"/>
  <c r="Q74" i="107"/>
  <c r="P74" i="107"/>
  <c r="O74" i="107"/>
  <c r="N74" i="107"/>
  <c r="M74" i="107"/>
  <c r="L74" i="107"/>
  <c r="K74" i="107"/>
  <c r="H55" i="107"/>
  <c r="E74" i="107"/>
  <c r="B55" i="107"/>
  <c r="B74" i="107"/>
  <c r="AF73" i="107"/>
  <c r="AE73" i="107"/>
  <c r="AD73" i="107"/>
  <c r="AC73" i="107"/>
  <c r="AB73" i="107"/>
  <c r="AA73" i="107"/>
  <c r="Z73" i="107"/>
  <c r="Y73" i="107"/>
  <c r="V73" i="107"/>
  <c r="W73" i="107"/>
  <c r="X73" i="107"/>
  <c r="S73" i="107"/>
  <c r="R73" i="107"/>
  <c r="Q73" i="107"/>
  <c r="P73" i="107"/>
  <c r="O73" i="107"/>
  <c r="N73" i="107"/>
  <c r="M73" i="107"/>
  <c r="L73" i="107"/>
  <c r="K73" i="107"/>
  <c r="B54" i="107"/>
  <c r="B73" i="107"/>
  <c r="AF72" i="107"/>
  <c r="AE72" i="107"/>
  <c r="AD72" i="107"/>
  <c r="AC72" i="107"/>
  <c r="AB72" i="107"/>
  <c r="AA72" i="107"/>
  <c r="Z72" i="107"/>
  <c r="Y72" i="107"/>
  <c r="V72" i="107"/>
  <c r="W72" i="107"/>
  <c r="X72" i="107"/>
  <c r="S72" i="107"/>
  <c r="R72" i="107"/>
  <c r="Q72" i="107"/>
  <c r="P72" i="107"/>
  <c r="O72" i="107"/>
  <c r="N72" i="107"/>
  <c r="M72" i="107"/>
  <c r="L72" i="107"/>
  <c r="K72" i="107"/>
  <c r="C53" i="107"/>
  <c r="C72" i="107"/>
  <c r="D72" i="107"/>
  <c r="B53" i="107"/>
  <c r="B72" i="107"/>
  <c r="AF71" i="107"/>
  <c r="AE71" i="107"/>
  <c r="AD71" i="107"/>
  <c r="AC71" i="107"/>
  <c r="AB71" i="107"/>
  <c r="AA71" i="107"/>
  <c r="Z71" i="107"/>
  <c r="Y71" i="107"/>
  <c r="V71" i="107"/>
  <c r="W71" i="107"/>
  <c r="X71" i="107"/>
  <c r="S71" i="107"/>
  <c r="R71" i="107"/>
  <c r="Q71" i="107"/>
  <c r="P71" i="107"/>
  <c r="O71" i="107"/>
  <c r="N71" i="107"/>
  <c r="M71" i="107"/>
  <c r="L71" i="107"/>
  <c r="K71" i="107"/>
  <c r="AF70" i="107"/>
  <c r="AE70" i="107"/>
  <c r="AD70" i="107"/>
  <c r="AC70" i="107"/>
  <c r="AB70" i="107"/>
  <c r="AA70" i="107"/>
  <c r="Z70" i="107"/>
  <c r="Y70" i="107"/>
  <c r="V70" i="107"/>
  <c r="W70" i="107"/>
  <c r="X70" i="107"/>
  <c r="S70" i="107"/>
  <c r="R70" i="107"/>
  <c r="Q70" i="107"/>
  <c r="P70" i="107"/>
  <c r="O70" i="107"/>
  <c r="N70" i="107"/>
  <c r="M70" i="107"/>
  <c r="L70" i="107"/>
  <c r="K70" i="107"/>
  <c r="G66" i="107"/>
  <c r="AF69" i="107"/>
  <c r="AE69" i="107"/>
  <c r="AD69" i="107"/>
  <c r="AC69" i="107"/>
  <c r="AB69" i="107"/>
  <c r="AA69" i="107"/>
  <c r="Z69" i="107"/>
  <c r="Y69" i="107"/>
  <c r="V69" i="107"/>
  <c r="W69" i="107"/>
  <c r="X69" i="107"/>
  <c r="S69" i="107"/>
  <c r="R69" i="107"/>
  <c r="Q69" i="107"/>
  <c r="P69" i="107"/>
  <c r="O69" i="107"/>
  <c r="N69" i="107"/>
  <c r="M69" i="107"/>
  <c r="L69" i="107"/>
  <c r="K69" i="107"/>
  <c r="AF68" i="107"/>
  <c r="AE68" i="107"/>
  <c r="AD68" i="107"/>
  <c r="AC68" i="107"/>
  <c r="AB68" i="107"/>
  <c r="AA68" i="107"/>
  <c r="Z68" i="107"/>
  <c r="Y68" i="107"/>
  <c r="V68" i="107"/>
  <c r="W68" i="107"/>
  <c r="X68" i="107"/>
  <c r="S68" i="107"/>
  <c r="R68" i="107"/>
  <c r="Q68" i="107"/>
  <c r="P68" i="107"/>
  <c r="O68" i="107"/>
  <c r="N68" i="107"/>
  <c r="M68" i="107"/>
  <c r="L68" i="107"/>
  <c r="K68" i="107"/>
  <c r="AF67" i="107"/>
  <c r="AE67" i="107"/>
  <c r="AD67" i="107"/>
  <c r="AC67" i="107"/>
  <c r="AB67" i="107"/>
  <c r="AA67" i="107"/>
  <c r="Z67" i="107"/>
  <c r="Y67" i="107"/>
  <c r="V67" i="107"/>
  <c r="W67" i="107"/>
  <c r="X67" i="107"/>
  <c r="S67" i="107"/>
  <c r="R67" i="107"/>
  <c r="Q67" i="107"/>
  <c r="P67" i="107"/>
  <c r="O67" i="107"/>
  <c r="N67" i="107"/>
  <c r="M67" i="107"/>
  <c r="L67" i="107"/>
  <c r="K67" i="107"/>
  <c r="G53" i="107"/>
  <c r="C56" i="107"/>
  <c r="B56" i="107"/>
  <c r="E56" i="107"/>
  <c r="G56" i="107"/>
  <c r="C57" i="107"/>
  <c r="B57" i="107"/>
  <c r="C58" i="107"/>
  <c r="B58" i="107"/>
  <c r="C59" i="107"/>
  <c r="B59" i="107"/>
  <c r="C60" i="107"/>
  <c r="B60" i="107"/>
  <c r="C61" i="107"/>
  <c r="B61" i="107"/>
  <c r="E57" i="107"/>
  <c r="G57" i="107"/>
  <c r="E58" i="107"/>
  <c r="G58" i="107"/>
  <c r="E59" i="107"/>
  <c r="G59" i="107"/>
  <c r="E60" i="107"/>
  <c r="G60" i="107"/>
  <c r="E61" i="107"/>
  <c r="G61" i="107"/>
  <c r="F53" i="107"/>
  <c r="B62" i="107"/>
  <c r="B63" i="107"/>
  <c r="B64" i="107"/>
  <c r="F54" i="107"/>
  <c r="F55" i="107"/>
  <c r="H66" i="107"/>
  <c r="H67" i="107"/>
  <c r="G67" i="107"/>
  <c r="B65" i="107"/>
  <c r="B66" i="107"/>
  <c r="F65" i="107"/>
  <c r="F66" i="107"/>
  <c r="F67" i="107"/>
  <c r="B67" i="107"/>
  <c r="AF66" i="107"/>
  <c r="AE66" i="107"/>
  <c r="AD66" i="107"/>
  <c r="AC66" i="107"/>
  <c r="AB66" i="107"/>
  <c r="AA66" i="107"/>
  <c r="Z66" i="107"/>
  <c r="Y66" i="107"/>
  <c r="V66" i="107"/>
  <c r="W66" i="107"/>
  <c r="X66" i="107"/>
  <c r="S66" i="107"/>
  <c r="R66" i="107"/>
  <c r="Q66" i="107"/>
  <c r="P66" i="107"/>
  <c r="O66" i="107"/>
  <c r="N66" i="107"/>
  <c r="M66" i="107"/>
  <c r="L66" i="107"/>
  <c r="K66" i="107"/>
  <c r="C66" i="107"/>
  <c r="AF65" i="107"/>
  <c r="AE65" i="107"/>
  <c r="AD65" i="107"/>
  <c r="AC65" i="107"/>
  <c r="AB65" i="107"/>
  <c r="AA65" i="107"/>
  <c r="Z65" i="107"/>
  <c r="Y65" i="107"/>
  <c r="V65" i="107"/>
  <c r="W65" i="107"/>
  <c r="X65" i="107"/>
  <c r="S65" i="107"/>
  <c r="R65" i="107"/>
  <c r="Q65" i="107"/>
  <c r="P65" i="107"/>
  <c r="O65" i="107"/>
  <c r="N65" i="107"/>
  <c r="M65" i="107"/>
  <c r="L65" i="107"/>
  <c r="K65" i="107"/>
  <c r="H65" i="107"/>
  <c r="G65" i="107"/>
  <c r="C65" i="107"/>
  <c r="AF64" i="107"/>
  <c r="AE64" i="107"/>
  <c r="AD64" i="107"/>
  <c r="AC64" i="107"/>
  <c r="AB64" i="107"/>
  <c r="AA64" i="107"/>
  <c r="Z64" i="107"/>
  <c r="Y64" i="107"/>
  <c r="V64" i="107"/>
  <c r="W64" i="107"/>
  <c r="X64" i="107"/>
  <c r="S64" i="107"/>
  <c r="R64" i="107"/>
  <c r="Q64" i="107"/>
  <c r="P64" i="107"/>
  <c r="O64" i="107"/>
  <c r="N64" i="107"/>
  <c r="M64" i="107"/>
  <c r="L64" i="107"/>
  <c r="K64" i="107"/>
  <c r="G64" i="107"/>
  <c r="E64" i="107"/>
  <c r="C64" i="107"/>
  <c r="AF63" i="107"/>
  <c r="AE63" i="107"/>
  <c r="AD63" i="107"/>
  <c r="AC63" i="107"/>
  <c r="AB63" i="107"/>
  <c r="AA63" i="107"/>
  <c r="Z63" i="107"/>
  <c r="Y63" i="107"/>
  <c r="V63" i="107"/>
  <c r="W63" i="107"/>
  <c r="X63" i="107"/>
  <c r="S63" i="107"/>
  <c r="R63" i="107"/>
  <c r="Q63" i="107"/>
  <c r="P63" i="107"/>
  <c r="O63" i="107"/>
  <c r="N63" i="107"/>
  <c r="M63" i="107"/>
  <c r="L63" i="107"/>
  <c r="K63" i="107"/>
  <c r="D63" i="107"/>
  <c r="C63" i="107"/>
  <c r="AF62" i="107"/>
  <c r="AE62" i="107"/>
  <c r="AD62" i="107"/>
  <c r="AC62" i="107"/>
  <c r="AB62" i="107"/>
  <c r="AA62" i="107"/>
  <c r="Z62" i="107"/>
  <c r="Y62" i="107"/>
  <c r="V62" i="107"/>
  <c r="W62" i="107"/>
  <c r="X62" i="107"/>
  <c r="S62" i="107"/>
  <c r="R62" i="107"/>
  <c r="Q62" i="107"/>
  <c r="P62" i="107"/>
  <c r="O62" i="107"/>
  <c r="N62" i="107"/>
  <c r="M62" i="107"/>
  <c r="L62" i="107"/>
  <c r="K62" i="107"/>
  <c r="AF61" i="107"/>
  <c r="AE61" i="107"/>
  <c r="AD61" i="107"/>
  <c r="AC61" i="107"/>
  <c r="AB61" i="107"/>
  <c r="AA61" i="107"/>
  <c r="Z61" i="107"/>
  <c r="Y61" i="107"/>
  <c r="V61" i="107"/>
  <c r="W61" i="107"/>
  <c r="X61" i="107"/>
  <c r="S61" i="107"/>
  <c r="R61" i="107"/>
  <c r="Q61" i="107"/>
  <c r="P61" i="107"/>
  <c r="O61" i="107"/>
  <c r="N61" i="107"/>
  <c r="M61" i="107"/>
  <c r="L61" i="107"/>
  <c r="K61" i="107"/>
  <c r="H61" i="107"/>
  <c r="AF60" i="107"/>
  <c r="AE60" i="107"/>
  <c r="AD60" i="107"/>
  <c r="AC60" i="107"/>
  <c r="AB60" i="107"/>
  <c r="AA60" i="107"/>
  <c r="Z60" i="107"/>
  <c r="Y60" i="107"/>
  <c r="V60" i="107"/>
  <c r="W60" i="107"/>
  <c r="X60" i="107"/>
  <c r="S60" i="107"/>
  <c r="R60" i="107"/>
  <c r="Q60" i="107"/>
  <c r="P60" i="107"/>
  <c r="O60" i="107"/>
  <c r="N60" i="107"/>
  <c r="M60" i="107"/>
  <c r="L60" i="107"/>
  <c r="K60" i="107"/>
  <c r="H60" i="107"/>
  <c r="AF59" i="107"/>
  <c r="AE59" i="107"/>
  <c r="AD59" i="107"/>
  <c r="AC59" i="107"/>
  <c r="AB59" i="107"/>
  <c r="AA59" i="107"/>
  <c r="Z59" i="107"/>
  <c r="Y59" i="107"/>
  <c r="V59" i="107"/>
  <c r="W59" i="107"/>
  <c r="X59" i="107"/>
  <c r="S59" i="107"/>
  <c r="R59" i="107"/>
  <c r="Q59" i="107"/>
  <c r="P59" i="107"/>
  <c r="O59" i="107"/>
  <c r="N59" i="107"/>
  <c r="M59" i="107"/>
  <c r="L59" i="107"/>
  <c r="K59" i="107"/>
  <c r="H59" i="107"/>
  <c r="AF58" i="107"/>
  <c r="AE58" i="107"/>
  <c r="AD58" i="107"/>
  <c r="AC58" i="107"/>
  <c r="AB58" i="107"/>
  <c r="AA58" i="107"/>
  <c r="Z58" i="107"/>
  <c r="Y58" i="107"/>
  <c r="V58" i="107"/>
  <c r="W58" i="107"/>
  <c r="X58" i="107"/>
  <c r="S58" i="107"/>
  <c r="R58" i="107"/>
  <c r="Q58" i="107"/>
  <c r="P58" i="107"/>
  <c r="O58" i="107"/>
  <c r="N58" i="107"/>
  <c r="M58" i="107"/>
  <c r="L58" i="107"/>
  <c r="K58" i="107"/>
  <c r="H58" i="107"/>
  <c r="AF57" i="107"/>
  <c r="AE57" i="107"/>
  <c r="AD57" i="107"/>
  <c r="AC57" i="107"/>
  <c r="AB57" i="107"/>
  <c r="AA57" i="107"/>
  <c r="Z57" i="107"/>
  <c r="Y57" i="107"/>
  <c r="V57" i="107"/>
  <c r="W57" i="107"/>
  <c r="X57" i="107"/>
  <c r="S57" i="107"/>
  <c r="R57" i="107"/>
  <c r="Q57" i="107"/>
  <c r="P57" i="107"/>
  <c r="O57" i="107"/>
  <c r="N57" i="107"/>
  <c r="M57" i="107"/>
  <c r="L57" i="107"/>
  <c r="K57" i="107"/>
  <c r="H57" i="107"/>
  <c r="AF56" i="107"/>
  <c r="AE56" i="107"/>
  <c r="AD56" i="107"/>
  <c r="AC56" i="107"/>
  <c r="AB56" i="107"/>
  <c r="AA56" i="107"/>
  <c r="Z56" i="107"/>
  <c r="Y56" i="107"/>
  <c r="V56" i="107"/>
  <c r="W56" i="107"/>
  <c r="X56" i="107"/>
  <c r="S56" i="107"/>
  <c r="R56" i="107"/>
  <c r="Q56" i="107"/>
  <c r="P56" i="107"/>
  <c r="O56" i="107"/>
  <c r="N56" i="107"/>
  <c r="M56" i="107"/>
  <c r="L56" i="107"/>
  <c r="K56" i="107"/>
  <c r="H56" i="107"/>
  <c r="AF55" i="107"/>
  <c r="AE55" i="107"/>
  <c r="AD55" i="107"/>
  <c r="AC55" i="107"/>
  <c r="AB55" i="107"/>
  <c r="AA55" i="107"/>
  <c r="Z55" i="107"/>
  <c r="Y55" i="107"/>
  <c r="V55" i="107"/>
  <c r="W55" i="107"/>
  <c r="X55" i="107"/>
  <c r="S55" i="107"/>
  <c r="R55" i="107"/>
  <c r="Q55" i="107"/>
  <c r="P55" i="107"/>
  <c r="O55" i="107"/>
  <c r="N55" i="107"/>
  <c r="M55" i="107"/>
  <c r="L55" i="107"/>
  <c r="K55" i="107"/>
  <c r="D55" i="107"/>
  <c r="E55" i="107"/>
  <c r="AF54" i="107"/>
  <c r="AE54" i="107"/>
  <c r="AD54" i="107"/>
  <c r="AC54" i="107"/>
  <c r="AB54" i="107"/>
  <c r="AA54" i="107"/>
  <c r="Z54" i="107"/>
  <c r="Y54" i="107"/>
  <c r="V54" i="107"/>
  <c r="W54" i="107"/>
  <c r="X54" i="107"/>
  <c r="S54" i="107"/>
  <c r="R54" i="107"/>
  <c r="Q54" i="107"/>
  <c r="P54" i="107"/>
  <c r="O54" i="107"/>
  <c r="N54" i="107"/>
  <c r="M54" i="107"/>
  <c r="L54" i="107"/>
  <c r="K54" i="107"/>
  <c r="D54" i="107"/>
  <c r="E54" i="107"/>
  <c r="AF53" i="107"/>
  <c r="AE53" i="107"/>
  <c r="AD53" i="107"/>
  <c r="AC53" i="107"/>
  <c r="AB53" i="107"/>
  <c r="AA53" i="107"/>
  <c r="Z53" i="107"/>
  <c r="Y53" i="107"/>
  <c r="V53" i="107"/>
  <c r="W53" i="107"/>
  <c r="X53" i="107"/>
  <c r="S53" i="107"/>
  <c r="R53" i="107"/>
  <c r="Q53" i="107"/>
  <c r="P53" i="107"/>
  <c r="O53" i="107"/>
  <c r="N53" i="107"/>
  <c r="M53" i="107"/>
  <c r="L53" i="107"/>
  <c r="K53" i="107"/>
  <c r="D53" i="107"/>
  <c r="E53" i="107"/>
  <c r="Y52" i="107"/>
  <c r="Z52" i="107"/>
  <c r="AA52" i="107"/>
  <c r="AB52" i="107"/>
  <c r="AC52" i="107"/>
  <c r="AD52" i="107"/>
  <c r="AE52" i="107"/>
  <c r="AF52" i="107"/>
  <c r="V52" i="107"/>
  <c r="W52" i="107"/>
  <c r="X52" i="107"/>
  <c r="S52" i="107"/>
  <c r="AG52" i="107"/>
  <c r="R52" i="107"/>
  <c r="Q52" i="107"/>
  <c r="P52" i="107"/>
  <c r="O52" i="107"/>
  <c r="N52" i="107"/>
  <c r="M52" i="107"/>
  <c r="L52" i="107"/>
  <c r="K52" i="107"/>
  <c r="B51" i="107"/>
  <c r="A51" i="106"/>
  <c r="B101" i="106"/>
  <c r="B96" i="106"/>
  <c r="B97" i="106"/>
  <c r="B98" i="106"/>
  <c r="B99" i="106"/>
  <c r="B100" i="106"/>
  <c r="D101" i="106"/>
  <c r="E101" i="106"/>
  <c r="B94" i="106"/>
  <c r="C60" i="106"/>
  <c r="B60" i="106"/>
  <c r="C101" i="106"/>
  <c r="F101" i="106"/>
  <c r="D100" i="106"/>
  <c r="E100" i="106"/>
  <c r="C100" i="106"/>
  <c r="F100" i="106"/>
  <c r="D99" i="106"/>
  <c r="E99" i="106"/>
  <c r="C99" i="106"/>
  <c r="F99" i="106"/>
  <c r="D98" i="106"/>
  <c r="E98" i="106"/>
  <c r="C98" i="106"/>
  <c r="F98" i="106"/>
  <c r="D97" i="106"/>
  <c r="E97" i="106"/>
  <c r="C56" i="106"/>
  <c r="B56" i="106"/>
  <c r="C97" i="106"/>
  <c r="F97" i="106"/>
  <c r="D96" i="106"/>
  <c r="E96" i="106"/>
  <c r="G96" i="106"/>
  <c r="C96" i="106"/>
  <c r="F96" i="106"/>
  <c r="B95" i="106"/>
  <c r="C77" i="106"/>
  <c r="E77" i="106"/>
  <c r="F77" i="106"/>
  <c r="G77" i="106"/>
  <c r="D77" i="106"/>
  <c r="B79" i="106"/>
  <c r="H77" i="106"/>
  <c r="B78" i="106"/>
  <c r="C78" i="106"/>
  <c r="C79" i="106"/>
  <c r="D79" i="106"/>
  <c r="D80" i="106"/>
  <c r="B81" i="106"/>
  <c r="B80" i="106"/>
  <c r="C80" i="106"/>
  <c r="C81" i="106"/>
  <c r="D81" i="106"/>
  <c r="B83" i="106"/>
  <c r="B82" i="106"/>
  <c r="C82" i="106"/>
  <c r="C83" i="106"/>
  <c r="D83" i="106"/>
  <c r="B85" i="106"/>
  <c r="B84" i="106"/>
  <c r="C84" i="106"/>
  <c r="C85" i="106"/>
  <c r="D85" i="106"/>
  <c r="B87" i="106"/>
  <c r="B86" i="106"/>
  <c r="C86" i="106"/>
  <c r="C87" i="106"/>
  <c r="D87" i="106"/>
  <c r="D92" i="106"/>
  <c r="B89" i="106"/>
  <c r="B88" i="106"/>
  <c r="C88" i="106"/>
  <c r="C89" i="106"/>
  <c r="D89" i="106"/>
  <c r="B91" i="106"/>
  <c r="B90" i="106"/>
  <c r="C90" i="106"/>
  <c r="C91" i="106"/>
  <c r="D91" i="106"/>
  <c r="E92" i="106"/>
  <c r="C92" i="106"/>
  <c r="F92" i="106"/>
  <c r="S91" i="106"/>
  <c r="R91" i="106"/>
  <c r="Q91" i="106"/>
  <c r="P91" i="106"/>
  <c r="O91" i="106"/>
  <c r="N91" i="106"/>
  <c r="M91" i="106"/>
  <c r="L91" i="106"/>
  <c r="K91" i="106"/>
  <c r="H91" i="106"/>
  <c r="G91" i="106"/>
  <c r="S90" i="106"/>
  <c r="R90" i="106"/>
  <c r="Q90" i="106"/>
  <c r="P90" i="106"/>
  <c r="O90" i="106"/>
  <c r="N90" i="106"/>
  <c r="M90" i="106"/>
  <c r="L90" i="106"/>
  <c r="K90" i="106"/>
  <c r="S89" i="106"/>
  <c r="R89" i="106"/>
  <c r="Q89" i="106"/>
  <c r="P89" i="106"/>
  <c r="O89" i="106"/>
  <c r="N89" i="106"/>
  <c r="M89" i="106"/>
  <c r="L89" i="106"/>
  <c r="K89" i="106"/>
  <c r="H89" i="106"/>
  <c r="G89" i="106"/>
  <c r="S88" i="106"/>
  <c r="R88" i="106"/>
  <c r="Q88" i="106"/>
  <c r="P88" i="106"/>
  <c r="O88" i="106"/>
  <c r="N88" i="106"/>
  <c r="M88" i="106"/>
  <c r="L88" i="106"/>
  <c r="K88" i="106"/>
  <c r="H88" i="106"/>
  <c r="S87" i="106"/>
  <c r="R87" i="106"/>
  <c r="Q87" i="106"/>
  <c r="P87" i="106"/>
  <c r="O87" i="106"/>
  <c r="N87" i="106"/>
  <c r="M87" i="106"/>
  <c r="L87" i="106"/>
  <c r="K87" i="106"/>
  <c r="H87" i="106"/>
  <c r="G87" i="106"/>
  <c r="S86" i="106"/>
  <c r="R86" i="106"/>
  <c r="Q86" i="106"/>
  <c r="P86" i="106"/>
  <c r="O86" i="106"/>
  <c r="N86" i="106"/>
  <c r="M86" i="106"/>
  <c r="L86" i="106"/>
  <c r="K86" i="106"/>
  <c r="S85" i="106"/>
  <c r="R85" i="106"/>
  <c r="Q85" i="106"/>
  <c r="P85" i="106"/>
  <c r="O85" i="106"/>
  <c r="N85" i="106"/>
  <c r="M85" i="106"/>
  <c r="L85" i="106"/>
  <c r="K85" i="106"/>
  <c r="H85" i="106"/>
  <c r="E85" i="106"/>
  <c r="G85" i="106"/>
  <c r="S84" i="106"/>
  <c r="R84" i="106"/>
  <c r="Q84" i="106"/>
  <c r="P84" i="106"/>
  <c r="O84" i="106"/>
  <c r="N84" i="106"/>
  <c r="M84" i="106"/>
  <c r="L84" i="106"/>
  <c r="K84" i="106"/>
  <c r="S83" i="106"/>
  <c r="R83" i="106"/>
  <c r="Q83" i="106"/>
  <c r="P83" i="106"/>
  <c r="O83" i="106"/>
  <c r="N83" i="106"/>
  <c r="M83" i="106"/>
  <c r="L83" i="106"/>
  <c r="K83" i="106"/>
  <c r="H83" i="106"/>
  <c r="G83" i="106"/>
  <c r="S82" i="106"/>
  <c r="R82" i="106"/>
  <c r="Q82" i="106"/>
  <c r="P82" i="106"/>
  <c r="O82" i="106"/>
  <c r="N82" i="106"/>
  <c r="M82" i="106"/>
  <c r="L82" i="106"/>
  <c r="K82" i="106"/>
  <c r="S81" i="106"/>
  <c r="R81" i="106"/>
  <c r="Q81" i="106"/>
  <c r="P81" i="106"/>
  <c r="O81" i="106"/>
  <c r="N81" i="106"/>
  <c r="M81" i="106"/>
  <c r="L81" i="106"/>
  <c r="K81" i="106"/>
  <c r="H81" i="106"/>
  <c r="G81" i="106"/>
  <c r="H63" i="106"/>
  <c r="AF80" i="106"/>
  <c r="AE80" i="106"/>
  <c r="AD80" i="106"/>
  <c r="AC80" i="106"/>
  <c r="AB80" i="106"/>
  <c r="AA80" i="106"/>
  <c r="Z80" i="106"/>
  <c r="Y80" i="106"/>
  <c r="V80" i="106"/>
  <c r="W80" i="106"/>
  <c r="X80" i="106"/>
  <c r="S80" i="106"/>
  <c r="R80" i="106"/>
  <c r="Q80" i="106"/>
  <c r="P80" i="106"/>
  <c r="O80" i="106"/>
  <c r="N80" i="106"/>
  <c r="M80" i="106"/>
  <c r="L80" i="106"/>
  <c r="K80" i="106"/>
  <c r="AF79" i="106"/>
  <c r="AE79" i="106"/>
  <c r="AD79" i="106"/>
  <c r="AC79" i="106"/>
  <c r="AB79" i="106"/>
  <c r="AA79" i="106"/>
  <c r="Z79" i="106"/>
  <c r="Y79" i="106"/>
  <c r="V79" i="106"/>
  <c r="W79" i="106"/>
  <c r="X79" i="106"/>
  <c r="S79" i="106"/>
  <c r="R79" i="106"/>
  <c r="Q79" i="106"/>
  <c r="P79" i="106"/>
  <c r="O79" i="106"/>
  <c r="N79" i="106"/>
  <c r="M79" i="106"/>
  <c r="L79" i="106"/>
  <c r="K79" i="106"/>
  <c r="H79" i="106"/>
  <c r="G79" i="106"/>
  <c r="AF78" i="106"/>
  <c r="AE78" i="106"/>
  <c r="AD78" i="106"/>
  <c r="AC78" i="106"/>
  <c r="AB78" i="106"/>
  <c r="AA78" i="106"/>
  <c r="Z78" i="106"/>
  <c r="Y78" i="106"/>
  <c r="V78" i="106"/>
  <c r="W78" i="106"/>
  <c r="X78" i="106"/>
  <c r="S78" i="106"/>
  <c r="R78" i="106"/>
  <c r="Q78" i="106"/>
  <c r="P78" i="106"/>
  <c r="O78" i="106"/>
  <c r="N78" i="106"/>
  <c r="M78" i="106"/>
  <c r="L78" i="106"/>
  <c r="K78" i="106"/>
  <c r="AF77" i="106"/>
  <c r="AE77" i="106"/>
  <c r="AD77" i="106"/>
  <c r="AC77" i="106"/>
  <c r="AB77" i="106"/>
  <c r="AA77" i="106"/>
  <c r="Z77" i="106"/>
  <c r="Y77" i="106"/>
  <c r="V77" i="106"/>
  <c r="W77" i="106"/>
  <c r="X77" i="106"/>
  <c r="S77" i="106"/>
  <c r="R77" i="106"/>
  <c r="Q77" i="106"/>
  <c r="P77" i="106"/>
  <c r="O77" i="106"/>
  <c r="N77" i="106"/>
  <c r="M77" i="106"/>
  <c r="L77" i="106"/>
  <c r="K77" i="106"/>
  <c r="B77" i="106"/>
  <c r="AF76" i="106"/>
  <c r="AE76" i="106"/>
  <c r="AD76" i="106"/>
  <c r="AC76" i="106"/>
  <c r="AB76" i="106"/>
  <c r="AA76" i="106"/>
  <c r="Z76" i="106"/>
  <c r="Y76" i="106"/>
  <c r="V76" i="106"/>
  <c r="W76" i="106"/>
  <c r="X76" i="106"/>
  <c r="S76" i="106"/>
  <c r="R76" i="106"/>
  <c r="Q76" i="106"/>
  <c r="P76" i="106"/>
  <c r="O76" i="106"/>
  <c r="N76" i="106"/>
  <c r="M76" i="106"/>
  <c r="L76" i="106"/>
  <c r="K76" i="106"/>
  <c r="G68" i="106"/>
  <c r="C54" i="106"/>
  <c r="C73" i="106"/>
  <c r="C55" i="106"/>
  <c r="C74" i="106"/>
  <c r="D73" i="106"/>
  <c r="H53" i="106"/>
  <c r="E72" i="106"/>
  <c r="F72" i="106"/>
  <c r="H54" i="106"/>
  <c r="E73" i="106"/>
  <c r="F73" i="106"/>
  <c r="B76" i="106"/>
  <c r="AF75" i="106"/>
  <c r="AE75" i="106"/>
  <c r="AD75" i="106"/>
  <c r="AC75" i="106"/>
  <c r="AB75" i="106"/>
  <c r="AA75" i="106"/>
  <c r="Z75" i="106"/>
  <c r="Y75" i="106"/>
  <c r="V75" i="106"/>
  <c r="W75" i="106"/>
  <c r="X75" i="106"/>
  <c r="S75" i="106"/>
  <c r="R75" i="106"/>
  <c r="Q75" i="106"/>
  <c r="P75" i="106"/>
  <c r="O75" i="106"/>
  <c r="N75" i="106"/>
  <c r="M75" i="106"/>
  <c r="L75" i="106"/>
  <c r="K75" i="106"/>
  <c r="B75" i="106"/>
  <c r="AF74" i="106"/>
  <c r="AE74" i="106"/>
  <c r="AD74" i="106"/>
  <c r="AC74" i="106"/>
  <c r="AB74" i="106"/>
  <c r="AA74" i="106"/>
  <c r="Z74" i="106"/>
  <c r="Y74" i="106"/>
  <c r="V74" i="106"/>
  <c r="W74" i="106"/>
  <c r="X74" i="106"/>
  <c r="S74" i="106"/>
  <c r="R74" i="106"/>
  <c r="Q74" i="106"/>
  <c r="P74" i="106"/>
  <c r="O74" i="106"/>
  <c r="N74" i="106"/>
  <c r="M74" i="106"/>
  <c r="L74" i="106"/>
  <c r="K74" i="106"/>
  <c r="H55" i="106"/>
  <c r="E74" i="106"/>
  <c r="B55" i="106"/>
  <c r="B74" i="106"/>
  <c r="AF73" i="106"/>
  <c r="AE73" i="106"/>
  <c r="AD73" i="106"/>
  <c r="AC73" i="106"/>
  <c r="AB73" i="106"/>
  <c r="AA73" i="106"/>
  <c r="Z73" i="106"/>
  <c r="Y73" i="106"/>
  <c r="V73" i="106"/>
  <c r="W73" i="106"/>
  <c r="X73" i="106"/>
  <c r="S73" i="106"/>
  <c r="R73" i="106"/>
  <c r="Q73" i="106"/>
  <c r="P73" i="106"/>
  <c r="O73" i="106"/>
  <c r="N73" i="106"/>
  <c r="M73" i="106"/>
  <c r="L73" i="106"/>
  <c r="K73" i="106"/>
  <c r="B54" i="106"/>
  <c r="B73" i="106"/>
  <c r="AF72" i="106"/>
  <c r="AE72" i="106"/>
  <c r="AD72" i="106"/>
  <c r="AC72" i="106"/>
  <c r="AB72" i="106"/>
  <c r="AA72" i="106"/>
  <c r="Z72" i="106"/>
  <c r="Y72" i="106"/>
  <c r="V72" i="106"/>
  <c r="W72" i="106"/>
  <c r="X72" i="106"/>
  <c r="S72" i="106"/>
  <c r="R72" i="106"/>
  <c r="Q72" i="106"/>
  <c r="P72" i="106"/>
  <c r="O72" i="106"/>
  <c r="N72" i="106"/>
  <c r="M72" i="106"/>
  <c r="L72" i="106"/>
  <c r="K72" i="106"/>
  <c r="C53" i="106"/>
  <c r="C72" i="106"/>
  <c r="D72" i="106"/>
  <c r="B53" i="106"/>
  <c r="B72" i="106"/>
  <c r="AF71" i="106"/>
  <c r="AE71" i="106"/>
  <c r="AD71" i="106"/>
  <c r="AC71" i="106"/>
  <c r="AB71" i="106"/>
  <c r="AA71" i="106"/>
  <c r="Z71" i="106"/>
  <c r="Y71" i="106"/>
  <c r="V71" i="106"/>
  <c r="W71" i="106"/>
  <c r="X71" i="106"/>
  <c r="S71" i="106"/>
  <c r="R71" i="106"/>
  <c r="Q71" i="106"/>
  <c r="P71" i="106"/>
  <c r="O71" i="106"/>
  <c r="N71" i="106"/>
  <c r="M71" i="106"/>
  <c r="L71" i="106"/>
  <c r="K71" i="106"/>
  <c r="AF70" i="106"/>
  <c r="AE70" i="106"/>
  <c r="AD70" i="106"/>
  <c r="AC70" i="106"/>
  <c r="AB70" i="106"/>
  <c r="AA70" i="106"/>
  <c r="Z70" i="106"/>
  <c r="Y70" i="106"/>
  <c r="V70" i="106"/>
  <c r="W70" i="106"/>
  <c r="X70" i="106"/>
  <c r="S70" i="106"/>
  <c r="R70" i="106"/>
  <c r="Q70" i="106"/>
  <c r="P70" i="106"/>
  <c r="O70" i="106"/>
  <c r="N70" i="106"/>
  <c r="M70" i="106"/>
  <c r="L70" i="106"/>
  <c r="K70" i="106"/>
  <c r="G66" i="106"/>
  <c r="AF69" i="106"/>
  <c r="AE69" i="106"/>
  <c r="AD69" i="106"/>
  <c r="AC69" i="106"/>
  <c r="AB69" i="106"/>
  <c r="AA69" i="106"/>
  <c r="Z69" i="106"/>
  <c r="Y69" i="106"/>
  <c r="V69" i="106"/>
  <c r="W69" i="106"/>
  <c r="X69" i="106"/>
  <c r="S69" i="106"/>
  <c r="R69" i="106"/>
  <c r="Q69" i="106"/>
  <c r="P69" i="106"/>
  <c r="O69" i="106"/>
  <c r="N69" i="106"/>
  <c r="M69" i="106"/>
  <c r="L69" i="106"/>
  <c r="K69" i="106"/>
  <c r="AF68" i="106"/>
  <c r="AE68" i="106"/>
  <c r="AD68" i="106"/>
  <c r="AC68" i="106"/>
  <c r="AB68" i="106"/>
  <c r="AA68" i="106"/>
  <c r="Z68" i="106"/>
  <c r="Y68" i="106"/>
  <c r="V68" i="106"/>
  <c r="W68" i="106"/>
  <c r="X68" i="106"/>
  <c r="S68" i="106"/>
  <c r="R68" i="106"/>
  <c r="Q68" i="106"/>
  <c r="P68" i="106"/>
  <c r="O68" i="106"/>
  <c r="N68" i="106"/>
  <c r="M68" i="106"/>
  <c r="L68" i="106"/>
  <c r="K68" i="106"/>
  <c r="AF67" i="106"/>
  <c r="AE67" i="106"/>
  <c r="AD67" i="106"/>
  <c r="AC67" i="106"/>
  <c r="AB67" i="106"/>
  <c r="AA67" i="106"/>
  <c r="Z67" i="106"/>
  <c r="Y67" i="106"/>
  <c r="V67" i="106"/>
  <c r="W67" i="106"/>
  <c r="X67" i="106"/>
  <c r="S67" i="106"/>
  <c r="R67" i="106"/>
  <c r="Q67" i="106"/>
  <c r="P67" i="106"/>
  <c r="O67" i="106"/>
  <c r="N67" i="106"/>
  <c r="M67" i="106"/>
  <c r="L67" i="106"/>
  <c r="K67" i="106"/>
  <c r="G53" i="106"/>
  <c r="E56" i="106"/>
  <c r="G56" i="106"/>
  <c r="C57" i="106"/>
  <c r="B57" i="106"/>
  <c r="C58" i="106"/>
  <c r="B58" i="106"/>
  <c r="C59" i="106"/>
  <c r="B59" i="106"/>
  <c r="C61" i="106"/>
  <c r="B61" i="106"/>
  <c r="E57" i="106"/>
  <c r="G57" i="106"/>
  <c r="E58" i="106"/>
  <c r="G58" i="106"/>
  <c r="E59" i="106"/>
  <c r="G59" i="106"/>
  <c r="E60" i="106"/>
  <c r="G60" i="106"/>
  <c r="E61" i="106"/>
  <c r="G61" i="106"/>
  <c r="F53" i="106"/>
  <c r="B62" i="106"/>
  <c r="B63" i="106"/>
  <c r="B64" i="106"/>
  <c r="F54" i="106"/>
  <c r="F55" i="106"/>
  <c r="H66" i="106"/>
  <c r="H67" i="106"/>
  <c r="G67" i="106"/>
  <c r="B65" i="106"/>
  <c r="B66" i="106"/>
  <c r="F65" i="106"/>
  <c r="F66" i="106"/>
  <c r="F67" i="106"/>
  <c r="B67" i="106"/>
  <c r="AF66" i="106"/>
  <c r="AE66" i="106"/>
  <c r="AD66" i="106"/>
  <c r="AC66" i="106"/>
  <c r="AB66" i="106"/>
  <c r="AA66" i="106"/>
  <c r="Z66" i="106"/>
  <c r="Y66" i="106"/>
  <c r="V66" i="106"/>
  <c r="W66" i="106"/>
  <c r="X66" i="106"/>
  <c r="S66" i="106"/>
  <c r="R66" i="106"/>
  <c r="Q66" i="106"/>
  <c r="P66" i="106"/>
  <c r="O66" i="106"/>
  <c r="N66" i="106"/>
  <c r="M66" i="106"/>
  <c r="L66" i="106"/>
  <c r="K66" i="106"/>
  <c r="C66" i="106"/>
  <c r="AF65" i="106"/>
  <c r="AE65" i="106"/>
  <c r="AD65" i="106"/>
  <c r="AC65" i="106"/>
  <c r="AB65" i="106"/>
  <c r="AA65" i="106"/>
  <c r="Z65" i="106"/>
  <c r="Y65" i="106"/>
  <c r="V65" i="106"/>
  <c r="W65" i="106"/>
  <c r="X65" i="106"/>
  <c r="S65" i="106"/>
  <c r="R65" i="106"/>
  <c r="Q65" i="106"/>
  <c r="P65" i="106"/>
  <c r="O65" i="106"/>
  <c r="N65" i="106"/>
  <c r="M65" i="106"/>
  <c r="L65" i="106"/>
  <c r="K65" i="106"/>
  <c r="H65" i="106"/>
  <c r="G65" i="106"/>
  <c r="C65" i="106"/>
  <c r="AF64" i="106"/>
  <c r="AE64" i="106"/>
  <c r="AD64" i="106"/>
  <c r="AC64" i="106"/>
  <c r="AB64" i="106"/>
  <c r="AA64" i="106"/>
  <c r="Z64" i="106"/>
  <c r="Y64" i="106"/>
  <c r="V64" i="106"/>
  <c r="W64" i="106"/>
  <c r="X64" i="106"/>
  <c r="S64" i="106"/>
  <c r="R64" i="106"/>
  <c r="Q64" i="106"/>
  <c r="P64" i="106"/>
  <c r="O64" i="106"/>
  <c r="N64" i="106"/>
  <c r="M64" i="106"/>
  <c r="L64" i="106"/>
  <c r="K64" i="106"/>
  <c r="G64" i="106"/>
  <c r="E64" i="106"/>
  <c r="C64" i="106"/>
  <c r="AF63" i="106"/>
  <c r="AE63" i="106"/>
  <c r="AD63" i="106"/>
  <c r="AC63" i="106"/>
  <c r="AB63" i="106"/>
  <c r="AA63" i="106"/>
  <c r="Z63" i="106"/>
  <c r="Y63" i="106"/>
  <c r="V63" i="106"/>
  <c r="W63" i="106"/>
  <c r="X63" i="106"/>
  <c r="S63" i="106"/>
  <c r="R63" i="106"/>
  <c r="Q63" i="106"/>
  <c r="P63" i="106"/>
  <c r="O63" i="106"/>
  <c r="N63" i="106"/>
  <c r="M63" i="106"/>
  <c r="L63" i="106"/>
  <c r="K63" i="106"/>
  <c r="D53" i="106"/>
  <c r="E53" i="106"/>
  <c r="D54" i="106"/>
  <c r="E54" i="106"/>
  <c r="D55" i="106"/>
  <c r="E55" i="106"/>
  <c r="D63" i="106"/>
  <c r="C63" i="106"/>
  <c r="AF62" i="106"/>
  <c r="AE62" i="106"/>
  <c r="AD62" i="106"/>
  <c r="AC62" i="106"/>
  <c r="AB62" i="106"/>
  <c r="AA62" i="106"/>
  <c r="Z62" i="106"/>
  <c r="Y62" i="106"/>
  <c r="V62" i="106"/>
  <c r="W62" i="106"/>
  <c r="X62" i="106"/>
  <c r="S62" i="106"/>
  <c r="R62" i="106"/>
  <c r="Q62" i="106"/>
  <c r="P62" i="106"/>
  <c r="O62" i="106"/>
  <c r="N62" i="106"/>
  <c r="M62" i="106"/>
  <c r="L62" i="106"/>
  <c r="K62" i="106"/>
  <c r="AF61" i="106"/>
  <c r="AE61" i="106"/>
  <c r="AD61" i="106"/>
  <c r="AC61" i="106"/>
  <c r="AB61" i="106"/>
  <c r="AA61" i="106"/>
  <c r="Z61" i="106"/>
  <c r="Y61" i="106"/>
  <c r="V61" i="106"/>
  <c r="W61" i="106"/>
  <c r="X61" i="106"/>
  <c r="S61" i="106"/>
  <c r="R61" i="106"/>
  <c r="Q61" i="106"/>
  <c r="P61" i="106"/>
  <c r="O61" i="106"/>
  <c r="N61" i="106"/>
  <c r="M61" i="106"/>
  <c r="L61" i="106"/>
  <c r="K61" i="106"/>
  <c r="H61" i="106"/>
  <c r="AF60" i="106"/>
  <c r="AE60" i="106"/>
  <c r="AD60" i="106"/>
  <c r="AC60" i="106"/>
  <c r="AB60" i="106"/>
  <c r="AA60" i="106"/>
  <c r="Z60" i="106"/>
  <c r="Y60" i="106"/>
  <c r="V60" i="106"/>
  <c r="W60" i="106"/>
  <c r="X60" i="106"/>
  <c r="S60" i="106"/>
  <c r="R60" i="106"/>
  <c r="Q60" i="106"/>
  <c r="P60" i="106"/>
  <c r="O60" i="106"/>
  <c r="N60" i="106"/>
  <c r="M60" i="106"/>
  <c r="L60" i="106"/>
  <c r="K60" i="106"/>
  <c r="H60" i="106"/>
  <c r="AF59" i="106"/>
  <c r="AE59" i="106"/>
  <c r="AD59" i="106"/>
  <c r="AC59" i="106"/>
  <c r="AB59" i="106"/>
  <c r="AA59" i="106"/>
  <c r="Z59" i="106"/>
  <c r="Y59" i="106"/>
  <c r="V59" i="106"/>
  <c r="W59" i="106"/>
  <c r="X59" i="106"/>
  <c r="S59" i="106"/>
  <c r="R59" i="106"/>
  <c r="Q59" i="106"/>
  <c r="P59" i="106"/>
  <c r="O59" i="106"/>
  <c r="N59" i="106"/>
  <c r="M59" i="106"/>
  <c r="L59" i="106"/>
  <c r="K59" i="106"/>
  <c r="H59" i="106"/>
  <c r="AF58" i="106"/>
  <c r="AE58" i="106"/>
  <c r="AD58" i="106"/>
  <c r="AC58" i="106"/>
  <c r="AB58" i="106"/>
  <c r="AA58" i="106"/>
  <c r="Z58" i="106"/>
  <c r="Y58" i="106"/>
  <c r="V58" i="106"/>
  <c r="W58" i="106"/>
  <c r="X58" i="106"/>
  <c r="S58" i="106"/>
  <c r="R58" i="106"/>
  <c r="Q58" i="106"/>
  <c r="P58" i="106"/>
  <c r="O58" i="106"/>
  <c r="N58" i="106"/>
  <c r="M58" i="106"/>
  <c r="L58" i="106"/>
  <c r="K58" i="106"/>
  <c r="H58" i="106"/>
  <c r="AF57" i="106"/>
  <c r="AE57" i="106"/>
  <c r="AD57" i="106"/>
  <c r="AC57" i="106"/>
  <c r="AB57" i="106"/>
  <c r="AA57" i="106"/>
  <c r="Z57" i="106"/>
  <c r="Y57" i="106"/>
  <c r="V57" i="106"/>
  <c r="W57" i="106"/>
  <c r="X57" i="106"/>
  <c r="S57" i="106"/>
  <c r="R57" i="106"/>
  <c r="Q57" i="106"/>
  <c r="P57" i="106"/>
  <c r="O57" i="106"/>
  <c r="N57" i="106"/>
  <c r="M57" i="106"/>
  <c r="L57" i="106"/>
  <c r="K57" i="106"/>
  <c r="H57" i="106"/>
  <c r="AF56" i="106"/>
  <c r="AE56" i="106"/>
  <c r="AD56" i="106"/>
  <c r="AC56" i="106"/>
  <c r="AB56" i="106"/>
  <c r="AA56" i="106"/>
  <c r="Z56" i="106"/>
  <c r="Y56" i="106"/>
  <c r="V56" i="106"/>
  <c r="W56" i="106"/>
  <c r="X56" i="106"/>
  <c r="S56" i="106"/>
  <c r="R56" i="106"/>
  <c r="Q56" i="106"/>
  <c r="P56" i="106"/>
  <c r="O56" i="106"/>
  <c r="N56" i="106"/>
  <c r="M56" i="106"/>
  <c r="L56" i="106"/>
  <c r="K56" i="106"/>
  <c r="H56" i="106"/>
  <c r="AF55" i="106"/>
  <c r="AE55" i="106"/>
  <c r="AD55" i="106"/>
  <c r="AC55" i="106"/>
  <c r="AB55" i="106"/>
  <c r="AA55" i="106"/>
  <c r="Z55" i="106"/>
  <c r="Y55" i="106"/>
  <c r="V55" i="106"/>
  <c r="W55" i="106"/>
  <c r="X55" i="106"/>
  <c r="S55" i="106"/>
  <c r="R55" i="106"/>
  <c r="Q55" i="106"/>
  <c r="P55" i="106"/>
  <c r="O55" i="106"/>
  <c r="N55" i="106"/>
  <c r="M55" i="106"/>
  <c r="L55" i="106"/>
  <c r="K55" i="106"/>
  <c r="AF54" i="106"/>
  <c r="AE54" i="106"/>
  <c r="AD54" i="106"/>
  <c r="AC54" i="106"/>
  <c r="AB54" i="106"/>
  <c r="AA54" i="106"/>
  <c r="Z54" i="106"/>
  <c r="Y54" i="106"/>
  <c r="V54" i="106"/>
  <c r="W54" i="106"/>
  <c r="X54" i="106"/>
  <c r="S54" i="106"/>
  <c r="R54" i="106"/>
  <c r="Q54" i="106"/>
  <c r="P54" i="106"/>
  <c r="O54" i="106"/>
  <c r="N54" i="106"/>
  <c r="M54" i="106"/>
  <c r="L54" i="106"/>
  <c r="K54" i="106"/>
  <c r="AF53" i="106"/>
  <c r="AE53" i="106"/>
  <c r="AD53" i="106"/>
  <c r="AC53" i="106"/>
  <c r="AB53" i="106"/>
  <c r="AA53" i="106"/>
  <c r="Z53" i="106"/>
  <c r="Y53" i="106"/>
  <c r="V53" i="106"/>
  <c r="W53" i="106"/>
  <c r="X53" i="106"/>
  <c r="S53" i="106"/>
  <c r="R53" i="106"/>
  <c r="Q53" i="106"/>
  <c r="P53" i="106"/>
  <c r="O53" i="106"/>
  <c r="N53" i="106"/>
  <c r="M53" i="106"/>
  <c r="L53" i="106"/>
  <c r="K53" i="106"/>
  <c r="Y52" i="106"/>
  <c r="Z52" i="106"/>
  <c r="AA52" i="106"/>
  <c r="AB52" i="106"/>
  <c r="AC52" i="106"/>
  <c r="AD52" i="106"/>
  <c r="AE52" i="106"/>
  <c r="AF52" i="106"/>
  <c r="V52" i="106"/>
  <c r="W52" i="106"/>
  <c r="X52" i="106"/>
  <c r="AG52" i="106"/>
  <c r="S52" i="106"/>
  <c r="R52" i="106"/>
  <c r="Q52" i="106"/>
  <c r="P52" i="106"/>
  <c r="O52" i="106"/>
  <c r="N52" i="106"/>
  <c r="M52" i="106"/>
  <c r="L52" i="106"/>
  <c r="K52" i="106"/>
  <c r="B51" i="106"/>
  <c r="A51" i="105"/>
  <c r="B101" i="105"/>
  <c r="B96" i="105"/>
  <c r="B97" i="105"/>
  <c r="B98" i="105"/>
  <c r="B99" i="105"/>
  <c r="B100" i="105"/>
  <c r="D101" i="105"/>
  <c r="E101" i="105"/>
  <c r="B94" i="105"/>
  <c r="C101" i="105"/>
  <c r="F101" i="105"/>
  <c r="D100" i="105"/>
  <c r="E100" i="105"/>
  <c r="C100" i="105"/>
  <c r="F100" i="105"/>
  <c r="D99" i="105"/>
  <c r="E99" i="105"/>
  <c r="C99" i="105"/>
  <c r="F99" i="105"/>
  <c r="D98" i="105"/>
  <c r="E98" i="105"/>
  <c r="C98" i="105"/>
  <c r="F98" i="105"/>
  <c r="D97" i="105"/>
  <c r="E97" i="105"/>
  <c r="C97" i="105"/>
  <c r="F97" i="105"/>
  <c r="D96" i="105"/>
  <c r="E96" i="105"/>
  <c r="G96" i="105"/>
  <c r="C96" i="105"/>
  <c r="F96" i="105"/>
  <c r="B95" i="105"/>
  <c r="C77" i="105"/>
  <c r="E77" i="105"/>
  <c r="F77" i="105"/>
  <c r="G77" i="105"/>
  <c r="D77" i="105"/>
  <c r="B79" i="105"/>
  <c r="H77" i="105"/>
  <c r="B78" i="105"/>
  <c r="C78" i="105"/>
  <c r="C79" i="105"/>
  <c r="D79" i="105"/>
  <c r="D80" i="105"/>
  <c r="B81" i="105"/>
  <c r="B80" i="105"/>
  <c r="C80" i="105"/>
  <c r="C81" i="105"/>
  <c r="D81" i="105"/>
  <c r="B83" i="105"/>
  <c r="B82" i="105"/>
  <c r="C82" i="105"/>
  <c r="C83" i="105"/>
  <c r="D83" i="105"/>
  <c r="B85" i="105"/>
  <c r="B84" i="105"/>
  <c r="C84" i="105"/>
  <c r="C85" i="105"/>
  <c r="D85" i="105"/>
  <c r="B87" i="105"/>
  <c r="B86" i="105"/>
  <c r="C86" i="105"/>
  <c r="C87" i="105"/>
  <c r="D87" i="105"/>
  <c r="D92" i="105"/>
  <c r="B89" i="105"/>
  <c r="B88" i="105"/>
  <c r="C88" i="105"/>
  <c r="C89" i="105"/>
  <c r="D89" i="105"/>
  <c r="B91" i="105"/>
  <c r="B90" i="105"/>
  <c r="C90" i="105"/>
  <c r="C91" i="105"/>
  <c r="D91" i="105"/>
  <c r="E92" i="105"/>
  <c r="C92" i="105"/>
  <c r="F92" i="105"/>
  <c r="S91" i="105"/>
  <c r="R91" i="105"/>
  <c r="Q91" i="105"/>
  <c r="P91" i="105"/>
  <c r="O91" i="105"/>
  <c r="N91" i="105"/>
  <c r="M91" i="105"/>
  <c r="L91" i="105"/>
  <c r="K91" i="105"/>
  <c r="H91" i="105"/>
  <c r="G91" i="105"/>
  <c r="S90" i="105"/>
  <c r="R90" i="105"/>
  <c r="Q90" i="105"/>
  <c r="P90" i="105"/>
  <c r="O90" i="105"/>
  <c r="N90" i="105"/>
  <c r="M90" i="105"/>
  <c r="L90" i="105"/>
  <c r="K90" i="105"/>
  <c r="S89" i="105"/>
  <c r="R89" i="105"/>
  <c r="Q89" i="105"/>
  <c r="P89" i="105"/>
  <c r="O89" i="105"/>
  <c r="N89" i="105"/>
  <c r="M89" i="105"/>
  <c r="L89" i="105"/>
  <c r="K89" i="105"/>
  <c r="H89" i="105"/>
  <c r="G89" i="105"/>
  <c r="S88" i="105"/>
  <c r="R88" i="105"/>
  <c r="Q88" i="105"/>
  <c r="P88" i="105"/>
  <c r="O88" i="105"/>
  <c r="N88" i="105"/>
  <c r="M88" i="105"/>
  <c r="L88" i="105"/>
  <c r="K88" i="105"/>
  <c r="H88" i="105"/>
  <c r="S87" i="105"/>
  <c r="R87" i="105"/>
  <c r="Q87" i="105"/>
  <c r="P87" i="105"/>
  <c r="O87" i="105"/>
  <c r="N87" i="105"/>
  <c r="M87" i="105"/>
  <c r="L87" i="105"/>
  <c r="K87" i="105"/>
  <c r="H87" i="105"/>
  <c r="G87" i="105"/>
  <c r="S86" i="105"/>
  <c r="R86" i="105"/>
  <c r="Q86" i="105"/>
  <c r="P86" i="105"/>
  <c r="O86" i="105"/>
  <c r="N86" i="105"/>
  <c r="M86" i="105"/>
  <c r="L86" i="105"/>
  <c r="K86" i="105"/>
  <c r="S85" i="105"/>
  <c r="R85" i="105"/>
  <c r="Q85" i="105"/>
  <c r="P85" i="105"/>
  <c r="O85" i="105"/>
  <c r="N85" i="105"/>
  <c r="M85" i="105"/>
  <c r="L85" i="105"/>
  <c r="K85" i="105"/>
  <c r="H85" i="105"/>
  <c r="E85" i="105"/>
  <c r="G85" i="105"/>
  <c r="S84" i="105"/>
  <c r="R84" i="105"/>
  <c r="Q84" i="105"/>
  <c r="P84" i="105"/>
  <c r="O84" i="105"/>
  <c r="N84" i="105"/>
  <c r="M84" i="105"/>
  <c r="L84" i="105"/>
  <c r="K84" i="105"/>
  <c r="S83" i="105"/>
  <c r="R83" i="105"/>
  <c r="Q83" i="105"/>
  <c r="P83" i="105"/>
  <c r="O83" i="105"/>
  <c r="N83" i="105"/>
  <c r="M83" i="105"/>
  <c r="L83" i="105"/>
  <c r="K83" i="105"/>
  <c r="H83" i="105"/>
  <c r="G83" i="105"/>
  <c r="S82" i="105"/>
  <c r="R82" i="105"/>
  <c r="Q82" i="105"/>
  <c r="P82" i="105"/>
  <c r="O82" i="105"/>
  <c r="N82" i="105"/>
  <c r="M82" i="105"/>
  <c r="L82" i="105"/>
  <c r="K82" i="105"/>
  <c r="S81" i="105"/>
  <c r="R81" i="105"/>
  <c r="Q81" i="105"/>
  <c r="P81" i="105"/>
  <c r="O81" i="105"/>
  <c r="N81" i="105"/>
  <c r="M81" i="105"/>
  <c r="L81" i="105"/>
  <c r="K81" i="105"/>
  <c r="H81" i="105"/>
  <c r="G81" i="105"/>
  <c r="H63" i="105"/>
  <c r="AF80" i="105"/>
  <c r="AE80" i="105"/>
  <c r="AD80" i="105"/>
  <c r="AC80" i="105"/>
  <c r="AB80" i="105"/>
  <c r="AA80" i="105"/>
  <c r="Z80" i="105"/>
  <c r="Y80" i="105"/>
  <c r="V80" i="105"/>
  <c r="W80" i="105"/>
  <c r="X80" i="105"/>
  <c r="S80" i="105"/>
  <c r="R80" i="105"/>
  <c r="Q80" i="105"/>
  <c r="P80" i="105"/>
  <c r="O80" i="105"/>
  <c r="N80" i="105"/>
  <c r="M80" i="105"/>
  <c r="L80" i="105"/>
  <c r="K80" i="105"/>
  <c r="AF79" i="105"/>
  <c r="AE79" i="105"/>
  <c r="AD79" i="105"/>
  <c r="AC79" i="105"/>
  <c r="AB79" i="105"/>
  <c r="AA79" i="105"/>
  <c r="Z79" i="105"/>
  <c r="Y79" i="105"/>
  <c r="V79" i="105"/>
  <c r="W79" i="105"/>
  <c r="X79" i="105"/>
  <c r="S79" i="105"/>
  <c r="R79" i="105"/>
  <c r="Q79" i="105"/>
  <c r="P79" i="105"/>
  <c r="O79" i="105"/>
  <c r="N79" i="105"/>
  <c r="M79" i="105"/>
  <c r="L79" i="105"/>
  <c r="K79" i="105"/>
  <c r="H79" i="105"/>
  <c r="G79" i="105"/>
  <c r="AF78" i="105"/>
  <c r="AE78" i="105"/>
  <c r="AD78" i="105"/>
  <c r="AC78" i="105"/>
  <c r="AB78" i="105"/>
  <c r="AA78" i="105"/>
  <c r="Z78" i="105"/>
  <c r="Y78" i="105"/>
  <c r="V78" i="105"/>
  <c r="W78" i="105"/>
  <c r="X78" i="105"/>
  <c r="S78" i="105"/>
  <c r="R78" i="105"/>
  <c r="Q78" i="105"/>
  <c r="P78" i="105"/>
  <c r="O78" i="105"/>
  <c r="N78" i="105"/>
  <c r="M78" i="105"/>
  <c r="L78" i="105"/>
  <c r="K78" i="105"/>
  <c r="AF77" i="105"/>
  <c r="AE77" i="105"/>
  <c r="AD77" i="105"/>
  <c r="AC77" i="105"/>
  <c r="AB77" i="105"/>
  <c r="AA77" i="105"/>
  <c r="Z77" i="105"/>
  <c r="Y77" i="105"/>
  <c r="V77" i="105"/>
  <c r="W77" i="105"/>
  <c r="X77" i="105"/>
  <c r="S77" i="105"/>
  <c r="R77" i="105"/>
  <c r="Q77" i="105"/>
  <c r="P77" i="105"/>
  <c r="O77" i="105"/>
  <c r="N77" i="105"/>
  <c r="M77" i="105"/>
  <c r="L77" i="105"/>
  <c r="K77" i="105"/>
  <c r="B77" i="105"/>
  <c r="AF76" i="105"/>
  <c r="AE76" i="105"/>
  <c r="AD76" i="105"/>
  <c r="AC76" i="105"/>
  <c r="AB76" i="105"/>
  <c r="AA76" i="105"/>
  <c r="Z76" i="105"/>
  <c r="Y76" i="105"/>
  <c r="V76" i="105"/>
  <c r="W76" i="105"/>
  <c r="X76" i="105"/>
  <c r="S76" i="105"/>
  <c r="R76" i="105"/>
  <c r="Q76" i="105"/>
  <c r="P76" i="105"/>
  <c r="O76" i="105"/>
  <c r="N76" i="105"/>
  <c r="M76" i="105"/>
  <c r="L76" i="105"/>
  <c r="K76" i="105"/>
  <c r="G68" i="105"/>
  <c r="C54" i="105"/>
  <c r="C73" i="105"/>
  <c r="C55" i="105"/>
  <c r="C74" i="105"/>
  <c r="D73" i="105"/>
  <c r="H53" i="105"/>
  <c r="E72" i="105"/>
  <c r="F72" i="105"/>
  <c r="H54" i="105"/>
  <c r="E73" i="105"/>
  <c r="F73" i="105"/>
  <c r="B76" i="105"/>
  <c r="AF75" i="105"/>
  <c r="AE75" i="105"/>
  <c r="AD75" i="105"/>
  <c r="AC75" i="105"/>
  <c r="AB75" i="105"/>
  <c r="AA75" i="105"/>
  <c r="Z75" i="105"/>
  <c r="Y75" i="105"/>
  <c r="V75" i="105"/>
  <c r="W75" i="105"/>
  <c r="X75" i="105"/>
  <c r="S75" i="105"/>
  <c r="R75" i="105"/>
  <c r="Q75" i="105"/>
  <c r="P75" i="105"/>
  <c r="O75" i="105"/>
  <c r="N75" i="105"/>
  <c r="M75" i="105"/>
  <c r="L75" i="105"/>
  <c r="K75" i="105"/>
  <c r="B75" i="105"/>
  <c r="AF74" i="105"/>
  <c r="AE74" i="105"/>
  <c r="AD74" i="105"/>
  <c r="AC74" i="105"/>
  <c r="AB74" i="105"/>
  <c r="AA74" i="105"/>
  <c r="Z74" i="105"/>
  <c r="Y74" i="105"/>
  <c r="V74" i="105"/>
  <c r="W74" i="105"/>
  <c r="X74" i="105"/>
  <c r="S74" i="105"/>
  <c r="R74" i="105"/>
  <c r="Q74" i="105"/>
  <c r="P74" i="105"/>
  <c r="O74" i="105"/>
  <c r="N74" i="105"/>
  <c r="M74" i="105"/>
  <c r="L74" i="105"/>
  <c r="K74" i="105"/>
  <c r="H55" i="105"/>
  <c r="E74" i="105"/>
  <c r="B55" i="105"/>
  <c r="B74" i="105"/>
  <c r="AF73" i="105"/>
  <c r="AE73" i="105"/>
  <c r="AD73" i="105"/>
  <c r="AC73" i="105"/>
  <c r="AB73" i="105"/>
  <c r="AA73" i="105"/>
  <c r="Z73" i="105"/>
  <c r="Y73" i="105"/>
  <c r="V73" i="105"/>
  <c r="W73" i="105"/>
  <c r="X73" i="105"/>
  <c r="S73" i="105"/>
  <c r="R73" i="105"/>
  <c r="Q73" i="105"/>
  <c r="P73" i="105"/>
  <c r="O73" i="105"/>
  <c r="N73" i="105"/>
  <c r="M73" i="105"/>
  <c r="L73" i="105"/>
  <c r="K73" i="105"/>
  <c r="B54" i="105"/>
  <c r="B73" i="105"/>
  <c r="AF72" i="105"/>
  <c r="AE72" i="105"/>
  <c r="AD72" i="105"/>
  <c r="AC72" i="105"/>
  <c r="AB72" i="105"/>
  <c r="AA72" i="105"/>
  <c r="Z72" i="105"/>
  <c r="Y72" i="105"/>
  <c r="V72" i="105"/>
  <c r="W72" i="105"/>
  <c r="X72" i="105"/>
  <c r="S72" i="105"/>
  <c r="R72" i="105"/>
  <c r="Q72" i="105"/>
  <c r="P72" i="105"/>
  <c r="O72" i="105"/>
  <c r="N72" i="105"/>
  <c r="M72" i="105"/>
  <c r="L72" i="105"/>
  <c r="K72" i="105"/>
  <c r="C53" i="105"/>
  <c r="C72" i="105"/>
  <c r="D72" i="105"/>
  <c r="B53" i="105"/>
  <c r="B72" i="105"/>
  <c r="AF71" i="105"/>
  <c r="AE71" i="105"/>
  <c r="AD71" i="105"/>
  <c r="AC71" i="105"/>
  <c r="AB71" i="105"/>
  <c r="AA71" i="105"/>
  <c r="Z71" i="105"/>
  <c r="Y71" i="105"/>
  <c r="V71" i="105"/>
  <c r="W71" i="105"/>
  <c r="X71" i="105"/>
  <c r="S71" i="105"/>
  <c r="R71" i="105"/>
  <c r="Q71" i="105"/>
  <c r="P71" i="105"/>
  <c r="O71" i="105"/>
  <c r="N71" i="105"/>
  <c r="M71" i="105"/>
  <c r="L71" i="105"/>
  <c r="K71" i="105"/>
  <c r="AF70" i="105"/>
  <c r="AE70" i="105"/>
  <c r="AD70" i="105"/>
  <c r="AC70" i="105"/>
  <c r="AB70" i="105"/>
  <c r="AA70" i="105"/>
  <c r="Z70" i="105"/>
  <c r="Y70" i="105"/>
  <c r="V70" i="105"/>
  <c r="W70" i="105"/>
  <c r="X70" i="105"/>
  <c r="S70" i="105"/>
  <c r="R70" i="105"/>
  <c r="Q70" i="105"/>
  <c r="P70" i="105"/>
  <c r="O70" i="105"/>
  <c r="N70" i="105"/>
  <c r="M70" i="105"/>
  <c r="L70" i="105"/>
  <c r="K70" i="105"/>
  <c r="G66" i="105"/>
  <c r="AF69" i="105"/>
  <c r="AE69" i="105"/>
  <c r="AD69" i="105"/>
  <c r="AC69" i="105"/>
  <c r="AB69" i="105"/>
  <c r="AA69" i="105"/>
  <c r="Z69" i="105"/>
  <c r="Y69" i="105"/>
  <c r="V69" i="105"/>
  <c r="W69" i="105"/>
  <c r="X69" i="105"/>
  <c r="S69" i="105"/>
  <c r="R69" i="105"/>
  <c r="Q69" i="105"/>
  <c r="P69" i="105"/>
  <c r="O69" i="105"/>
  <c r="N69" i="105"/>
  <c r="M69" i="105"/>
  <c r="L69" i="105"/>
  <c r="K69" i="105"/>
  <c r="AF68" i="105"/>
  <c r="AE68" i="105"/>
  <c r="AD68" i="105"/>
  <c r="AC68" i="105"/>
  <c r="AB68" i="105"/>
  <c r="AA68" i="105"/>
  <c r="Z68" i="105"/>
  <c r="Y68" i="105"/>
  <c r="V68" i="105"/>
  <c r="W68" i="105"/>
  <c r="X68" i="105"/>
  <c r="S68" i="105"/>
  <c r="R68" i="105"/>
  <c r="Q68" i="105"/>
  <c r="P68" i="105"/>
  <c r="O68" i="105"/>
  <c r="N68" i="105"/>
  <c r="M68" i="105"/>
  <c r="L68" i="105"/>
  <c r="K68" i="105"/>
  <c r="AF67" i="105"/>
  <c r="AE67" i="105"/>
  <c r="AD67" i="105"/>
  <c r="AC67" i="105"/>
  <c r="AB67" i="105"/>
  <c r="AA67" i="105"/>
  <c r="Z67" i="105"/>
  <c r="Y67" i="105"/>
  <c r="V67" i="105"/>
  <c r="W67" i="105"/>
  <c r="X67" i="105"/>
  <c r="S67" i="105"/>
  <c r="R67" i="105"/>
  <c r="Q67" i="105"/>
  <c r="P67" i="105"/>
  <c r="O67" i="105"/>
  <c r="N67" i="105"/>
  <c r="M67" i="105"/>
  <c r="L67" i="105"/>
  <c r="K67" i="105"/>
  <c r="G53" i="105"/>
  <c r="C56" i="105"/>
  <c r="B56" i="105"/>
  <c r="E56" i="105"/>
  <c r="G56" i="105"/>
  <c r="C57" i="105"/>
  <c r="B57" i="105"/>
  <c r="C58" i="105"/>
  <c r="B58" i="105"/>
  <c r="C59" i="105"/>
  <c r="B59" i="105"/>
  <c r="C60" i="105"/>
  <c r="B60" i="105"/>
  <c r="C61" i="105"/>
  <c r="B61" i="105"/>
  <c r="E57" i="105"/>
  <c r="G57" i="105"/>
  <c r="E58" i="105"/>
  <c r="G58" i="105"/>
  <c r="E59" i="105"/>
  <c r="G59" i="105"/>
  <c r="E60" i="105"/>
  <c r="G60" i="105"/>
  <c r="E61" i="105"/>
  <c r="G61" i="105"/>
  <c r="F53" i="105"/>
  <c r="B62" i="105"/>
  <c r="B63" i="105"/>
  <c r="B64" i="105"/>
  <c r="F54" i="105"/>
  <c r="F55" i="105"/>
  <c r="H66" i="105"/>
  <c r="H67" i="105"/>
  <c r="G67" i="105"/>
  <c r="B65" i="105"/>
  <c r="B66" i="105"/>
  <c r="F65" i="105"/>
  <c r="F66" i="105"/>
  <c r="F67" i="105"/>
  <c r="B67" i="105"/>
  <c r="AF66" i="105"/>
  <c r="AE66" i="105"/>
  <c r="AD66" i="105"/>
  <c r="AC66" i="105"/>
  <c r="AB66" i="105"/>
  <c r="AA66" i="105"/>
  <c r="Z66" i="105"/>
  <c r="Y66" i="105"/>
  <c r="V66" i="105"/>
  <c r="W66" i="105"/>
  <c r="X66" i="105"/>
  <c r="S66" i="105"/>
  <c r="R66" i="105"/>
  <c r="Q66" i="105"/>
  <c r="P66" i="105"/>
  <c r="O66" i="105"/>
  <c r="N66" i="105"/>
  <c r="M66" i="105"/>
  <c r="L66" i="105"/>
  <c r="K66" i="105"/>
  <c r="C66" i="105"/>
  <c r="AF65" i="105"/>
  <c r="AE65" i="105"/>
  <c r="AD65" i="105"/>
  <c r="AC65" i="105"/>
  <c r="AB65" i="105"/>
  <c r="AA65" i="105"/>
  <c r="Z65" i="105"/>
  <c r="Y65" i="105"/>
  <c r="V65" i="105"/>
  <c r="W65" i="105"/>
  <c r="X65" i="105"/>
  <c r="S65" i="105"/>
  <c r="R65" i="105"/>
  <c r="Q65" i="105"/>
  <c r="P65" i="105"/>
  <c r="O65" i="105"/>
  <c r="N65" i="105"/>
  <c r="M65" i="105"/>
  <c r="L65" i="105"/>
  <c r="K65" i="105"/>
  <c r="H65" i="105"/>
  <c r="G65" i="105"/>
  <c r="C65" i="105"/>
  <c r="AF64" i="105"/>
  <c r="AE64" i="105"/>
  <c r="AD64" i="105"/>
  <c r="AC64" i="105"/>
  <c r="AB64" i="105"/>
  <c r="AA64" i="105"/>
  <c r="Z64" i="105"/>
  <c r="Y64" i="105"/>
  <c r="V64" i="105"/>
  <c r="W64" i="105"/>
  <c r="X64" i="105"/>
  <c r="S64" i="105"/>
  <c r="R64" i="105"/>
  <c r="Q64" i="105"/>
  <c r="P64" i="105"/>
  <c r="O64" i="105"/>
  <c r="N64" i="105"/>
  <c r="M64" i="105"/>
  <c r="L64" i="105"/>
  <c r="K64" i="105"/>
  <c r="G64" i="105"/>
  <c r="E64" i="105"/>
  <c r="C64" i="105"/>
  <c r="AF63" i="105"/>
  <c r="AE63" i="105"/>
  <c r="AD63" i="105"/>
  <c r="AC63" i="105"/>
  <c r="AB63" i="105"/>
  <c r="AA63" i="105"/>
  <c r="Z63" i="105"/>
  <c r="Y63" i="105"/>
  <c r="V63" i="105"/>
  <c r="W63" i="105"/>
  <c r="X63" i="105"/>
  <c r="S63" i="105"/>
  <c r="R63" i="105"/>
  <c r="Q63" i="105"/>
  <c r="P63" i="105"/>
  <c r="O63" i="105"/>
  <c r="N63" i="105"/>
  <c r="M63" i="105"/>
  <c r="L63" i="105"/>
  <c r="K63" i="105"/>
  <c r="D53" i="105"/>
  <c r="E53" i="105"/>
  <c r="D54" i="105"/>
  <c r="E54" i="105"/>
  <c r="D55" i="105"/>
  <c r="E55" i="105"/>
  <c r="D63" i="105"/>
  <c r="C63" i="105"/>
  <c r="AF62" i="105"/>
  <c r="AE62" i="105"/>
  <c r="AD62" i="105"/>
  <c r="AC62" i="105"/>
  <c r="AB62" i="105"/>
  <c r="AA62" i="105"/>
  <c r="Z62" i="105"/>
  <c r="Y62" i="105"/>
  <c r="V62" i="105"/>
  <c r="W62" i="105"/>
  <c r="X62" i="105"/>
  <c r="S62" i="105"/>
  <c r="R62" i="105"/>
  <c r="Q62" i="105"/>
  <c r="P62" i="105"/>
  <c r="O62" i="105"/>
  <c r="N62" i="105"/>
  <c r="M62" i="105"/>
  <c r="L62" i="105"/>
  <c r="K62" i="105"/>
  <c r="AF61" i="105"/>
  <c r="AE61" i="105"/>
  <c r="AD61" i="105"/>
  <c r="AC61" i="105"/>
  <c r="AB61" i="105"/>
  <c r="AA61" i="105"/>
  <c r="Z61" i="105"/>
  <c r="Y61" i="105"/>
  <c r="V61" i="105"/>
  <c r="W61" i="105"/>
  <c r="X61" i="105"/>
  <c r="S61" i="105"/>
  <c r="R61" i="105"/>
  <c r="Q61" i="105"/>
  <c r="P61" i="105"/>
  <c r="O61" i="105"/>
  <c r="N61" i="105"/>
  <c r="M61" i="105"/>
  <c r="L61" i="105"/>
  <c r="K61" i="105"/>
  <c r="H61" i="105"/>
  <c r="AF60" i="105"/>
  <c r="AE60" i="105"/>
  <c r="AD60" i="105"/>
  <c r="AC60" i="105"/>
  <c r="AB60" i="105"/>
  <c r="AA60" i="105"/>
  <c r="Z60" i="105"/>
  <c r="Y60" i="105"/>
  <c r="V60" i="105"/>
  <c r="W60" i="105"/>
  <c r="X60" i="105"/>
  <c r="S60" i="105"/>
  <c r="R60" i="105"/>
  <c r="Q60" i="105"/>
  <c r="P60" i="105"/>
  <c r="O60" i="105"/>
  <c r="N60" i="105"/>
  <c r="M60" i="105"/>
  <c r="L60" i="105"/>
  <c r="K60" i="105"/>
  <c r="H60" i="105"/>
  <c r="AF59" i="105"/>
  <c r="AE59" i="105"/>
  <c r="AD59" i="105"/>
  <c r="AC59" i="105"/>
  <c r="AB59" i="105"/>
  <c r="AA59" i="105"/>
  <c r="Z59" i="105"/>
  <c r="Y59" i="105"/>
  <c r="V59" i="105"/>
  <c r="W59" i="105"/>
  <c r="X59" i="105"/>
  <c r="S59" i="105"/>
  <c r="R59" i="105"/>
  <c r="Q59" i="105"/>
  <c r="P59" i="105"/>
  <c r="O59" i="105"/>
  <c r="N59" i="105"/>
  <c r="M59" i="105"/>
  <c r="L59" i="105"/>
  <c r="K59" i="105"/>
  <c r="H59" i="105"/>
  <c r="AF58" i="105"/>
  <c r="AE58" i="105"/>
  <c r="AD58" i="105"/>
  <c r="AC58" i="105"/>
  <c r="AB58" i="105"/>
  <c r="AA58" i="105"/>
  <c r="Z58" i="105"/>
  <c r="Y58" i="105"/>
  <c r="V58" i="105"/>
  <c r="W58" i="105"/>
  <c r="X58" i="105"/>
  <c r="S58" i="105"/>
  <c r="R58" i="105"/>
  <c r="Q58" i="105"/>
  <c r="P58" i="105"/>
  <c r="O58" i="105"/>
  <c r="N58" i="105"/>
  <c r="M58" i="105"/>
  <c r="L58" i="105"/>
  <c r="K58" i="105"/>
  <c r="H58" i="105"/>
  <c r="AF57" i="105"/>
  <c r="AE57" i="105"/>
  <c r="AD57" i="105"/>
  <c r="AC57" i="105"/>
  <c r="AB57" i="105"/>
  <c r="AA57" i="105"/>
  <c r="Z57" i="105"/>
  <c r="Y57" i="105"/>
  <c r="V57" i="105"/>
  <c r="W57" i="105"/>
  <c r="X57" i="105"/>
  <c r="S57" i="105"/>
  <c r="R57" i="105"/>
  <c r="Q57" i="105"/>
  <c r="P57" i="105"/>
  <c r="O57" i="105"/>
  <c r="N57" i="105"/>
  <c r="M57" i="105"/>
  <c r="L57" i="105"/>
  <c r="K57" i="105"/>
  <c r="H57" i="105"/>
  <c r="AF56" i="105"/>
  <c r="AE56" i="105"/>
  <c r="AD56" i="105"/>
  <c r="AC56" i="105"/>
  <c r="AB56" i="105"/>
  <c r="AA56" i="105"/>
  <c r="Z56" i="105"/>
  <c r="Y56" i="105"/>
  <c r="V56" i="105"/>
  <c r="W56" i="105"/>
  <c r="X56" i="105"/>
  <c r="S56" i="105"/>
  <c r="R56" i="105"/>
  <c r="Q56" i="105"/>
  <c r="P56" i="105"/>
  <c r="O56" i="105"/>
  <c r="N56" i="105"/>
  <c r="M56" i="105"/>
  <c r="L56" i="105"/>
  <c r="K56" i="105"/>
  <c r="H56" i="105"/>
  <c r="AF55" i="105"/>
  <c r="AE55" i="105"/>
  <c r="AD55" i="105"/>
  <c r="AC55" i="105"/>
  <c r="AB55" i="105"/>
  <c r="AA55" i="105"/>
  <c r="Z55" i="105"/>
  <c r="Y55" i="105"/>
  <c r="V55" i="105"/>
  <c r="W55" i="105"/>
  <c r="X55" i="105"/>
  <c r="S55" i="105"/>
  <c r="R55" i="105"/>
  <c r="Q55" i="105"/>
  <c r="P55" i="105"/>
  <c r="O55" i="105"/>
  <c r="N55" i="105"/>
  <c r="M55" i="105"/>
  <c r="L55" i="105"/>
  <c r="K55" i="105"/>
  <c r="AF54" i="105"/>
  <c r="AE54" i="105"/>
  <c r="AD54" i="105"/>
  <c r="AC54" i="105"/>
  <c r="AB54" i="105"/>
  <c r="AA54" i="105"/>
  <c r="Z54" i="105"/>
  <c r="Y54" i="105"/>
  <c r="V54" i="105"/>
  <c r="W54" i="105"/>
  <c r="X54" i="105"/>
  <c r="S54" i="105"/>
  <c r="R54" i="105"/>
  <c r="Q54" i="105"/>
  <c r="P54" i="105"/>
  <c r="O54" i="105"/>
  <c r="N54" i="105"/>
  <c r="M54" i="105"/>
  <c r="L54" i="105"/>
  <c r="K54" i="105"/>
  <c r="AF53" i="105"/>
  <c r="AE53" i="105"/>
  <c r="AD53" i="105"/>
  <c r="AC53" i="105"/>
  <c r="AB53" i="105"/>
  <c r="AA53" i="105"/>
  <c r="Z53" i="105"/>
  <c r="Y53" i="105"/>
  <c r="V53" i="105"/>
  <c r="W53" i="105"/>
  <c r="X53" i="105"/>
  <c r="S53" i="105"/>
  <c r="R53" i="105"/>
  <c r="Q53" i="105"/>
  <c r="P53" i="105"/>
  <c r="O53" i="105"/>
  <c r="N53" i="105"/>
  <c r="M53" i="105"/>
  <c r="L53" i="105"/>
  <c r="K53" i="105"/>
  <c r="Y52" i="105"/>
  <c r="Z52" i="105"/>
  <c r="AA52" i="105"/>
  <c r="AB52" i="105"/>
  <c r="AC52" i="105"/>
  <c r="AD52" i="105"/>
  <c r="AE52" i="105"/>
  <c r="AF52" i="105"/>
  <c r="V52" i="105"/>
  <c r="W52" i="105"/>
  <c r="X52" i="105"/>
  <c r="S52" i="105"/>
  <c r="AG52" i="105"/>
  <c r="R52" i="105"/>
  <c r="Q52" i="105"/>
  <c r="P52" i="105"/>
  <c r="O52" i="105"/>
  <c r="N52" i="105"/>
  <c r="M52" i="105"/>
  <c r="L52" i="105"/>
  <c r="K52" i="105"/>
  <c r="B51" i="105"/>
  <c r="A51" i="104"/>
  <c r="B101" i="104"/>
  <c r="B96" i="104"/>
  <c r="B97" i="104"/>
  <c r="B98" i="104"/>
  <c r="B99" i="104"/>
  <c r="B100" i="104"/>
  <c r="D101" i="104"/>
  <c r="E101" i="104"/>
  <c r="B94" i="104"/>
  <c r="C101" i="104"/>
  <c r="F101" i="104"/>
  <c r="D100" i="104"/>
  <c r="E100" i="104"/>
  <c r="C100" i="104"/>
  <c r="F100" i="104"/>
  <c r="D99" i="104"/>
  <c r="E99" i="104"/>
  <c r="C99" i="104"/>
  <c r="F99" i="104"/>
  <c r="D98" i="104"/>
  <c r="E98" i="104"/>
  <c r="C57" i="104"/>
  <c r="B57" i="104"/>
  <c r="C98" i="104"/>
  <c r="F98" i="104"/>
  <c r="D97" i="104"/>
  <c r="E97" i="104"/>
  <c r="C97" i="104"/>
  <c r="F97" i="104"/>
  <c r="D96" i="104"/>
  <c r="E96" i="104"/>
  <c r="G96" i="104"/>
  <c r="C96" i="104"/>
  <c r="F96" i="104"/>
  <c r="B95" i="104"/>
  <c r="C77" i="104"/>
  <c r="E77" i="104"/>
  <c r="F77" i="104"/>
  <c r="G77" i="104"/>
  <c r="D77" i="104"/>
  <c r="B79" i="104"/>
  <c r="H77" i="104"/>
  <c r="B78" i="104"/>
  <c r="C78" i="104"/>
  <c r="C79" i="104"/>
  <c r="D79" i="104"/>
  <c r="D80" i="104"/>
  <c r="B81" i="104"/>
  <c r="B80" i="104"/>
  <c r="C80" i="104"/>
  <c r="C81" i="104"/>
  <c r="D81" i="104"/>
  <c r="B83" i="104"/>
  <c r="B82" i="104"/>
  <c r="C82" i="104"/>
  <c r="C83" i="104"/>
  <c r="D83" i="104"/>
  <c r="B85" i="104"/>
  <c r="B84" i="104"/>
  <c r="C84" i="104"/>
  <c r="C85" i="104"/>
  <c r="D85" i="104"/>
  <c r="B87" i="104"/>
  <c r="B86" i="104"/>
  <c r="C86" i="104"/>
  <c r="C87" i="104"/>
  <c r="D87" i="104"/>
  <c r="D92" i="104"/>
  <c r="B89" i="104"/>
  <c r="B88" i="104"/>
  <c r="C88" i="104"/>
  <c r="C89" i="104"/>
  <c r="D89" i="104"/>
  <c r="B91" i="104"/>
  <c r="B90" i="104"/>
  <c r="C90" i="104"/>
  <c r="C91" i="104"/>
  <c r="D91" i="104"/>
  <c r="E92" i="104"/>
  <c r="C92" i="104"/>
  <c r="F92" i="104"/>
  <c r="S91" i="104"/>
  <c r="R91" i="104"/>
  <c r="Q91" i="104"/>
  <c r="P91" i="104"/>
  <c r="O91" i="104"/>
  <c r="N91" i="104"/>
  <c r="M91" i="104"/>
  <c r="L91" i="104"/>
  <c r="K91" i="104"/>
  <c r="H91" i="104"/>
  <c r="G91" i="104"/>
  <c r="S90" i="104"/>
  <c r="R90" i="104"/>
  <c r="Q90" i="104"/>
  <c r="P90" i="104"/>
  <c r="O90" i="104"/>
  <c r="N90" i="104"/>
  <c r="M90" i="104"/>
  <c r="L90" i="104"/>
  <c r="K90" i="104"/>
  <c r="S89" i="104"/>
  <c r="R89" i="104"/>
  <c r="Q89" i="104"/>
  <c r="P89" i="104"/>
  <c r="O89" i="104"/>
  <c r="N89" i="104"/>
  <c r="M89" i="104"/>
  <c r="L89" i="104"/>
  <c r="K89" i="104"/>
  <c r="H89" i="104"/>
  <c r="G89" i="104"/>
  <c r="S88" i="104"/>
  <c r="R88" i="104"/>
  <c r="Q88" i="104"/>
  <c r="P88" i="104"/>
  <c r="O88" i="104"/>
  <c r="N88" i="104"/>
  <c r="M88" i="104"/>
  <c r="L88" i="104"/>
  <c r="K88" i="104"/>
  <c r="H88" i="104"/>
  <c r="S87" i="104"/>
  <c r="R87" i="104"/>
  <c r="Q87" i="104"/>
  <c r="P87" i="104"/>
  <c r="O87" i="104"/>
  <c r="N87" i="104"/>
  <c r="M87" i="104"/>
  <c r="L87" i="104"/>
  <c r="K87" i="104"/>
  <c r="H87" i="104"/>
  <c r="G87" i="104"/>
  <c r="S86" i="104"/>
  <c r="R86" i="104"/>
  <c r="Q86" i="104"/>
  <c r="P86" i="104"/>
  <c r="O86" i="104"/>
  <c r="N86" i="104"/>
  <c r="M86" i="104"/>
  <c r="L86" i="104"/>
  <c r="K86" i="104"/>
  <c r="S85" i="104"/>
  <c r="R85" i="104"/>
  <c r="Q85" i="104"/>
  <c r="P85" i="104"/>
  <c r="O85" i="104"/>
  <c r="N85" i="104"/>
  <c r="M85" i="104"/>
  <c r="L85" i="104"/>
  <c r="K85" i="104"/>
  <c r="H85" i="104"/>
  <c r="E85" i="104"/>
  <c r="G85" i="104"/>
  <c r="S84" i="104"/>
  <c r="R84" i="104"/>
  <c r="Q84" i="104"/>
  <c r="P84" i="104"/>
  <c r="O84" i="104"/>
  <c r="N84" i="104"/>
  <c r="M84" i="104"/>
  <c r="L84" i="104"/>
  <c r="K84" i="104"/>
  <c r="S83" i="104"/>
  <c r="R83" i="104"/>
  <c r="Q83" i="104"/>
  <c r="P83" i="104"/>
  <c r="O83" i="104"/>
  <c r="N83" i="104"/>
  <c r="M83" i="104"/>
  <c r="L83" i="104"/>
  <c r="K83" i="104"/>
  <c r="H83" i="104"/>
  <c r="G83" i="104"/>
  <c r="S82" i="104"/>
  <c r="R82" i="104"/>
  <c r="Q82" i="104"/>
  <c r="P82" i="104"/>
  <c r="O82" i="104"/>
  <c r="N82" i="104"/>
  <c r="M82" i="104"/>
  <c r="L82" i="104"/>
  <c r="K82" i="104"/>
  <c r="S81" i="104"/>
  <c r="R81" i="104"/>
  <c r="Q81" i="104"/>
  <c r="P81" i="104"/>
  <c r="O81" i="104"/>
  <c r="N81" i="104"/>
  <c r="M81" i="104"/>
  <c r="L81" i="104"/>
  <c r="K81" i="104"/>
  <c r="H81" i="104"/>
  <c r="G81" i="104"/>
  <c r="H63" i="104"/>
  <c r="AF80" i="104"/>
  <c r="AE80" i="104"/>
  <c r="AD80" i="104"/>
  <c r="AC80" i="104"/>
  <c r="AB80" i="104"/>
  <c r="AA80" i="104"/>
  <c r="Z80" i="104"/>
  <c r="Y80" i="104"/>
  <c r="V80" i="104"/>
  <c r="W80" i="104"/>
  <c r="X80" i="104"/>
  <c r="S80" i="104"/>
  <c r="R80" i="104"/>
  <c r="Q80" i="104"/>
  <c r="P80" i="104"/>
  <c r="O80" i="104"/>
  <c r="N80" i="104"/>
  <c r="M80" i="104"/>
  <c r="L80" i="104"/>
  <c r="K80" i="104"/>
  <c r="AF79" i="104"/>
  <c r="AE79" i="104"/>
  <c r="AD79" i="104"/>
  <c r="AC79" i="104"/>
  <c r="AB79" i="104"/>
  <c r="AA79" i="104"/>
  <c r="Z79" i="104"/>
  <c r="Y79" i="104"/>
  <c r="V79" i="104"/>
  <c r="W79" i="104"/>
  <c r="X79" i="104"/>
  <c r="S79" i="104"/>
  <c r="R79" i="104"/>
  <c r="Q79" i="104"/>
  <c r="P79" i="104"/>
  <c r="O79" i="104"/>
  <c r="N79" i="104"/>
  <c r="M79" i="104"/>
  <c r="L79" i="104"/>
  <c r="K79" i="104"/>
  <c r="H79" i="104"/>
  <c r="G79" i="104"/>
  <c r="AF78" i="104"/>
  <c r="AE78" i="104"/>
  <c r="AD78" i="104"/>
  <c r="AC78" i="104"/>
  <c r="AB78" i="104"/>
  <c r="AA78" i="104"/>
  <c r="Z78" i="104"/>
  <c r="Y78" i="104"/>
  <c r="V78" i="104"/>
  <c r="W78" i="104"/>
  <c r="X78" i="104"/>
  <c r="S78" i="104"/>
  <c r="R78" i="104"/>
  <c r="Q78" i="104"/>
  <c r="P78" i="104"/>
  <c r="O78" i="104"/>
  <c r="N78" i="104"/>
  <c r="M78" i="104"/>
  <c r="L78" i="104"/>
  <c r="K78" i="104"/>
  <c r="AF77" i="104"/>
  <c r="AE77" i="104"/>
  <c r="AD77" i="104"/>
  <c r="AC77" i="104"/>
  <c r="AB77" i="104"/>
  <c r="AA77" i="104"/>
  <c r="Z77" i="104"/>
  <c r="Y77" i="104"/>
  <c r="V77" i="104"/>
  <c r="W77" i="104"/>
  <c r="X77" i="104"/>
  <c r="S77" i="104"/>
  <c r="R77" i="104"/>
  <c r="Q77" i="104"/>
  <c r="P77" i="104"/>
  <c r="O77" i="104"/>
  <c r="N77" i="104"/>
  <c r="M77" i="104"/>
  <c r="L77" i="104"/>
  <c r="K77" i="104"/>
  <c r="B77" i="104"/>
  <c r="AF76" i="104"/>
  <c r="AE76" i="104"/>
  <c r="AD76" i="104"/>
  <c r="AC76" i="104"/>
  <c r="AB76" i="104"/>
  <c r="AA76" i="104"/>
  <c r="Z76" i="104"/>
  <c r="Y76" i="104"/>
  <c r="V76" i="104"/>
  <c r="W76" i="104"/>
  <c r="X76" i="104"/>
  <c r="S76" i="104"/>
  <c r="R76" i="104"/>
  <c r="Q76" i="104"/>
  <c r="P76" i="104"/>
  <c r="O76" i="104"/>
  <c r="N76" i="104"/>
  <c r="M76" i="104"/>
  <c r="L76" i="104"/>
  <c r="K76" i="104"/>
  <c r="G68" i="104"/>
  <c r="C54" i="104"/>
  <c r="C73" i="104"/>
  <c r="C55" i="104"/>
  <c r="C74" i="104"/>
  <c r="D73" i="104"/>
  <c r="H53" i="104"/>
  <c r="E72" i="104"/>
  <c r="F72" i="104"/>
  <c r="H54" i="104"/>
  <c r="E73" i="104"/>
  <c r="F73" i="104"/>
  <c r="B76" i="104"/>
  <c r="AF75" i="104"/>
  <c r="AE75" i="104"/>
  <c r="AD75" i="104"/>
  <c r="AC75" i="104"/>
  <c r="AB75" i="104"/>
  <c r="AA75" i="104"/>
  <c r="Z75" i="104"/>
  <c r="Y75" i="104"/>
  <c r="V75" i="104"/>
  <c r="W75" i="104"/>
  <c r="X75" i="104"/>
  <c r="S75" i="104"/>
  <c r="R75" i="104"/>
  <c r="Q75" i="104"/>
  <c r="P75" i="104"/>
  <c r="O75" i="104"/>
  <c r="N75" i="104"/>
  <c r="M75" i="104"/>
  <c r="L75" i="104"/>
  <c r="K75" i="104"/>
  <c r="B75" i="104"/>
  <c r="AF74" i="104"/>
  <c r="AE74" i="104"/>
  <c r="AD74" i="104"/>
  <c r="AC74" i="104"/>
  <c r="AB74" i="104"/>
  <c r="AA74" i="104"/>
  <c r="Z74" i="104"/>
  <c r="Y74" i="104"/>
  <c r="V74" i="104"/>
  <c r="W74" i="104"/>
  <c r="X74" i="104"/>
  <c r="S74" i="104"/>
  <c r="R74" i="104"/>
  <c r="Q74" i="104"/>
  <c r="P74" i="104"/>
  <c r="O74" i="104"/>
  <c r="N74" i="104"/>
  <c r="M74" i="104"/>
  <c r="L74" i="104"/>
  <c r="K74" i="104"/>
  <c r="H55" i="104"/>
  <c r="E74" i="104"/>
  <c r="B55" i="104"/>
  <c r="B74" i="104"/>
  <c r="AF73" i="104"/>
  <c r="AE73" i="104"/>
  <c r="AD73" i="104"/>
  <c r="AC73" i="104"/>
  <c r="AB73" i="104"/>
  <c r="AA73" i="104"/>
  <c r="Z73" i="104"/>
  <c r="Y73" i="104"/>
  <c r="V73" i="104"/>
  <c r="W73" i="104"/>
  <c r="X73" i="104"/>
  <c r="S73" i="104"/>
  <c r="R73" i="104"/>
  <c r="Q73" i="104"/>
  <c r="P73" i="104"/>
  <c r="O73" i="104"/>
  <c r="N73" i="104"/>
  <c r="M73" i="104"/>
  <c r="L73" i="104"/>
  <c r="K73" i="104"/>
  <c r="B54" i="104"/>
  <c r="B73" i="104"/>
  <c r="AF72" i="104"/>
  <c r="AE72" i="104"/>
  <c r="AD72" i="104"/>
  <c r="AC72" i="104"/>
  <c r="AB72" i="104"/>
  <c r="AA72" i="104"/>
  <c r="Z72" i="104"/>
  <c r="Y72" i="104"/>
  <c r="V72" i="104"/>
  <c r="W72" i="104"/>
  <c r="X72" i="104"/>
  <c r="S72" i="104"/>
  <c r="R72" i="104"/>
  <c r="Q72" i="104"/>
  <c r="P72" i="104"/>
  <c r="O72" i="104"/>
  <c r="N72" i="104"/>
  <c r="M72" i="104"/>
  <c r="L72" i="104"/>
  <c r="K72" i="104"/>
  <c r="C53" i="104"/>
  <c r="C72" i="104"/>
  <c r="D72" i="104"/>
  <c r="B53" i="104"/>
  <c r="B72" i="104"/>
  <c r="AF71" i="104"/>
  <c r="AE71" i="104"/>
  <c r="AD71" i="104"/>
  <c r="AC71" i="104"/>
  <c r="AB71" i="104"/>
  <c r="AA71" i="104"/>
  <c r="Z71" i="104"/>
  <c r="Y71" i="104"/>
  <c r="V71" i="104"/>
  <c r="W71" i="104"/>
  <c r="X71" i="104"/>
  <c r="S71" i="104"/>
  <c r="R71" i="104"/>
  <c r="Q71" i="104"/>
  <c r="P71" i="104"/>
  <c r="O71" i="104"/>
  <c r="N71" i="104"/>
  <c r="M71" i="104"/>
  <c r="L71" i="104"/>
  <c r="K71" i="104"/>
  <c r="AF70" i="104"/>
  <c r="AE70" i="104"/>
  <c r="AD70" i="104"/>
  <c r="AC70" i="104"/>
  <c r="AB70" i="104"/>
  <c r="AA70" i="104"/>
  <c r="Z70" i="104"/>
  <c r="Y70" i="104"/>
  <c r="V70" i="104"/>
  <c r="W70" i="104"/>
  <c r="X70" i="104"/>
  <c r="S70" i="104"/>
  <c r="R70" i="104"/>
  <c r="Q70" i="104"/>
  <c r="P70" i="104"/>
  <c r="O70" i="104"/>
  <c r="N70" i="104"/>
  <c r="M70" i="104"/>
  <c r="L70" i="104"/>
  <c r="K70" i="104"/>
  <c r="G66" i="104"/>
  <c r="AF69" i="104"/>
  <c r="AE69" i="104"/>
  <c r="AD69" i="104"/>
  <c r="AC69" i="104"/>
  <c r="AB69" i="104"/>
  <c r="AA69" i="104"/>
  <c r="Z69" i="104"/>
  <c r="Y69" i="104"/>
  <c r="V69" i="104"/>
  <c r="W69" i="104"/>
  <c r="X69" i="104"/>
  <c r="S69" i="104"/>
  <c r="R69" i="104"/>
  <c r="Q69" i="104"/>
  <c r="P69" i="104"/>
  <c r="O69" i="104"/>
  <c r="N69" i="104"/>
  <c r="M69" i="104"/>
  <c r="L69" i="104"/>
  <c r="K69" i="104"/>
  <c r="AF68" i="104"/>
  <c r="AE68" i="104"/>
  <c r="AD68" i="104"/>
  <c r="AC68" i="104"/>
  <c r="AB68" i="104"/>
  <c r="AA68" i="104"/>
  <c r="Z68" i="104"/>
  <c r="Y68" i="104"/>
  <c r="V68" i="104"/>
  <c r="W68" i="104"/>
  <c r="X68" i="104"/>
  <c r="S68" i="104"/>
  <c r="R68" i="104"/>
  <c r="Q68" i="104"/>
  <c r="P68" i="104"/>
  <c r="O68" i="104"/>
  <c r="N68" i="104"/>
  <c r="M68" i="104"/>
  <c r="L68" i="104"/>
  <c r="K68" i="104"/>
  <c r="AF67" i="104"/>
  <c r="AE67" i="104"/>
  <c r="AD67" i="104"/>
  <c r="AC67" i="104"/>
  <c r="AB67" i="104"/>
  <c r="AA67" i="104"/>
  <c r="Z67" i="104"/>
  <c r="Y67" i="104"/>
  <c r="V67" i="104"/>
  <c r="W67" i="104"/>
  <c r="X67" i="104"/>
  <c r="S67" i="104"/>
  <c r="R67" i="104"/>
  <c r="Q67" i="104"/>
  <c r="P67" i="104"/>
  <c r="O67" i="104"/>
  <c r="N67" i="104"/>
  <c r="M67" i="104"/>
  <c r="L67" i="104"/>
  <c r="K67" i="104"/>
  <c r="G53" i="104"/>
  <c r="C56" i="104"/>
  <c r="B56" i="104"/>
  <c r="E56" i="104"/>
  <c r="G56" i="104"/>
  <c r="C58" i="104"/>
  <c r="B58" i="104"/>
  <c r="C59" i="104"/>
  <c r="B59" i="104"/>
  <c r="C60" i="104"/>
  <c r="B60" i="104"/>
  <c r="C61" i="104"/>
  <c r="B61" i="104"/>
  <c r="E57" i="104"/>
  <c r="G57" i="104"/>
  <c r="E58" i="104"/>
  <c r="G58" i="104"/>
  <c r="E59" i="104"/>
  <c r="G59" i="104"/>
  <c r="E60" i="104"/>
  <c r="G60" i="104"/>
  <c r="E61" i="104"/>
  <c r="G61" i="104"/>
  <c r="F53" i="104"/>
  <c r="B62" i="104"/>
  <c r="B63" i="104"/>
  <c r="B64" i="104"/>
  <c r="F54" i="104"/>
  <c r="F55" i="104"/>
  <c r="H66" i="104"/>
  <c r="H67" i="104"/>
  <c r="G67" i="104"/>
  <c r="B65" i="104"/>
  <c r="B66" i="104"/>
  <c r="F65" i="104"/>
  <c r="F66" i="104"/>
  <c r="F67" i="104"/>
  <c r="B67" i="104"/>
  <c r="AF66" i="104"/>
  <c r="AE66" i="104"/>
  <c r="AD66" i="104"/>
  <c r="AC66" i="104"/>
  <c r="AB66" i="104"/>
  <c r="AA66" i="104"/>
  <c r="Z66" i="104"/>
  <c r="Y66" i="104"/>
  <c r="V66" i="104"/>
  <c r="W66" i="104"/>
  <c r="X66" i="104"/>
  <c r="S66" i="104"/>
  <c r="R66" i="104"/>
  <c r="Q66" i="104"/>
  <c r="P66" i="104"/>
  <c r="O66" i="104"/>
  <c r="N66" i="104"/>
  <c r="M66" i="104"/>
  <c r="L66" i="104"/>
  <c r="K66" i="104"/>
  <c r="C66" i="104"/>
  <c r="AF65" i="104"/>
  <c r="AE65" i="104"/>
  <c r="AD65" i="104"/>
  <c r="AC65" i="104"/>
  <c r="AB65" i="104"/>
  <c r="AA65" i="104"/>
  <c r="Z65" i="104"/>
  <c r="Y65" i="104"/>
  <c r="V65" i="104"/>
  <c r="W65" i="104"/>
  <c r="X65" i="104"/>
  <c r="S65" i="104"/>
  <c r="R65" i="104"/>
  <c r="Q65" i="104"/>
  <c r="P65" i="104"/>
  <c r="O65" i="104"/>
  <c r="N65" i="104"/>
  <c r="M65" i="104"/>
  <c r="L65" i="104"/>
  <c r="K65" i="104"/>
  <c r="H65" i="104"/>
  <c r="G65" i="104"/>
  <c r="C65" i="104"/>
  <c r="AF64" i="104"/>
  <c r="AE64" i="104"/>
  <c r="AD64" i="104"/>
  <c r="AC64" i="104"/>
  <c r="AB64" i="104"/>
  <c r="AA64" i="104"/>
  <c r="Z64" i="104"/>
  <c r="Y64" i="104"/>
  <c r="V64" i="104"/>
  <c r="W64" i="104"/>
  <c r="X64" i="104"/>
  <c r="S64" i="104"/>
  <c r="R64" i="104"/>
  <c r="Q64" i="104"/>
  <c r="P64" i="104"/>
  <c r="O64" i="104"/>
  <c r="N64" i="104"/>
  <c r="M64" i="104"/>
  <c r="L64" i="104"/>
  <c r="K64" i="104"/>
  <c r="G64" i="104"/>
  <c r="E64" i="104"/>
  <c r="C64" i="104"/>
  <c r="AF63" i="104"/>
  <c r="AE63" i="104"/>
  <c r="AD63" i="104"/>
  <c r="AC63" i="104"/>
  <c r="AB63" i="104"/>
  <c r="AA63" i="104"/>
  <c r="Z63" i="104"/>
  <c r="Y63" i="104"/>
  <c r="V63" i="104"/>
  <c r="W63" i="104"/>
  <c r="X63" i="104"/>
  <c r="S63" i="104"/>
  <c r="R63" i="104"/>
  <c r="Q63" i="104"/>
  <c r="P63" i="104"/>
  <c r="O63" i="104"/>
  <c r="N63" i="104"/>
  <c r="M63" i="104"/>
  <c r="L63" i="104"/>
  <c r="K63" i="104"/>
  <c r="D63" i="104"/>
  <c r="C63" i="104"/>
  <c r="AF62" i="104"/>
  <c r="AE62" i="104"/>
  <c r="AD62" i="104"/>
  <c r="AC62" i="104"/>
  <c r="AB62" i="104"/>
  <c r="AA62" i="104"/>
  <c r="Z62" i="104"/>
  <c r="Y62" i="104"/>
  <c r="V62" i="104"/>
  <c r="W62" i="104"/>
  <c r="X62" i="104"/>
  <c r="S62" i="104"/>
  <c r="R62" i="104"/>
  <c r="Q62" i="104"/>
  <c r="P62" i="104"/>
  <c r="O62" i="104"/>
  <c r="N62" i="104"/>
  <c r="M62" i="104"/>
  <c r="L62" i="104"/>
  <c r="K62" i="104"/>
  <c r="AF61" i="104"/>
  <c r="AE61" i="104"/>
  <c r="AD61" i="104"/>
  <c r="AC61" i="104"/>
  <c r="AB61" i="104"/>
  <c r="AA61" i="104"/>
  <c r="Z61" i="104"/>
  <c r="Y61" i="104"/>
  <c r="V61" i="104"/>
  <c r="W61" i="104"/>
  <c r="X61" i="104"/>
  <c r="S61" i="104"/>
  <c r="R61" i="104"/>
  <c r="Q61" i="104"/>
  <c r="P61" i="104"/>
  <c r="O61" i="104"/>
  <c r="N61" i="104"/>
  <c r="M61" i="104"/>
  <c r="L61" i="104"/>
  <c r="K61" i="104"/>
  <c r="H61" i="104"/>
  <c r="AF60" i="104"/>
  <c r="AE60" i="104"/>
  <c r="AD60" i="104"/>
  <c r="AC60" i="104"/>
  <c r="AB60" i="104"/>
  <c r="AA60" i="104"/>
  <c r="Z60" i="104"/>
  <c r="Y60" i="104"/>
  <c r="V60" i="104"/>
  <c r="W60" i="104"/>
  <c r="X60" i="104"/>
  <c r="S60" i="104"/>
  <c r="R60" i="104"/>
  <c r="Q60" i="104"/>
  <c r="P60" i="104"/>
  <c r="O60" i="104"/>
  <c r="N60" i="104"/>
  <c r="M60" i="104"/>
  <c r="L60" i="104"/>
  <c r="K60" i="104"/>
  <c r="H60" i="104"/>
  <c r="AF59" i="104"/>
  <c r="AE59" i="104"/>
  <c r="AD59" i="104"/>
  <c r="AC59" i="104"/>
  <c r="AB59" i="104"/>
  <c r="AA59" i="104"/>
  <c r="Z59" i="104"/>
  <c r="Y59" i="104"/>
  <c r="V59" i="104"/>
  <c r="W59" i="104"/>
  <c r="X59" i="104"/>
  <c r="S59" i="104"/>
  <c r="R59" i="104"/>
  <c r="Q59" i="104"/>
  <c r="P59" i="104"/>
  <c r="O59" i="104"/>
  <c r="N59" i="104"/>
  <c r="M59" i="104"/>
  <c r="L59" i="104"/>
  <c r="K59" i="104"/>
  <c r="H59" i="104"/>
  <c r="AF58" i="104"/>
  <c r="AE58" i="104"/>
  <c r="AD58" i="104"/>
  <c r="AC58" i="104"/>
  <c r="AB58" i="104"/>
  <c r="AA58" i="104"/>
  <c r="Z58" i="104"/>
  <c r="Y58" i="104"/>
  <c r="V58" i="104"/>
  <c r="W58" i="104"/>
  <c r="X58" i="104"/>
  <c r="S58" i="104"/>
  <c r="R58" i="104"/>
  <c r="Q58" i="104"/>
  <c r="P58" i="104"/>
  <c r="O58" i="104"/>
  <c r="N58" i="104"/>
  <c r="M58" i="104"/>
  <c r="L58" i="104"/>
  <c r="K58" i="104"/>
  <c r="H58" i="104"/>
  <c r="AF57" i="104"/>
  <c r="AE57" i="104"/>
  <c r="AD57" i="104"/>
  <c r="AC57" i="104"/>
  <c r="AB57" i="104"/>
  <c r="AA57" i="104"/>
  <c r="Z57" i="104"/>
  <c r="Y57" i="104"/>
  <c r="V57" i="104"/>
  <c r="W57" i="104"/>
  <c r="X57" i="104"/>
  <c r="S57" i="104"/>
  <c r="R57" i="104"/>
  <c r="Q57" i="104"/>
  <c r="P57" i="104"/>
  <c r="O57" i="104"/>
  <c r="N57" i="104"/>
  <c r="M57" i="104"/>
  <c r="L57" i="104"/>
  <c r="K57" i="104"/>
  <c r="H57" i="104"/>
  <c r="AF56" i="104"/>
  <c r="AE56" i="104"/>
  <c r="AD56" i="104"/>
  <c r="AC56" i="104"/>
  <c r="AB56" i="104"/>
  <c r="AA56" i="104"/>
  <c r="Z56" i="104"/>
  <c r="Y56" i="104"/>
  <c r="V56" i="104"/>
  <c r="W56" i="104"/>
  <c r="X56" i="104"/>
  <c r="S56" i="104"/>
  <c r="R56" i="104"/>
  <c r="Q56" i="104"/>
  <c r="P56" i="104"/>
  <c r="O56" i="104"/>
  <c r="N56" i="104"/>
  <c r="M56" i="104"/>
  <c r="L56" i="104"/>
  <c r="K56" i="104"/>
  <c r="H56" i="104"/>
  <c r="AF55" i="104"/>
  <c r="AE55" i="104"/>
  <c r="AD55" i="104"/>
  <c r="AC55" i="104"/>
  <c r="AB55" i="104"/>
  <c r="AA55" i="104"/>
  <c r="Z55" i="104"/>
  <c r="Y55" i="104"/>
  <c r="V55" i="104"/>
  <c r="W55" i="104"/>
  <c r="X55" i="104"/>
  <c r="S55" i="104"/>
  <c r="R55" i="104"/>
  <c r="Q55" i="104"/>
  <c r="P55" i="104"/>
  <c r="O55" i="104"/>
  <c r="N55" i="104"/>
  <c r="M55" i="104"/>
  <c r="L55" i="104"/>
  <c r="K55" i="104"/>
  <c r="D55" i="104"/>
  <c r="E55" i="104"/>
  <c r="AF54" i="104"/>
  <c r="AE54" i="104"/>
  <c r="AD54" i="104"/>
  <c r="AC54" i="104"/>
  <c r="AB54" i="104"/>
  <c r="AA54" i="104"/>
  <c r="Z54" i="104"/>
  <c r="Y54" i="104"/>
  <c r="V54" i="104"/>
  <c r="W54" i="104"/>
  <c r="X54" i="104"/>
  <c r="S54" i="104"/>
  <c r="R54" i="104"/>
  <c r="Q54" i="104"/>
  <c r="P54" i="104"/>
  <c r="O54" i="104"/>
  <c r="N54" i="104"/>
  <c r="M54" i="104"/>
  <c r="L54" i="104"/>
  <c r="K54" i="104"/>
  <c r="D54" i="104"/>
  <c r="E54" i="104"/>
  <c r="AF53" i="104"/>
  <c r="AE53" i="104"/>
  <c r="AD53" i="104"/>
  <c r="AC53" i="104"/>
  <c r="AB53" i="104"/>
  <c r="AA53" i="104"/>
  <c r="Z53" i="104"/>
  <c r="Y53" i="104"/>
  <c r="V53" i="104"/>
  <c r="W53" i="104"/>
  <c r="X53" i="104"/>
  <c r="S53" i="104"/>
  <c r="R53" i="104"/>
  <c r="Q53" i="104"/>
  <c r="P53" i="104"/>
  <c r="O53" i="104"/>
  <c r="N53" i="104"/>
  <c r="M53" i="104"/>
  <c r="L53" i="104"/>
  <c r="K53" i="104"/>
  <c r="D53" i="104"/>
  <c r="E53" i="104"/>
  <c r="Y52" i="104"/>
  <c r="Z52" i="104"/>
  <c r="AA52" i="104"/>
  <c r="AB52" i="104"/>
  <c r="AC52" i="104"/>
  <c r="AD52" i="104"/>
  <c r="AE52" i="104"/>
  <c r="AF52" i="104"/>
  <c r="V52" i="104"/>
  <c r="W52" i="104"/>
  <c r="X52" i="104"/>
  <c r="S52" i="104"/>
  <c r="AG52" i="104"/>
  <c r="R52" i="104"/>
  <c r="Q52" i="104"/>
  <c r="P52" i="104"/>
  <c r="O52" i="104"/>
  <c r="N52" i="104"/>
  <c r="M52" i="104"/>
  <c r="L52" i="104"/>
  <c r="K52" i="104"/>
  <c r="B51" i="104"/>
  <c r="A51" i="103"/>
  <c r="B101" i="103"/>
  <c r="B96" i="103"/>
  <c r="B97" i="103"/>
  <c r="B98" i="103"/>
  <c r="B99" i="103"/>
  <c r="B100" i="103"/>
  <c r="D101" i="103"/>
  <c r="E101" i="103"/>
  <c r="B94" i="103"/>
  <c r="C101" i="103"/>
  <c r="F101" i="103"/>
  <c r="D100" i="103"/>
  <c r="E100" i="103"/>
  <c r="C100" i="103"/>
  <c r="F100" i="103"/>
  <c r="D99" i="103"/>
  <c r="E99" i="103"/>
  <c r="C99" i="103"/>
  <c r="F99" i="103"/>
  <c r="D98" i="103"/>
  <c r="E98" i="103"/>
  <c r="C98" i="103"/>
  <c r="F98" i="103"/>
  <c r="D97" i="103"/>
  <c r="E97" i="103"/>
  <c r="C97" i="103"/>
  <c r="F97" i="103"/>
  <c r="D96" i="103"/>
  <c r="E96" i="103"/>
  <c r="G96" i="103"/>
  <c r="C96" i="103"/>
  <c r="F96" i="103"/>
  <c r="B95" i="103"/>
  <c r="C77" i="103"/>
  <c r="E77" i="103"/>
  <c r="F77" i="103"/>
  <c r="G77" i="103"/>
  <c r="D77" i="103"/>
  <c r="B79" i="103"/>
  <c r="H77" i="103"/>
  <c r="B78" i="103"/>
  <c r="C78" i="103"/>
  <c r="C79" i="103"/>
  <c r="D79" i="103"/>
  <c r="D80" i="103"/>
  <c r="B81" i="103"/>
  <c r="B80" i="103"/>
  <c r="C80" i="103"/>
  <c r="C81" i="103"/>
  <c r="D81" i="103"/>
  <c r="B83" i="103"/>
  <c r="B82" i="103"/>
  <c r="C82" i="103"/>
  <c r="C83" i="103"/>
  <c r="D83" i="103"/>
  <c r="B85" i="103"/>
  <c r="B84" i="103"/>
  <c r="C84" i="103"/>
  <c r="C85" i="103"/>
  <c r="D85" i="103"/>
  <c r="B87" i="103"/>
  <c r="B86" i="103"/>
  <c r="C86" i="103"/>
  <c r="C87" i="103"/>
  <c r="D87" i="103"/>
  <c r="D92" i="103"/>
  <c r="B89" i="103"/>
  <c r="B88" i="103"/>
  <c r="C88" i="103"/>
  <c r="C89" i="103"/>
  <c r="D89" i="103"/>
  <c r="B91" i="103"/>
  <c r="B90" i="103"/>
  <c r="C90" i="103"/>
  <c r="C91" i="103"/>
  <c r="D91" i="103"/>
  <c r="E92" i="103"/>
  <c r="C92" i="103"/>
  <c r="F92" i="103"/>
  <c r="S91" i="103"/>
  <c r="R91" i="103"/>
  <c r="Q91" i="103"/>
  <c r="P91" i="103"/>
  <c r="O91" i="103"/>
  <c r="N91" i="103"/>
  <c r="M91" i="103"/>
  <c r="L91" i="103"/>
  <c r="K91" i="103"/>
  <c r="H91" i="103"/>
  <c r="G91" i="103"/>
  <c r="S90" i="103"/>
  <c r="R90" i="103"/>
  <c r="Q90" i="103"/>
  <c r="P90" i="103"/>
  <c r="O90" i="103"/>
  <c r="N90" i="103"/>
  <c r="M90" i="103"/>
  <c r="L90" i="103"/>
  <c r="K90" i="103"/>
  <c r="S89" i="103"/>
  <c r="R89" i="103"/>
  <c r="Q89" i="103"/>
  <c r="P89" i="103"/>
  <c r="O89" i="103"/>
  <c r="N89" i="103"/>
  <c r="M89" i="103"/>
  <c r="L89" i="103"/>
  <c r="K89" i="103"/>
  <c r="H89" i="103"/>
  <c r="G89" i="103"/>
  <c r="S88" i="103"/>
  <c r="R88" i="103"/>
  <c r="Q88" i="103"/>
  <c r="P88" i="103"/>
  <c r="O88" i="103"/>
  <c r="N88" i="103"/>
  <c r="M88" i="103"/>
  <c r="L88" i="103"/>
  <c r="K88" i="103"/>
  <c r="H88" i="103"/>
  <c r="S87" i="103"/>
  <c r="R87" i="103"/>
  <c r="Q87" i="103"/>
  <c r="P87" i="103"/>
  <c r="O87" i="103"/>
  <c r="N87" i="103"/>
  <c r="M87" i="103"/>
  <c r="L87" i="103"/>
  <c r="K87" i="103"/>
  <c r="H87" i="103"/>
  <c r="G87" i="103"/>
  <c r="S86" i="103"/>
  <c r="R86" i="103"/>
  <c r="Q86" i="103"/>
  <c r="P86" i="103"/>
  <c r="O86" i="103"/>
  <c r="N86" i="103"/>
  <c r="M86" i="103"/>
  <c r="L86" i="103"/>
  <c r="K86" i="103"/>
  <c r="S85" i="103"/>
  <c r="R85" i="103"/>
  <c r="Q85" i="103"/>
  <c r="P85" i="103"/>
  <c r="O85" i="103"/>
  <c r="N85" i="103"/>
  <c r="M85" i="103"/>
  <c r="L85" i="103"/>
  <c r="K85" i="103"/>
  <c r="H85" i="103"/>
  <c r="E85" i="103"/>
  <c r="G85" i="103"/>
  <c r="S84" i="103"/>
  <c r="R84" i="103"/>
  <c r="Q84" i="103"/>
  <c r="P84" i="103"/>
  <c r="O84" i="103"/>
  <c r="N84" i="103"/>
  <c r="M84" i="103"/>
  <c r="L84" i="103"/>
  <c r="K84" i="103"/>
  <c r="S83" i="103"/>
  <c r="R83" i="103"/>
  <c r="Q83" i="103"/>
  <c r="P83" i="103"/>
  <c r="O83" i="103"/>
  <c r="N83" i="103"/>
  <c r="M83" i="103"/>
  <c r="L83" i="103"/>
  <c r="K83" i="103"/>
  <c r="H83" i="103"/>
  <c r="G83" i="103"/>
  <c r="S82" i="103"/>
  <c r="R82" i="103"/>
  <c r="Q82" i="103"/>
  <c r="P82" i="103"/>
  <c r="O82" i="103"/>
  <c r="N82" i="103"/>
  <c r="M82" i="103"/>
  <c r="L82" i="103"/>
  <c r="K82" i="103"/>
  <c r="S81" i="103"/>
  <c r="R81" i="103"/>
  <c r="Q81" i="103"/>
  <c r="P81" i="103"/>
  <c r="O81" i="103"/>
  <c r="N81" i="103"/>
  <c r="M81" i="103"/>
  <c r="L81" i="103"/>
  <c r="K81" i="103"/>
  <c r="H81" i="103"/>
  <c r="G81" i="103"/>
  <c r="H63" i="103"/>
  <c r="AF80" i="103"/>
  <c r="AE80" i="103"/>
  <c r="AD80" i="103"/>
  <c r="AC80" i="103"/>
  <c r="AB80" i="103"/>
  <c r="AA80" i="103"/>
  <c r="Z80" i="103"/>
  <c r="Y80" i="103"/>
  <c r="V80" i="103"/>
  <c r="W80" i="103"/>
  <c r="X80" i="103"/>
  <c r="S80" i="103"/>
  <c r="R80" i="103"/>
  <c r="Q80" i="103"/>
  <c r="P80" i="103"/>
  <c r="O80" i="103"/>
  <c r="N80" i="103"/>
  <c r="M80" i="103"/>
  <c r="L80" i="103"/>
  <c r="K80" i="103"/>
  <c r="AF79" i="103"/>
  <c r="AE79" i="103"/>
  <c r="AD79" i="103"/>
  <c r="AC79" i="103"/>
  <c r="AB79" i="103"/>
  <c r="AA79" i="103"/>
  <c r="Z79" i="103"/>
  <c r="Y79" i="103"/>
  <c r="V79" i="103"/>
  <c r="W79" i="103"/>
  <c r="X79" i="103"/>
  <c r="S79" i="103"/>
  <c r="R79" i="103"/>
  <c r="Q79" i="103"/>
  <c r="P79" i="103"/>
  <c r="O79" i="103"/>
  <c r="N79" i="103"/>
  <c r="M79" i="103"/>
  <c r="L79" i="103"/>
  <c r="K79" i="103"/>
  <c r="H79" i="103"/>
  <c r="G79" i="103"/>
  <c r="AF78" i="103"/>
  <c r="AE78" i="103"/>
  <c r="AD78" i="103"/>
  <c r="AC78" i="103"/>
  <c r="AB78" i="103"/>
  <c r="AA78" i="103"/>
  <c r="Z78" i="103"/>
  <c r="Y78" i="103"/>
  <c r="V78" i="103"/>
  <c r="W78" i="103"/>
  <c r="X78" i="103"/>
  <c r="S78" i="103"/>
  <c r="R78" i="103"/>
  <c r="Q78" i="103"/>
  <c r="P78" i="103"/>
  <c r="O78" i="103"/>
  <c r="N78" i="103"/>
  <c r="M78" i="103"/>
  <c r="L78" i="103"/>
  <c r="K78" i="103"/>
  <c r="AF77" i="103"/>
  <c r="AE77" i="103"/>
  <c r="AD77" i="103"/>
  <c r="AC77" i="103"/>
  <c r="AB77" i="103"/>
  <c r="AA77" i="103"/>
  <c r="Z77" i="103"/>
  <c r="Y77" i="103"/>
  <c r="V77" i="103"/>
  <c r="W77" i="103"/>
  <c r="X77" i="103"/>
  <c r="S77" i="103"/>
  <c r="R77" i="103"/>
  <c r="Q77" i="103"/>
  <c r="P77" i="103"/>
  <c r="O77" i="103"/>
  <c r="N77" i="103"/>
  <c r="M77" i="103"/>
  <c r="L77" i="103"/>
  <c r="K77" i="103"/>
  <c r="B77" i="103"/>
  <c r="AF76" i="103"/>
  <c r="AE76" i="103"/>
  <c r="AD76" i="103"/>
  <c r="AC76" i="103"/>
  <c r="AB76" i="103"/>
  <c r="AA76" i="103"/>
  <c r="Z76" i="103"/>
  <c r="Y76" i="103"/>
  <c r="V76" i="103"/>
  <c r="W76" i="103"/>
  <c r="X76" i="103"/>
  <c r="S76" i="103"/>
  <c r="R76" i="103"/>
  <c r="Q76" i="103"/>
  <c r="P76" i="103"/>
  <c r="O76" i="103"/>
  <c r="N76" i="103"/>
  <c r="M76" i="103"/>
  <c r="L76" i="103"/>
  <c r="K76" i="103"/>
  <c r="G68" i="103"/>
  <c r="C54" i="103"/>
  <c r="C73" i="103"/>
  <c r="C55" i="103"/>
  <c r="C74" i="103"/>
  <c r="D73" i="103"/>
  <c r="H53" i="103"/>
  <c r="E72" i="103"/>
  <c r="F72" i="103"/>
  <c r="H54" i="103"/>
  <c r="E73" i="103"/>
  <c r="F73" i="103"/>
  <c r="B76" i="103"/>
  <c r="AF75" i="103"/>
  <c r="AE75" i="103"/>
  <c r="AD75" i="103"/>
  <c r="AC75" i="103"/>
  <c r="AB75" i="103"/>
  <c r="AA75" i="103"/>
  <c r="Z75" i="103"/>
  <c r="Y75" i="103"/>
  <c r="V75" i="103"/>
  <c r="W75" i="103"/>
  <c r="X75" i="103"/>
  <c r="S75" i="103"/>
  <c r="R75" i="103"/>
  <c r="Q75" i="103"/>
  <c r="P75" i="103"/>
  <c r="O75" i="103"/>
  <c r="N75" i="103"/>
  <c r="M75" i="103"/>
  <c r="L75" i="103"/>
  <c r="K75" i="103"/>
  <c r="B75" i="103"/>
  <c r="AF74" i="103"/>
  <c r="AE74" i="103"/>
  <c r="AD74" i="103"/>
  <c r="AC74" i="103"/>
  <c r="AB74" i="103"/>
  <c r="AA74" i="103"/>
  <c r="Z74" i="103"/>
  <c r="Y74" i="103"/>
  <c r="V74" i="103"/>
  <c r="W74" i="103"/>
  <c r="X74" i="103"/>
  <c r="S74" i="103"/>
  <c r="R74" i="103"/>
  <c r="Q74" i="103"/>
  <c r="P74" i="103"/>
  <c r="O74" i="103"/>
  <c r="N74" i="103"/>
  <c r="M74" i="103"/>
  <c r="L74" i="103"/>
  <c r="K74" i="103"/>
  <c r="H55" i="103"/>
  <c r="E74" i="103"/>
  <c r="B55" i="103"/>
  <c r="B74" i="103"/>
  <c r="AF73" i="103"/>
  <c r="AE73" i="103"/>
  <c r="AD73" i="103"/>
  <c r="AC73" i="103"/>
  <c r="AB73" i="103"/>
  <c r="AA73" i="103"/>
  <c r="Z73" i="103"/>
  <c r="Y73" i="103"/>
  <c r="V73" i="103"/>
  <c r="W73" i="103"/>
  <c r="X73" i="103"/>
  <c r="S73" i="103"/>
  <c r="R73" i="103"/>
  <c r="Q73" i="103"/>
  <c r="P73" i="103"/>
  <c r="O73" i="103"/>
  <c r="N73" i="103"/>
  <c r="M73" i="103"/>
  <c r="L73" i="103"/>
  <c r="K73" i="103"/>
  <c r="B54" i="103"/>
  <c r="B73" i="103"/>
  <c r="AF72" i="103"/>
  <c r="AE72" i="103"/>
  <c r="AD72" i="103"/>
  <c r="AC72" i="103"/>
  <c r="AB72" i="103"/>
  <c r="AA72" i="103"/>
  <c r="Z72" i="103"/>
  <c r="Y72" i="103"/>
  <c r="V72" i="103"/>
  <c r="W72" i="103"/>
  <c r="X72" i="103"/>
  <c r="S72" i="103"/>
  <c r="R72" i="103"/>
  <c r="Q72" i="103"/>
  <c r="P72" i="103"/>
  <c r="O72" i="103"/>
  <c r="N72" i="103"/>
  <c r="M72" i="103"/>
  <c r="L72" i="103"/>
  <c r="K72" i="103"/>
  <c r="C53" i="103"/>
  <c r="C72" i="103"/>
  <c r="D72" i="103"/>
  <c r="B53" i="103"/>
  <c r="B72" i="103"/>
  <c r="AF71" i="103"/>
  <c r="AE71" i="103"/>
  <c r="AD71" i="103"/>
  <c r="AC71" i="103"/>
  <c r="AB71" i="103"/>
  <c r="AA71" i="103"/>
  <c r="Z71" i="103"/>
  <c r="Y71" i="103"/>
  <c r="V71" i="103"/>
  <c r="W71" i="103"/>
  <c r="X71" i="103"/>
  <c r="S71" i="103"/>
  <c r="R71" i="103"/>
  <c r="Q71" i="103"/>
  <c r="P71" i="103"/>
  <c r="O71" i="103"/>
  <c r="N71" i="103"/>
  <c r="M71" i="103"/>
  <c r="L71" i="103"/>
  <c r="K71" i="103"/>
  <c r="AF70" i="103"/>
  <c r="AE70" i="103"/>
  <c r="AD70" i="103"/>
  <c r="AC70" i="103"/>
  <c r="AB70" i="103"/>
  <c r="AA70" i="103"/>
  <c r="Z70" i="103"/>
  <c r="Y70" i="103"/>
  <c r="V70" i="103"/>
  <c r="W70" i="103"/>
  <c r="X70" i="103"/>
  <c r="S70" i="103"/>
  <c r="R70" i="103"/>
  <c r="Q70" i="103"/>
  <c r="P70" i="103"/>
  <c r="O70" i="103"/>
  <c r="N70" i="103"/>
  <c r="M70" i="103"/>
  <c r="L70" i="103"/>
  <c r="K70" i="103"/>
  <c r="G66" i="103"/>
  <c r="AF69" i="103"/>
  <c r="AE69" i="103"/>
  <c r="AD69" i="103"/>
  <c r="AC69" i="103"/>
  <c r="AB69" i="103"/>
  <c r="AA69" i="103"/>
  <c r="Z69" i="103"/>
  <c r="Y69" i="103"/>
  <c r="V69" i="103"/>
  <c r="W69" i="103"/>
  <c r="X69" i="103"/>
  <c r="S69" i="103"/>
  <c r="R69" i="103"/>
  <c r="Q69" i="103"/>
  <c r="P69" i="103"/>
  <c r="O69" i="103"/>
  <c r="N69" i="103"/>
  <c r="M69" i="103"/>
  <c r="L69" i="103"/>
  <c r="K69" i="103"/>
  <c r="AF68" i="103"/>
  <c r="AE68" i="103"/>
  <c r="AD68" i="103"/>
  <c r="AC68" i="103"/>
  <c r="AB68" i="103"/>
  <c r="AA68" i="103"/>
  <c r="Z68" i="103"/>
  <c r="Y68" i="103"/>
  <c r="V68" i="103"/>
  <c r="W68" i="103"/>
  <c r="X68" i="103"/>
  <c r="S68" i="103"/>
  <c r="R68" i="103"/>
  <c r="Q68" i="103"/>
  <c r="P68" i="103"/>
  <c r="O68" i="103"/>
  <c r="N68" i="103"/>
  <c r="M68" i="103"/>
  <c r="L68" i="103"/>
  <c r="K68" i="103"/>
  <c r="AF67" i="103"/>
  <c r="AE67" i="103"/>
  <c r="AD67" i="103"/>
  <c r="AC67" i="103"/>
  <c r="AB67" i="103"/>
  <c r="AA67" i="103"/>
  <c r="Z67" i="103"/>
  <c r="Y67" i="103"/>
  <c r="V67" i="103"/>
  <c r="W67" i="103"/>
  <c r="X67" i="103"/>
  <c r="S67" i="103"/>
  <c r="R67" i="103"/>
  <c r="Q67" i="103"/>
  <c r="P67" i="103"/>
  <c r="O67" i="103"/>
  <c r="N67" i="103"/>
  <c r="M67" i="103"/>
  <c r="L67" i="103"/>
  <c r="K67" i="103"/>
  <c r="G53" i="103"/>
  <c r="C56" i="103"/>
  <c r="B56" i="103"/>
  <c r="C57" i="103"/>
  <c r="B57" i="103"/>
  <c r="C58" i="103"/>
  <c r="B58" i="103"/>
  <c r="C59" i="103"/>
  <c r="B59" i="103"/>
  <c r="C60" i="103"/>
  <c r="B60" i="103"/>
  <c r="C61" i="103"/>
  <c r="B61" i="103"/>
  <c r="E56" i="103"/>
  <c r="G56" i="103"/>
  <c r="E57" i="103"/>
  <c r="G57" i="103"/>
  <c r="E58" i="103"/>
  <c r="G58" i="103"/>
  <c r="E59" i="103"/>
  <c r="G59" i="103"/>
  <c r="E60" i="103"/>
  <c r="G60" i="103"/>
  <c r="E61" i="103"/>
  <c r="G61" i="103"/>
  <c r="F53" i="103"/>
  <c r="B62" i="103"/>
  <c r="B63" i="103"/>
  <c r="B64" i="103"/>
  <c r="F54" i="103"/>
  <c r="G64" i="103"/>
  <c r="F55" i="103"/>
  <c r="H66" i="103"/>
  <c r="H67" i="103"/>
  <c r="G67" i="103"/>
  <c r="B65" i="103"/>
  <c r="B66" i="103"/>
  <c r="F65" i="103"/>
  <c r="F66" i="103"/>
  <c r="F67" i="103"/>
  <c r="B67" i="103"/>
  <c r="AF66" i="103"/>
  <c r="AE66" i="103"/>
  <c r="AD66" i="103"/>
  <c r="AC66" i="103"/>
  <c r="AB66" i="103"/>
  <c r="AA66" i="103"/>
  <c r="Z66" i="103"/>
  <c r="Y66" i="103"/>
  <c r="V66" i="103"/>
  <c r="W66" i="103"/>
  <c r="X66" i="103"/>
  <c r="S66" i="103"/>
  <c r="R66" i="103"/>
  <c r="Q66" i="103"/>
  <c r="P66" i="103"/>
  <c r="O66" i="103"/>
  <c r="N66" i="103"/>
  <c r="M66" i="103"/>
  <c r="L66" i="103"/>
  <c r="K66" i="103"/>
  <c r="C66" i="103"/>
  <c r="AF65" i="103"/>
  <c r="AE65" i="103"/>
  <c r="AD65" i="103"/>
  <c r="AC65" i="103"/>
  <c r="AB65" i="103"/>
  <c r="AA65" i="103"/>
  <c r="Z65" i="103"/>
  <c r="Y65" i="103"/>
  <c r="V65" i="103"/>
  <c r="W65" i="103"/>
  <c r="X65" i="103"/>
  <c r="S65" i="103"/>
  <c r="R65" i="103"/>
  <c r="Q65" i="103"/>
  <c r="P65" i="103"/>
  <c r="O65" i="103"/>
  <c r="N65" i="103"/>
  <c r="M65" i="103"/>
  <c r="L65" i="103"/>
  <c r="K65" i="103"/>
  <c r="H65" i="103"/>
  <c r="G65" i="103"/>
  <c r="C65" i="103"/>
  <c r="AF64" i="103"/>
  <c r="AE64" i="103"/>
  <c r="AD64" i="103"/>
  <c r="AC64" i="103"/>
  <c r="AB64" i="103"/>
  <c r="AA64" i="103"/>
  <c r="Z64" i="103"/>
  <c r="Y64" i="103"/>
  <c r="V64" i="103"/>
  <c r="W64" i="103"/>
  <c r="X64" i="103"/>
  <c r="S64" i="103"/>
  <c r="R64" i="103"/>
  <c r="Q64" i="103"/>
  <c r="P64" i="103"/>
  <c r="O64" i="103"/>
  <c r="N64" i="103"/>
  <c r="M64" i="103"/>
  <c r="L64" i="103"/>
  <c r="K64" i="103"/>
  <c r="E64" i="103"/>
  <c r="C64" i="103"/>
  <c r="AF63" i="103"/>
  <c r="AE63" i="103"/>
  <c r="AD63" i="103"/>
  <c r="AC63" i="103"/>
  <c r="AB63" i="103"/>
  <c r="AA63" i="103"/>
  <c r="Z63" i="103"/>
  <c r="Y63" i="103"/>
  <c r="V63" i="103"/>
  <c r="W63" i="103"/>
  <c r="X63" i="103"/>
  <c r="S63" i="103"/>
  <c r="R63" i="103"/>
  <c r="Q63" i="103"/>
  <c r="P63" i="103"/>
  <c r="O63" i="103"/>
  <c r="N63" i="103"/>
  <c r="M63" i="103"/>
  <c r="L63" i="103"/>
  <c r="K63" i="103"/>
  <c r="D63" i="103"/>
  <c r="C63" i="103"/>
  <c r="AF62" i="103"/>
  <c r="AE62" i="103"/>
  <c r="AD62" i="103"/>
  <c r="AC62" i="103"/>
  <c r="AB62" i="103"/>
  <c r="AA62" i="103"/>
  <c r="Z62" i="103"/>
  <c r="Y62" i="103"/>
  <c r="V62" i="103"/>
  <c r="W62" i="103"/>
  <c r="X62" i="103"/>
  <c r="S62" i="103"/>
  <c r="R62" i="103"/>
  <c r="Q62" i="103"/>
  <c r="P62" i="103"/>
  <c r="O62" i="103"/>
  <c r="N62" i="103"/>
  <c r="M62" i="103"/>
  <c r="L62" i="103"/>
  <c r="K62" i="103"/>
  <c r="AF61" i="103"/>
  <c r="AE61" i="103"/>
  <c r="AD61" i="103"/>
  <c r="AC61" i="103"/>
  <c r="AB61" i="103"/>
  <c r="AA61" i="103"/>
  <c r="Z61" i="103"/>
  <c r="Y61" i="103"/>
  <c r="V61" i="103"/>
  <c r="W61" i="103"/>
  <c r="X61" i="103"/>
  <c r="S61" i="103"/>
  <c r="R61" i="103"/>
  <c r="Q61" i="103"/>
  <c r="P61" i="103"/>
  <c r="O61" i="103"/>
  <c r="N61" i="103"/>
  <c r="M61" i="103"/>
  <c r="L61" i="103"/>
  <c r="K61" i="103"/>
  <c r="H61" i="103"/>
  <c r="AF60" i="103"/>
  <c r="AE60" i="103"/>
  <c r="AD60" i="103"/>
  <c r="AC60" i="103"/>
  <c r="AB60" i="103"/>
  <c r="AA60" i="103"/>
  <c r="Z60" i="103"/>
  <c r="Y60" i="103"/>
  <c r="V60" i="103"/>
  <c r="W60" i="103"/>
  <c r="X60" i="103"/>
  <c r="S60" i="103"/>
  <c r="R60" i="103"/>
  <c r="Q60" i="103"/>
  <c r="P60" i="103"/>
  <c r="O60" i="103"/>
  <c r="N60" i="103"/>
  <c r="M60" i="103"/>
  <c r="L60" i="103"/>
  <c r="K60" i="103"/>
  <c r="H60" i="103"/>
  <c r="AF59" i="103"/>
  <c r="AE59" i="103"/>
  <c r="AD59" i="103"/>
  <c r="AC59" i="103"/>
  <c r="AB59" i="103"/>
  <c r="AA59" i="103"/>
  <c r="Z59" i="103"/>
  <c r="Y59" i="103"/>
  <c r="V59" i="103"/>
  <c r="W59" i="103"/>
  <c r="X59" i="103"/>
  <c r="S59" i="103"/>
  <c r="R59" i="103"/>
  <c r="Q59" i="103"/>
  <c r="P59" i="103"/>
  <c r="O59" i="103"/>
  <c r="N59" i="103"/>
  <c r="M59" i="103"/>
  <c r="L59" i="103"/>
  <c r="K59" i="103"/>
  <c r="H59" i="103"/>
  <c r="AF58" i="103"/>
  <c r="AE58" i="103"/>
  <c r="AD58" i="103"/>
  <c r="AC58" i="103"/>
  <c r="AB58" i="103"/>
  <c r="AA58" i="103"/>
  <c r="Z58" i="103"/>
  <c r="Y58" i="103"/>
  <c r="V58" i="103"/>
  <c r="W58" i="103"/>
  <c r="X58" i="103"/>
  <c r="S58" i="103"/>
  <c r="R58" i="103"/>
  <c r="Q58" i="103"/>
  <c r="P58" i="103"/>
  <c r="O58" i="103"/>
  <c r="N58" i="103"/>
  <c r="M58" i="103"/>
  <c r="L58" i="103"/>
  <c r="K58" i="103"/>
  <c r="H58" i="103"/>
  <c r="AF57" i="103"/>
  <c r="AE57" i="103"/>
  <c r="AD57" i="103"/>
  <c r="AC57" i="103"/>
  <c r="AB57" i="103"/>
  <c r="AA57" i="103"/>
  <c r="Z57" i="103"/>
  <c r="Y57" i="103"/>
  <c r="V57" i="103"/>
  <c r="W57" i="103"/>
  <c r="X57" i="103"/>
  <c r="S57" i="103"/>
  <c r="R57" i="103"/>
  <c r="Q57" i="103"/>
  <c r="P57" i="103"/>
  <c r="O57" i="103"/>
  <c r="N57" i="103"/>
  <c r="M57" i="103"/>
  <c r="L57" i="103"/>
  <c r="K57" i="103"/>
  <c r="H57" i="103"/>
  <c r="AF56" i="103"/>
  <c r="AE56" i="103"/>
  <c r="AD56" i="103"/>
  <c r="AC56" i="103"/>
  <c r="AB56" i="103"/>
  <c r="AA56" i="103"/>
  <c r="Z56" i="103"/>
  <c r="Y56" i="103"/>
  <c r="V56" i="103"/>
  <c r="W56" i="103"/>
  <c r="X56" i="103"/>
  <c r="S56" i="103"/>
  <c r="R56" i="103"/>
  <c r="Q56" i="103"/>
  <c r="P56" i="103"/>
  <c r="O56" i="103"/>
  <c r="N56" i="103"/>
  <c r="M56" i="103"/>
  <c r="L56" i="103"/>
  <c r="K56" i="103"/>
  <c r="H56" i="103"/>
  <c r="AF55" i="103"/>
  <c r="AE55" i="103"/>
  <c r="AD55" i="103"/>
  <c r="AC55" i="103"/>
  <c r="AB55" i="103"/>
  <c r="AA55" i="103"/>
  <c r="Z55" i="103"/>
  <c r="Y55" i="103"/>
  <c r="V55" i="103"/>
  <c r="W55" i="103"/>
  <c r="X55" i="103"/>
  <c r="S55" i="103"/>
  <c r="R55" i="103"/>
  <c r="Q55" i="103"/>
  <c r="P55" i="103"/>
  <c r="O55" i="103"/>
  <c r="N55" i="103"/>
  <c r="M55" i="103"/>
  <c r="L55" i="103"/>
  <c r="K55" i="103"/>
  <c r="D55" i="103"/>
  <c r="E55" i="103"/>
  <c r="AF54" i="103"/>
  <c r="AE54" i="103"/>
  <c r="AD54" i="103"/>
  <c r="AC54" i="103"/>
  <c r="AB54" i="103"/>
  <c r="AA54" i="103"/>
  <c r="Z54" i="103"/>
  <c r="Y54" i="103"/>
  <c r="V54" i="103"/>
  <c r="W54" i="103"/>
  <c r="X54" i="103"/>
  <c r="S54" i="103"/>
  <c r="R54" i="103"/>
  <c r="Q54" i="103"/>
  <c r="P54" i="103"/>
  <c r="O54" i="103"/>
  <c r="N54" i="103"/>
  <c r="M54" i="103"/>
  <c r="L54" i="103"/>
  <c r="K54" i="103"/>
  <c r="D54" i="103"/>
  <c r="E54" i="103"/>
  <c r="AF53" i="103"/>
  <c r="AE53" i="103"/>
  <c r="AD53" i="103"/>
  <c r="AC53" i="103"/>
  <c r="AB53" i="103"/>
  <c r="AA53" i="103"/>
  <c r="Z53" i="103"/>
  <c r="Y53" i="103"/>
  <c r="V53" i="103"/>
  <c r="W53" i="103"/>
  <c r="X53" i="103"/>
  <c r="S53" i="103"/>
  <c r="R53" i="103"/>
  <c r="Q53" i="103"/>
  <c r="P53" i="103"/>
  <c r="O53" i="103"/>
  <c r="N53" i="103"/>
  <c r="M53" i="103"/>
  <c r="L53" i="103"/>
  <c r="K53" i="103"/>
  <c r="D53" i="103"/>
  <c r="E53" i="103"/>
  <c r="Y52" i="103"/>
  <c r="Z52" i="103"/>
  <c r="AA52" i="103"/>
  <c r="AB52" i="103"/>
  <c r="AC52" i="103"/>
  <c r="AD52" i="103"/>
  <c r="AE52" i="103"/>
  <c r="AF52" i="103"/>
  <c r="V52" i="103"/>
  <c r="W52" i="103"/>
  <c r="X52" i="103"/>
  <c r="AG52" i="103"/>
  <c r="S52" i="103"/>
  <c r="R52" i="103"/>
  <c r="Q52" i="103"/>
  <c r="P52" i="103"/>
  <c r="O52" i="103"/>
  <c r="N52" i="103"/>
  <c r="M52" i="103"/>
  <c r="L52" i="103"/>
  <c r="K52" i="103"/>
  <c r="B51" i="103"/>
  <c r="A51" i="102"/>
  <c r="B101" i="102"/>
  <c r="B96" i="102"/>
  <c r="B97" i="102"/>
  <c r="B98" i="102"/>
  <c r="B99" i="102"/>
  <c r="B100" i="102"/>
  <c r="D101" i="102"/>
  <c r="E101" i="102"/>
  <c r="B94" i="102"/>
  <c r="C101" i="102"/>
  <c r="F101" i="102"/>
  <c r="D100" i="102"/>
  <c r="E100" i="102"/>
  <c r="C100" i="102"/>
  <c r="F100" i="102"/>
  <c r="D99" i="102"/>
  <c r="E99" i="102"/>
  <c r="C99" i="102"/>
  <c r="F99" i="102"/>
  <c r="D98" i="102"/>
  <c r="E98" i="102"/>
  <c r="C98" i="102"/>
  <c r="F98" i="102"/>
  <c r="D97" i="102"/>
  <c r="E97" i="102"/>
  <c r="C97" i="102"/>
  <c r="F97" i="102"/>
  <c r="D96" i="102"/>
  <c r="E96" i="102"/>
  <c r="G96" i="102"/>
  <c r="C96" i="102"/>
  <c r="F96" i="102"/>
  <c r="B95" i="102"/>
  <c r="C77" i="102"/>
  <c r="E77" i="102"/>
  <c r="F77" i="102"/>
  <c r="G77" i="102"/>
  <c r="D77" i="102"/>
  <c r="B79" i="102"/>
  <c r="H77" i="102"/>
  <c r="B78" i="102"/>
  <c r="C78" i="102"/>
  <c r="C79" i="102"/>
  <c r="D79" i="102"/>
  <c r="D80" i="102"/>
  <c r="B81" i="102"/>
  <c r="B80" i="102"/>
  <c r="C80" i="102"/>
  <c r="C81" i="102"/>
  <c r="D81" i="102"/>
  <c r="B83" i="102"/>
  <c r="B82" i="102"/>
  <c r="C82" i="102"/>
  <c r="C83" i="102"/>
  <c r="D83" i="102"/>
  <c r="B85" i="102"/>
  <c r="B84" i="102"/>
  <c r="C84" i="102"/>
  <c r="C85" i="102"/>
  <c r="D85" i="102"/>
  <c r="B87" i="102"/>
  <c r="B86" i="102"/>
  <c r="C86" i="102"/>
  <c r="C87" i="102"/>
  <c r="D87" i="102"/>
  <c r="D92" i="102"/>
  <c r="B89" i="102"/>
  <c r="B88" i="102"/>
  <c r="C88" i="102"/>
  <c r="C89" i="102"/>
  <c r="D89" i="102"/>
  <c r="B91" i="102"/>
  <c r="B90" i="102"/>
  <c r="C90" i="102"/>
  <c r="C91" i="102"/>
  <c r="D91" i="102"/>
  <c r="E92" i="102"/>
  <c r="C92" i="102"/>
  <c r="F92" i="102"/>
  <c r="S91" i="102"/>
  <c r="R91" i="102"/>
  <c r="Q91" i="102"/>
  <c r="P91" i="102"/>
  <c r="O91" i="102"/>
  <c r="N91" i="102"/>
  <c r="M91" i="102"/>
  <c r="L91" i="102"/>
  <c r="K91" i="102"/>
  <c r="H91" i="102"/>
  <c r="G91" i="102"/>
  <c r="S90" i="102"/>
  <c r="R90" i="102"/>
  <c r="Q90" i="102"/>
  <c r="P90" i="102"/>
  <c r="O90" i="102"/>
  <c r="N90" i="102"/>
  <c r="M90" i="102"/>
  <c r="L90" i="102"/>
  <c r="K90" i="102"/>
  <c r="S89" i="102"/>
  <c r="R89" i="102"/>
  <c r="Q89" i="102"/>
  <c r="P89" i="102"/>
  <c r="O89" i="102"/>
  <c r="N89" i="102"/>
  <c r="M89" i="102"/>
  <c r="L89" i="102"/>
  <c r="K89" i="102"/>
  <c r="H89" i="102"/>
  <c r="H88" i="102"/>
  <c r="G89" i="102"/>
  <c r="S88" i="102"/>
  <c r="R88" i="102"/>
  <c r="Q88" i="102"/>
  <c r="P88" i="102"/>
  <c r="O88" i="102"/>
  <c r="N88" i="102"/>
  <c r="M88" i="102"/>
  <c r="L88" i="102"/>
  <c r="K88" i="102"/>
  <c r="S87" i="102"/>
  <c r="R87" i="102"/>
  <c r="Q87" i="102"/>
  <c r="P87" i="102"/>
  <c r="O87" i="102"/>
  <c r="N87" i="102"/>
  <c r="M87" i="102"/>
  <c r="L87" i="102"/>
  <c r="K87" i="102"/>
  <c r="H87" i="102"/>
  <c r="G87" i="102"/>
  <c r="S86" i="102"/>
  <c r="R86" i="102"/>
  <c r="Q86" i="102"/>
  <c r="P86" i="102"/>
  <c r="O86" i="102"/>
  <c r="N86" i="102"/>
  <c r="M86" i="102"/>
  <c r="L86" i="102"/>
  <c r="K86" i="102"/>
  <c r="S85" i="102"/>
  <c r="R85" i="102"/>
  <c r="Q85" i="102"/>
  <c r="P85" i="102"/>
  <c r="O85" i="102"/>
  <c r="N85" i="102"/>
  <c r="M85" i="102"/>
  <c r="L85" i="102"/>
  <c r="K85" i="102"/>
  <c r="H85" i="102"/>
  <c r="E85" i="102"/>
  <c r="G85" i="102"/>
  <c r="S84" i="102"/>
  <c r="R84" i="102"/>
  <c r="Q84" i="102"/>
  <c r="P84" i="102"/>
  <c r="O84" i="102"/>
  <c r="N84" i="102"/>
  <c r="M84" i="102"/>
  <c r="L84" i="102"/>
  <c r="K84" i="102"/>
  <c r="S83" i="102"/>
  <c r="R83" i="102"/>
  <c r="Q83" i="102"/>
  <c r="P83" i="102"/>
  <c r="O83" i="102"/>
  <c r="N83" i="102"/>
  <c r="M83" i="102"/>
  <c r="L83" i="102"/>
  <c r="K83" i="102"/>
  <c r="H83" i="102"/>
  <c r="G83" i="102"/>
  <c r="S82" i="102"/>
  <c r="R82" i="102"/>
  <c r="Q82" i="102"/>
  <c r="P82" i="102"/>
  <c r="O82" i="102"/>
  <c r="N82" i="102"/>
  <c r="M82" i="102"/>
  <c r="L82" i="102"/>
  <c r="K82" i="102"/>
  <c r="S81" i="102"/>
  <c r="R81" i="102"/>
  <c r="Q81" i="102"/>
  <c r="P81" i="102"/>
  <c r="O81" i="102"/>
  <c r="N81" i="102"/>
  <c r="M81" i="102"/>
  <c r="L81" i="102"/>
  <c r="K81" i="102"/>
  <c r="H81" i="102"/>
  <c r="G81" i="102"/>
  <c r="H63" i="102"/>
  <c r="AF80" i="102"/>
  <c r="AE80" i="102"/>
  <c r="AD80" i="102"/>
  <c r="AC80" i="102"/>
  <c r="AB80" i="102"/>
  <c r="AA80" i="102"/>
  <c r="Z80" i="102"/>
  <c r="Y80" i="102"/>
  <c r="V80" i="102"/>
  <c r="W80" i="102"/>
  <c r="X80" i="102"/>
  <c r="S80" i="102"/>
  <c r="R80" i="102"/>
  <c r="Q80" i="102"/>
  <c r="P80" i="102"/>
  <c r="O80" i="102"/>
  <c r="N80" i="102"/>
  <c r="M80" i="102"/>
  <c r="L80" i="102"/>
  <c r="K80" i="102"/>
  <c r="AF79" i="102"/>
  <c r="AE79" i="102"/>
  <c r="AD79" i="102"/>
  <c r="AC79" i="102"/>
  <c r="AB79" i="102"/>
  <c r="AA79" i="102"/>
  <c r="Z79" i="102"/>
  <c r="Y79" i="102"/>
  <c r="V79" i="102"/>
  <c r="W79" i="102"/>
  <c r="X79" i="102"/>
  <c r="S79" i="102"/>
  <c r="R79" i="102"/>
  <c r="Q79" i="102"/>
  <c r="P79" i="102"/>
  <c r="O79" i="102"/>
  <c r="N79" i="102"/>
  <c r="M79" i="102"/>
  <c r="L79" i="102"/>
  <c r="K79" i="102"/>
  <c r="H79" i="102"/>
  <c r="G79" i="102"/>
  <c r="AF78" i="102"/>
  <c r="AE78" i="102"/>
  <c r="AD78" i="102"/>
  <c r="AC78" i="102"/>
  <c r="AB78" i="102"/>
  <c r="AA78" i="102"/>
  <c r="Z78" i="102"/>
  <c r="Y78" i="102"/>
  <c r="V78" i="102"/>
  <c r="W78" i="102"/>
  <c r="X78" i="102"/>
  <c r="S78" i="102"/>
  <c r="R78" i="102"/>
  <c r="Q78" i="102"/>
  <c r="P78" i="102"/>
  <c r="O78" i="102"/>
  <c r="N78" i="102"/>
  <c r="M78" i="102"/>
  <c r="L78" i="102"/>
  <c r="K78" i="102"/>
  <c r="AF77" i="102"/>
  <c r="AE77" i="102"/>
  <c r="AD77" i="102"/>
  <c r="AC77" i="102"/>
  <c r="AB77" i="102"/>
  <c r="AA77" i="102"/>
  <c r="Z77" i="102"/>
  <c r="Y77" i="102"/>
  <c r="V77" i="102"/>
  <c r="W77" i="102"/>
  <c r="X77" i="102"/>
  <c r="S77" i="102"/>
  <c r="R77" i="102"/>
  <c r="Q77" i="102"/>
  <c r="P77" i="102"/>
  <c r="O77" i="102"/>
  <c r="N77" i="102"/>
  <c r="M77" i="102"/>
  <c r="L77" i="102"/>
  <c r="K77" i="102"/>
  <c r="B77" i="102"/>
  <c r="AF76" i="102"/>
  <c r="AE76" i="102"/>
  <c r="AD76" i="102"/>
  <c r="AC76" i="102"/>
  <c r="AB76" i="102"/>
  <c r="AA76" i="102"/>
  <c r="Z76" i="102"/>
  <c r="Y76" i="102"/>
  <c r="V76" i="102"/>
  <c r="W76" i="102"/>
  <c r="X76" i="102"/>
  <c r="S76" i="102"/>
  <c r="R76" i="102"/>
  <c r="Q76" i="102"/>
  <c r="P76" i="102"/>
  <c r="O76" i="102"/>
  <c r="N76" i="102"/>
  <c r="M76" i="102"/>
  <c r="L76" i="102"/>
  <c r="K76" i="102"/>
  <c r="G68" i="102"/>
  <c r="C54" i="102"/>
  <c r="C73" i="102"/>
  <c r="C55" i="102"/>
  <c r="C74" i="102"/>
  <c r="D73" i="102"/>
  <c r="H53" i="102"/>
  <c r="E72" i="102"/>
  <c r="F72" i="102"/>
  <c r="H54" i="102"/>
  <c r="E73" i="102"/>
  <c r="F73" i="102"/>
  <c r="B76" i="102"/>
  <c r="AF75" i="102"/>
  <c r="AE75" i="102"/>
  <c r="AD75" i="102"/>
  <c r="AC75" i="102"/>
  <c r="AB75" i="102"/>
  <c r="AA75" i="102"/>
  <c r="Z75" i="102"/>
  <c r="Y75" i="102"/>
  <c r="V75" i="102"/>
  <c r="W75" i="102"/>
  <c r="X75" i="102"/>
  <c r="S75" i="102"/>
  <c r="R75" i="102"/>
  <c r="Q75" i="102"/>
  <c r="P75" i="102"/>
  <c r="O75" i="102"/>
  <c r="N75" i="102"/>
  <c r="M75" i="102"/>
  <c r="L75" i="102"/>
  <c r="K75" i="102"/>
  <c r="B75" i="102"/>
  <c r="AF74" i="102"/>
  <c r="AE74" i="102"/>
  <c r="AD74" i="102"/>
  <c r="AC74" i="102"/>
  <c r="AB74" i="102"/>
  <c r="AA74" i="102"/>
  <c r="Z74" i="102"/>
  <c r="Y74" i="102"/>
  <c r="V74" i="102"/>
  <c r="W74" i="102"/>
  <c r="X74" i="102"/>
  <c r="S74" i="102"/>
  <c r="R74" i="102"/>
  <c r="Q74" i="102"/>
  <c r="P74" i="102"/>
  <c r="O74" i="102"/>
  <c r="N74" i="102"/>
  <c r="M74" i="102"/>
  <c r="L74" i="102"/>
  <c r="K74" i="102"/>
  <c r="H55" i="102"/>
  <c r="E74" i="102"/>
  <c r="B55" i="102"/>
  <c r="B74" i="102"/>
  <c r="AF73" i="102"/>
  <c r="AE73" i="102"/>
  <c r="AD73" i="102"/>
  <c r="AC73" i="102"/>
  <c r="AB73" i="102"/>
  <c r="AA73" i="102"/>
  <c r="Z73" i="102"/>
  <c r="Y73" i="102"/>
  <c r="V73" i="102"/>
  <c r="W73" i="102"/>
  <c r="X73" i="102"/>
  <c r="S73" i="102"/>
  <c r="R73" i="102"/>
  <c r="Q73" i="102"/>
  <c r="P73" i="102"/>
  <c r="O73" i="102"/>
  <c r="N73" i="102"/>
  <c r="M73" i="102"/>
  <c r="L73" i="102"/>
  <c r="K73" i="102"/>
  <c r="B54" i="102"/>
  <c r="B73" i="102"/>
  <c r="AF72" i="102"/>
  <c r="AE72" i="102"/>
  <c r="AD72" i="102"/>
  <c r="AC72" i="102"/>
  <c r="AB72" i="102"/>
  <c r="AA72" i="102"/>
  <c r="Z72" i="102"/>
  <c r="Y72" i="102"/>
  <c r="V72" i="102"/>
  <c r="W72" i="102"/>
  <c r="X72" i="102"/>
  <c r="S72" i="102"/>
  <c r="R72" i="102"/>
  <c r="Q72" i="102"/>
  <c r="P72" i="102"/>
  <c r="O72" i="102"/>
  <c r="N72" i="102"/>
  <c r="M72" i="102"/>
  <c r="L72" i="102"/>
  <c r="K72" i="102"/>
  <c r="C53" i="102"/>
  <c r="C72" i="102"/>
  <c r="D72" i="102"/>
  <c r="B53" i="102"/>
  <c r="B72" i="102"/>
  <c r="AF71" i="102"/>
  <c r="AE71" i="102"/>
  <c r="AD71" i="102"/>
  <c r="AC71" i="102"/>
  <c r="AB71" i="102"/>
  <c r="AA71" i="102"/>
  <c r="Z71" i="102"/>
  <c r="Y71" i="102"/>
  <c r="V71" i="102"/>
  <c r="W71" i="102"/>
  <c r="X71" i="102"/>
  <c r="S71" i="102"/>
  <c r="R71" i="102"/>
  <c r="Q71" i="102"/>
  <c r="P71" i="102"/>
  <c r="O71" i="102"/>
  <c r="N71" i="102"/>
  <c r="M71" i="102"/>
  <c r="L71" i="102"/>
  <c r="K71" i="102"/>
  <c r="AF70" i="102"/>
  <c r="AE70" i="102"/>
  <c r="AD70" i="102"/>
  <c r="AC70" i="102"/>
  <c r="AB70" i="102"/>
  <c r="AA70" i="102"/>
  <c r="Z70" i="102"/>
  <c r="Y70" i="102"/>
  <c r="V70" i="102"/>
  <c r="W70" i="102"/>
  <c r="X70" i="102"/>
  <c r="S70" i="102"/>
  <c r="R70" i="102"/>
  <c r="Q70" i="102"/>
  <c r="P70" i="102"/>
  <c r="O70" i="102"/>
  <c r="N70" i="102"/>
  <c r="M70" i="102"/>
  <c r="L70" i="102"/>
  <c r="K70" i="102"/>
  <c r="G66" i="102"/>
  <c r="AF69" i="102"/>
  <c r="AE69" i="102"/>
  <c r="AD69" i="102"/>
  <c r="AC69" i="102"/>
  <c r="AB69" i="102"/>
  <c r="AA69" i="102"/>
  <c r="Z69" i="102"/>
  <c r="Y69" i="102"/>
  <c r="V69" i="102"/>
  <c r="W69" i="102"/>
  <c r="X69" i="102"/>
  <c r="S69" i="102"/>
  <c r="R69" i="102"/>
  <c r="Q69" i="102"/>
  <c r="P69" i="102"/>
  <c r="O69" i="102"/>
  <c r="N69" i="102"/>
  <c r="M69" i="102"/>
  <c r="L69" i="102"/>
  <c r="K69" i="102"/>
  <c r="AF68" i="102"/>
  <c r="AE68" i="102"/>
  <c r="AD68" i="102"/>
  <c r="AC68" i="102"/>
  <c r="AB68" i="102"/>
  <c r="AA68" i="102"/>
  <c r="Z68" i="102"/>
  <c r="Y68" i="102"/>
  <c r="V68" i="102"/>
  <c r="W68" i="102"/>
  <c r="X68" i="102"/>
  <c r="S68" i="102"/>
  <c r="R68" i="102"/>
  <c r="Q68" i="102"/>
  <c r="P68" i="102"/>
  <c r="O68" i="102"/>
  <c r="N68" i="102"/>
  <c r="M68" i="102"/>
  <c r="L68" i="102"/>
  <c r="K68" i="102"/>
  <c r="AF67" i="102"/>
  <c r="AE67" i="102"/>
  <c r="AD67" i="102"/>
  <c r="AC67" i="102"/>
  <c r="AB67" i="102"/>
  <c r="AA67" i="102"/>
  <c r="Z67" i="102"/>
  <c r="Y67" i="102"/>
  <c r="V67" i="102"/>
  <c r="W67" i="102"/>
  <c r="X67" i="102"/>
  <c r="S67" i="102"/>
  <c r="R67" i="102"/>
  <c r="Q67" i="102"/>
  <c r="P67" i="102"/>
  <c r="O67" i="102"/>
  <c r="N67" i="102"/>
  <c r="M67" i="102"/>
  <c r="L67" i="102"/>
  <c r="K67" i="102"/>
  <c r="G53" i="102"/>
  <c r="C56" i="102"/>
  <c r="B56" i="102"/>
  <c r="C57" i="102"/>
  <c r="B57" i="102"/>
  <c r="C58" i="102"/>
  <c r="B58" i="102"/>
  <c r="C59" i="102"/>
  <c r="B59" i="102"/>
  <c r="C60" i="102"/>
  <c r="B60" i="102"/>
  <c r="C61" i="102"/>
  <c r="B61" i="102"/>
  <c r="E56" i="102"/>
  <c r="G56" i="102"/>
  <c r="E57" i="102"/>
  <c r="G57" i="102"/>
  <c r="E58" i="102"/>
  <c r="G58" i="102"/>
  <c r="E59" i="102"/>
  <c r="G59" i="102"/>
  <c r="E60" i="102"/>
  <c r="G60" i="102"/>
  <c r="E61" i="102"/>
  <c r="G61" i="102"/>
  <c r="F53" i="102"/>
  <c r="B62" i="102"/>
  <c r="B63" i="102"/>
  <c r="B64" i="102"/>
  <c r="F54" i="102"/>
  <c r="G64" i="102"/>
  <c r="F55" i="102"/>
  <c r="H66" i="102"/>
  <c r="H67" i="102"/>
  <c r="G67" i="102"/>
  <c r="B65" i="102"/>
  <c r="B66" i="102"/>
  <c r="F65" i="102"/>
  <c r="F66" i="102"/>
  <c r="F67" i="102"/>
  <c r="B67" i="102"/>
  <c r="AF66" i="102"/>
  <c r="AE66" i="102"/>
  <c r="AD66" i="102"/>
  <c r="AC66" i="102"/>
  <c r="AB66" i="102"/>
  <c r="AA66" i="102"/>
  <c r="Z66" i="102"/>
  <c r="Y66" i="102"/>
  <c r="V66" i="102"/>
  <c r="W66" i="102"/>
  <c r="X66" i="102"/>
  <c r="S66" i="102"/>
  <c r="R66" i="102"/>
  <c r="Q66" i="102"/>
  <c r="P66" i="102"/>
  <c r="O66" i="102"/>
  <c r="N66" i="102"/>
  <c r="M66" i="102"/>
  <c r="L66" i="102"/>
  <c r="K66" i="102"/>
  <c r="C66" i="102"/>
  <c r="AF65" i="102"/>
  <c r="AE65" i="102"/>
  <c r="AD65" i="102"/>
  <c r="AC65" i="102"/>
  <c r="AB65" i="102"/>
  <c r="AA65" i="102"/>
  <c r="Z65" i="102"/>
  <c r="Y65" i="102"/>
  <c r="V65" i="102"/>
  <c r="W65" i="102"/>
  <c r="X65" i="102"/>
  <c r="S65" i="102"/>
  <c r="R65" i="102"/>
  <c r="Q65" i="102"/>
  <c r="P65" i="102"/>
  <c r="O65" i="102"/>
  <c r="N65" i="102"/>
  <c r="M65" i="102"/>
  <c r="L65" i="102"/>
  <c r="K65" i="102"/>
  <c r="H65" i="102"/>
  <c r="G65" i="102"/>
  <c r="C65" i="102"/>
  <c r="AF64" i="102"/>
  <c r="AE64" i="102"/>
  <c r="AD64" i="102"/>
  <c r="AC64" i="102"/>
  <c r="AB64" i="102"/>
  <c r="AA64" i="102"/>
  <c r="Z64" i="102"/>
  <c r="Y64" i="102"/>
  <c r="V64" i="102"/>
  <c r="W64" i="102"/>
  <c r="X64" i="102"/>
  <c r="S64" i="102"/>
  <c r="R64" i="102"/>
  <c r="Q64" i="102"/>
  <c r="P64" i="102"/>
  <c r="O64" i="102"/>
  <c r="N64" i="102"/>
  <c r="M64" i="102"/>
  <c r="L64" i="102"/>
  <c r="K64" i="102"/>
  <c r="E64" i="102"/>
  <c r="C64" i="102"/>
  <c r="AF63" i="102"/>
  <c r="AE63" i="102"/>
  <c r="AD63" i="102"/>
  <c r="AC63" i="102"/>
  <c r="AB63" i="102"/>
  <c r="AA63" i="102"/>
  <c r="Z63" i="102"/>
  <c r="Y63" i="102"/>
  <c r="V63" i="102"/>
  <c r="W63" i="102"/>
  <c r="X63" i="102"/>
  <c r="S63" i="102"/>
  <c r="R63" i="102"/>
  <c r="Q63" i="102"/>
  <c r="P63" i="102"/>
  <c r="O63" i="102"/>
  <c r="N63" i="102"/>
  <c r="M63" i="102"/>
  <c r="L63" i="102"/>
  <c r="K63" i="102"/>
  <c r="D53" i="102"/>
  <c r="E53" i="102"/>
  <c r="D54" i="102"/>
  <c r="E54" i="102"/>
  <c r="D55" i="102"/>
  <c r="E55" i="102"/>
  <c r="D63" i="102"/>
  <c r="C63" i="102"/>
  <c r="AF62" i="102"/>
  <c r="AE62" i="102"/>
  <c r="AD62" i="102"/>
  <c r="AC62" i="102"/>
  <c r="AB62" i="102"/>
  <c r="AA62" i="102"/>
  <c r="Z62" i="102"/>
  <c r="Y62" i="102"/>
  <c r="V62" i="102"/>
  <c r="W62" i="102"/>
  <c r="X62" i="102"/>
  <c r="S62" i="102"/>
  <c r="R62" i="102"/>
  <c r="Q62" i="102"/>
  <c r="P62" i="102"/>
  <c r="O62" i="102"/>
  <c r="N62" i="102"/>
  <c r="M62" i="102"/>
  <c r="L62" i="102"/>
  <c r="K62" i="102"/>
  <c r="AF61" i="102"/>
  <c r="AE61" i="102"/>
  <c r="AD61" i="102"/>
  <c r="AC61" i="102"/>
  <c r="AB61" i="102"/>
  <c r="AA61" i="102"/>
  <c r="Z61" i="102"/>
  <c r="Y61" i="102"/>
  <c r="V61" i="102"/>
  <c r="W61" i="102"/>
  <c r="X61" i="102"/>
  <c r="S61" i="102"/>
  <c r="R61" i="102"/>
  <c r="Q61" i="102"/>
  <c r="P61" i="102"/>
  <c r="O61" i="102"/>
  <c r="N61" i="102"/>
  <c r="M61" i="102"/>
  <c r="L61" i="102"/>
  <c r="K61" i="102"/>
  <c r="H61" i="102"/>
  <c r="AF60" i="102"/>
  <c r="AE60" i="102"/>
  <c r="AD60" i="102"/>
  <c r="AC60" i="102"/>
  <c r="AB60" i="102"/>
  <c r="AA60" i="102"/>
  <c r="Z60" i="102"/>
  <c r="Y60" i="102"/>
  <c r="V60" i="102"/>
  <c r="W60" i="102"/>
  <c r="X60" i="102"/>
  <c r="S60" i="102"/>
  <c r="R60" i="102"/>
  <c r="Q60" i="102"/>
  <c r="P60" i="102"/>
  <c r="O60" i="102"/>
  <c r="N60" i="102"/>
  <c r="M60" i="102"/>
  <c r="L60" i="102"/>
  <c r="K60" i="102"/>
  <c r="H60" i="102"/>
  <c r="AF59" i="102"/>
  <c r="AE59" i="102"/>
  <c r="AD59" i="102"/>
  <c r="AC59" i="102"/>
  <c r="AB59" i="102"/>
  <c r="AA59" i="102"/>
  <c r="Z59" i="102"/>
  <c r="Y59" i="102"/>
  <c r="V59" i="102"/>
  <c r="W59" i="102"/>
  <c r="X59" i="102"/>
  <c r="S59" i="102"/>
  <c r="R59" i="102"/>
  <c r="Q59" i="102"/>
  <c r="P59" i="102"/>
  <c r="O59" i="102"/>
  <c r="N59" i="102"/>
  <c r="M59" i="102"/>
  <c r="L59" i="102"/>
  <c r="K59" i="102"/>
  <c r="H59" i="102"/>
  <c r="AF58" i="102"/>
  <c r="AE58" i="102"/>
  <c r="AD58" i="102"/>
  <c r="AC58" i="102"/>
  <c r="AB58" i="102"/>
  <c r="AA58" i="102"/>
  <c r="Z58" i="102"/>
  <c r="Y58" i="102"/>
  <c r="V58" i="102"/>
  <c r="W58" i="102"/>
  <c r="X58" i="102"/>
  <c r="S58" i="102"/>
  <c r="R58" i="102"/>
  <c r="Q58" i="102"/>
  <c r="P58" i="102"/>
  <c r="O58" i="102"/>
  <c r="N58" i="102"/>
  <c r="M58" i="102"/>
  <c r="L58" i="102"/>
  <c r="K58" i="102"/>
  <c r="H58" i="102"/>
  <c r="AF57" i="102"/>
  <c r="AE57" i="102"/>
  <c r="AD57" i="102"/>
  <c r="AC57" i="102"/>
  <c r="AB57" i="102"/>
  <c r="AA57" i="102"/>
  <c r="Z57" i="102"/>
  <c r="Y57" i="102"/>
  <c r="V57" i="102"/>
  <c r="W57" i="102"/>
  <c r="X57" i="102"/>
  <c r="S57" i="102"/>
  <c r="R57" i="102"/>
  <c r="Q57" i="102"/>
  <c r="P57" i="102"/>
  <c r="O57" i="102"/>
  <c r="N57" i="102"/>
  <c r="M57" i="102"/>
  <c r="L57" i="102"/>
  <c r="K57" i="102"/>
  <c r="H57" i="102"/>
  <c r="AF56" i="102"/>
  <c r="AE56" i="102"/>
  <c r="AD56" i="102"/>
  <c r="AC56" i="102"/>
  <c r="AB56" i="102"/>
  <c r="AA56" i="102"/>
  <c r="Z56" i="102"/>
  <c r="Y56" i="102"/>
  <c r="V56" i="102"/>
  <c r="W56" i="102"/>
  <c r="X56" i="102"/>
  <c r="S56" i="102"/>
  <c r="R56" i="102"/>
  <c r="Q56" i="102"/>
  <c r="P56" i="102"/>
  <c r="O56" i="102"/>
  <c r="N56" i="102"/>
  <c r="M56" i="102"/>
  <c r="L56" i="102"/>
  <c r="K56" i="102"/>
  <c r="H56" i="102"/>
  <c r="AF55" i="102"/>
  <c r="AE55" i="102"/>
  <c r="AD55" i="102"/>
  <c r="AC55" i="102"/>
  <c r="AB55" i="102"/>
  <c r="AA55" i="102"/>
  <c r="Z55" i="102"/>
  <c r="Y55" i="102"/>
  <c r="V55" i="102"/>
  <c r="W55" i="102"/>
  <c r="X55" i="102"/>
  <c r="S55" i="102"/>
  <c r="R55" i="102"/>
  <c r="Q55" i="102"/>
  <c r="P55" i="102"/>
  <c r="O55" i="102"/>
  <c r="N55" i="102"/>
  <c r="M55" i="102"/>
  <c r="L55" i="102"/>
  <c r="K55" i="102"/>
  <c r="AF54" i="102"/>
  <c r="AE54" i="102"/>
  <c r="AD54" i="102"/>
  <c r="AC54" i="102"/>
  <c r="AB54" i="102"/>
  <c r="AA54" i="102"/>
  <c r="Z54" i="102"/>
  <c r="Y54" i="102"/>
  <c r="V54" i="102"/>
  <c r="W54" i="102"/>
  <c r="X54" i="102"/>
  <c r="S54" i="102"/>
  <c r="R54" i="102"/>
  <c r="Q54" i="102"/>
  <c r="P54" i="102"/>
  <c r="O54" i="102"/>
  <c r="N54" i="102"/>
  <c r="M54" i="102"/>
  <c r="L54" i="102"/>
  <c r="K54" i="102"/>
  <c r="AF53" i="102"/>
  <c r="AE53" i="102"/>
  <c r="AD53" i="102"/>
  <c r="AC53" i="102"/>
  <c r="AB53" i="102"/>
  <c r="AA53" i="102"/>
  <c r="Z53" i="102"/>
  <c r="Y53" i="102"/>
  <c r="V53" i="102"/>
  <c r="W53" i="102"/>
  <c r="X53" i="102"/>
  <c r="S53" i="102"/>
  <c r="R53" i="102"/>
  <c r="Q53" i="102"/>
  <c r="P53" i="102"/>
  <c r="O53" i="102"/>
  <c r="N53" i="102"/>
  <c r="M53" i="102"/>
  <c r="L53" i="102"/>
  <c r="K53" i="102"/>
  <c r="Y52" i="102"/>
  <c r="Z52" i="102"/>
  <c r="AA52" i="102"/>
  <c r="AB52" i="102"/>
  <c r="AC52" i="102"/>
  <c r="AD52" i="102"/>
  <c r="AE52" i="102"/>
  <c r="AF52" i="102"/>
  <c r="V52" i="102"/>
  <c r="W52" i="102"/>
  <c r="X52" i="102"/>
  <c r="AG52" i="102"/>
  <c r="S52" i="102"/>
  <c r="R52" i="102"/>
  <c r="Q52" i="102"/>
  <c r="P52" i="102"/>
  <c r="O52" i="102"/>
  <c r="N52" i="102"/>
  <c r="M52" i="102"/>
  <c r="L52" i="102"/>
  <c r="K52" i="102"/>
  <c r="B51" i="102"/>
  <c r="A51" i="101"/>
  <c r="B101" i="101"/>
  <c r="B96" i="101"/>
  <c r="B97" i="101"/>
  <c r="B98" i="101"/>
  <c r="B99" i="101"/>
  <c r="B100" i="101"/>
  <c r="D101" i="101"/>
  <c r="E101" i="101"/>
  <c r="B94" i="101"/>
  <c r="C60" i="101"/>
  <c r="B60" i="101"/>
  <c r="C101" i="101"/>
  <c r="F101" i="101"/>
  <c r="D100" i="101"/>
  <c r="E100" i="101"/>
  <c r="C100" i="101"/>
  <c r="F100" i="101"/>
  <c r="D99" i="101"/>
  <c r="E99" i="101"/>
  <c r="C99" i="101"/>
  <c r="F99" i="101"/>
  <c r="D98" i="101"/>
  <c r="E98" i="101"/>
  <c r="C98" i="101"/>
  <c r="F98" i="101"/>
  <c r="D97" i="101"/>
  <c r="E97" i="101"/>
  <c r="C56" i="101"/>
  <c r="B56" i="101"/>
  <c r="C97" i="101"/>
  <c r="F97" i="101"/>
  <c r="D96" i="101"/>
  <c r="E96" i="101"/>
  <c r="G96" i="101"/>
  <c r="C96" i="101"/>
  <c r="F96" i="101"/>
  <c r="B95" i="101"/>
  <c r="C77" i="101"/>
  <c r="E77" i="101"/>
  <c r="F77" i="101"/>
  <c r="G77" i="101"/>
  <c r="D77" i="101"/>
  <c r="B79" i="101"/>
  <c r="H77" i="101"/>
  <c r="B78" i="101"/>
  <c r="C78" i="101"/>
  <c r="C79" i="101"/>
  <c r="D79" i="101"/>
  <c r="D80" i="101"/>
  <c r="B81" i="101"/>
  <c r="B80" i="101"/>
  <c r="C80" i="101"/>
  <c r="C81" i="101"/>
  <c r="D81" i="101"/>
  <c r="B83" i="101"/>
  <c r="B82" i="101"/>
  <c r="C82" i="101"/>
  <c r="C83" i="101"/>
  <c r="D83" i="101"/>
  <c r="B85" i="101"/>
  <c r="B84" i="101"/>
  <c r="C84" i="101"/>
  <c r="C85" i="101"/>
  <c r="D85" i="101"/>
  <c r="B87" i="101"/>
  <c r="B86" i="101"/>
  <c r="C86" i="101"/>
  <c r="C87" i="101"/>
  <c r="D87" i="101"/>
  <c r="D92" i="101"/>
  <c r="B89" i="101"/>
  <c r="B88" i="101"/>
  <c r="C88" i="101"/>
  <c r="C89" i="101"/>
  <c r="D89" i="101"/>
  <c r="B91" i="101"/>
  <c r="B90" i="101"/>
  <c r="C90" i="101"/>
  <c r="C91" i="101"/>
  <c r="D91" i="101"/>
  <c r="E92" i="101"/>
  <c r="C92" i="101"/>
  <c r="F92" i="101"/>
  <c r="S91" i="101"/>
  <c r="R91" i="101"/>
  <c r="Q91" i="101"/>
  <c r="P91" i="101"/>
  <c r="O91" i="101"/>
  <c r="N91" i="101"/>
  <c r="M91" i="101"/>
  <c r="L91" i="101"/>
  <c r="K91" i="101"/>
  <c r="H91" i="101"/>
  <c r="G91" i="101"/>
  <c r="S90" i="101"/>
  <c r="R90" i="101"/>
  <c r="Q90" i="101"/>
  <c r="P90" i="101"/>
  <c r="O90" i="101"/>
  <c r="N90" i="101"/>
  <c r="M90" i="101"/>
  <c r="L90" i="101"/>
  <c r="K90" i="101"/>
  <c r="S89" i="101"/>
  <c r="R89" i="101"/>
  <c r="Q89" i="101"/>
  <c r="P89" i="101"/>
  <c r="O89" i="101"/>
  <c r="N89" i="101"/>
  <c r="M89" i="101"/>
  <c r="L89" i="101"/>
  <c r="K89" i="101"/>
  <c r="H89" i="101"/>
  <c r="G89" i="101"/>
  <c r="S88" i="101"/>
  <c r="R88" i="101"/>
  <c r="Q88" i="101"/>
  <c r="P88" i="101"/>
  <c r="O88" i="101"/>
  <c r="N88" i="101"/>
  <c r="M88" i="101"/>
  <c r="L88" i="101"/>
  <c r="K88" i="101"/>
  <c r="H88" i="101"/>
  <c r="S87" i="101"/>
  <c r="R87" i="101"/>
  <c r="Q87" i="101"/>
  <c r="P87" i="101"/>
  <c r="O87" i="101"/>
  <c r="N87" i="101"/>
  <c r="M87" i="101"/>
  <c r="L87" i="101"/>
  <c r="K87" i="101"/>
  <c r="H87" i="101"/>
  <c r="G87" i="101"/>
  <c r="S86" i="101"/>
  <c r="R86" i="101"/>
  <c r="Q86" i="101"/>
  <c r="P86" i="101"/>
  <c r="O86" i="101"/>
  <c r="N86" i="101"/>
  <c r="M86" i="101"/>
  <c r="L86" i="101"/>
  <c r="K86" i="101"/>
  <c r="S85" i="101"/>
  <c r="R85" i="101"/>
  <c r="Q85" i="101"/>
  <c r="P85" i="101"/>
  <c r="O85" i="101"/>
  <c r="N85" i="101"/>
  <c r="M85" i="101"/>
  <c r="L85" i="101"/>
  <c r="K85" i="101"/>
  <c r="H85" i="101"/>
  <c r="E85" i="101"/>
  <c r="G85" i="101"/>
  <c r="S84" i="101"/>
  <c r="R84" i="101"/>
  <c r="Q84" i="101"/>
  <c r="P84" i="101"/>
  <c r="O84" i="101"/>
  <c r="N84" i="101"/>
  <c r="M84" i="101"/>
  <c r="L84" i="101"/>
  <c r="K84" i="101"/>
  <c r="S83" i="101"/>
  <c r="R83" i="101"/>
  <c r="Q83" i="101"/>
  <c r="P83" i="101"/>
  <c r="O83" i="101"/>
  <c r="N83" i="101"/>
  <c r="M83" i="101"/>
  <c r="L83" i="101"/>
  <c r="K83" i="101"/>
  <c r="H83" i="101"/>
  <c r="G83" i="101"/>
  <c r="S82" i="101"/>
  <c r="R82" i="101"/>
  <c r="Q82" i="101"/>
  <c r="P82" i="101"/>
  <c r="O82" i="101"/>
  <c r="N82" i="101"/>
  <c r="M82" i="101"/>
  <c r="L82" i="101"/>
  <c r="K82" i="101"/>
  <c r="S81" i="101"/>
  <c r="R81" i="101"/>
  <c r="Q81" i="101"/>
  <c r="P81" i="101"/>
  <c r="O81" i="101"/>
  <c r="N81" i="101"/>
  <c r="M81" i="101"/>
  <c r="L81" i="101"/>
  <c r="K81" i="101"/>
  <c r="H81" i="101"/>
  <c r="G81" i="101"/>
  <c r="H63" i="101"/>
  <c r="AF80" i="101"/>
  <c r="AE80" i="101"/>
  <c r="AD80" i="101"/>
  <c r="AC80" i="101"/>
  <c r="AB80" i="101"/>
  <c r="AA80" i="101"/>
  <c r="Z80" i="101"/>
  <c r="Y80" i="101"/>
  <c r="V80" i="101"/>
  <c r="W80" i="101"/>
  <c r="X80" i="101"/>
  <c r="S80" i="101"/>
  <c r="R80" i="101"/>
  <c r="Q80" i="101"/>
  <c r="P80" i="101"/>
  <c r="O80" i="101"/>
  <c r="N80" i="101"/>
  <c r="M80" i="101"/>
  <c r="L80" i="101"/>
  <c r="K80" i="101"/>
  <c r="AF79" i="101"/>
  <c r="AE79" i="101"/>
  <c r="AD79" i="101"/>
  <c r="AC79" i="101"/>
  <c r="AB79" i="101"/>
  <c r="AA79" i="101"/>
  <c r="Z79" i="101"/>
  <c r="Y79" i="101"/>
  <c r="V79" i="101"/>
  <c r="W79" i="101"/>
  <c r="X79" i="101"/>
  <c r="S79" i="101"/>
  <c r="R79" i="101"/>
  <c r="Q79" i="101"/>
  <c r="P79" i="101"/>
  <c r="O79" i="101"/>
  <c r="N79" i="101"/>
  <c r="M79" i="101"/>
  <c r="L79" i="101"/>
  <c r="K79" i="101"/>
  <c r="H79" i="101"/>
  <c r="G79" i="101"/>
  <c r="AF78" i="101"/>
  <c r="AE78" i="101"/>
  <c r="AD78" i="101"/>
  <c r="AC78" i="101"/>
  <c r="AB78" i="101"/>
  <c r="AA78" i="101"/>
  <c r="Z78" i="101"/>
  <c r="Y78" i="101"/>
  <c r="V78" i="101"/>
  <c r="W78" i="101"/>
  <c r="X78" i="101"/>
  <c r="S78" i="101"/>
  <c r="R78" i="101"/>
  <c r="Q78" i="101"/>
  <c r="P78" i="101"/>
  <c r="O78" i="101"/>
  <c r="N78" i="101"/>
  <c r="M78" i="101"/>
  <c r="L78" i="101"/>
  <c r="K78" i="101"/>
  <c r="AF77" i="101"/>
  <c r="AE77" i="101"/>
  <c r="AD77" i="101"/>
  <c r="AC77" i="101"/>
  <c r="AB77" i="101"/>
  <c r="AA77" i="101"/>
  <c r="Z77" i="101"/>
  <c r="Y77" i="101"/>
  <c r="V77" i="101"/>
  <c r="W77" i="101"/>
  <c r="X77" i="101"/>
  <c r="S77" i="101"/>
  <c r="R77" i="101"/>
  <c r="Q77" i="101"/>
  <c r="P77" i="101"/>
  <c r="O77" i="101"/>
  <c r="N77" i="101"/>
  <c r="M77" i="101"/>
  <c r="L77" i="101"/>
  <c r="K77" i="101"/>
  <c r="B77" i="101"/>
  <c r="AF76" i="101"/>
  <c r="AE76" i="101"/>
  <c r="AD76" i="101"/>
  <c r="AC76" i="101"/>
  <c r="AB76" i="101"/>
  <c r="AA76" i="101"/>
  <c r="Z76" i="101"/>
  <c r="Y76" i="101"/>
  <c r="V76" i="101"/>
  <c r="W76" i="101"/>
  <c r="X76" i="101"/>
  <c r="S76" i="101"/>
  <c r="R76" i="101"/>
  <c r="Q76" i="101"/>
  <c r="P76" i="101"/>
  <c r="O76" i="101"/>
  <c r="N76" i="101"/>
  <c r="M76" i="101"/>
  <c r="L76" i="101"/>
  <c r="K76" i="101"/>
  <c r="G68" i="101"/>
  <c r="C54" i="101"/>
  <c r="C73" i="101"/>
  <c r="C55" i="101"/>
  <c r="C74" i="101"/>
  <c r="D73" i="101"/>
  <c r="H53" i="101"/>
  <c r="E72" i="101"/>
  <c r="F72" i="101"/>
  <c r="H54" i="101"/>
  <c r="E73" i="101"/>
  <c r="F73" i="101"/>
  <c r="B76" i="101"/>
  <c r="AF75" i="101"/>
  <c r="AE75" i="101"/>
  <c r="AD75" i="101"/>
  <c r="AC75" i="101"/>
  <c r="AB75" i="101"/>
  <c r="AA75" i="101"/>
  <c r="Z75" i="101"/>
  <c r="Y75" i="101"/>
  <c r="V75" i="101"/>
  <c r="W75" i="101"/>
  <c r="X75" i="101"/>
  <c r="S75" i="101"/>
  <c r="R75" i="101"/>
  <c r="Q75" i="101"/>
  <c r="P75" i="101"/>
  <c r="O75" i="101"/>
  <c r="N75" i="101"/>
  <c r="M75" i="101"/>
  <c r="L75" i="101"/>
  <c r="K75" i="101"/>
  <c r="B75" i="101"/>
  <c r="AF74" i="101"/>
  <c r="AE74" i="101"/>
  <c r="AD74" i="101"/>
  <c r="AC74" i="101"/>
  <c r="AB74" i="101"/>
  <c r="AA74" i="101"/>
  <c r="Z74" i="101"/>
  <c r="Y74" i="101"/>
  <c r="V74" i="101"/>
  <c r="W74" i="101"/>
  <c r="X74" i="101"/>
  <c r="S74" i="101"/>
  <c r="R74" i="101"/>
  <c r="Q74" i="101"/>
  <c r="P74" i="101"/>
  <c r="O74" i="101"/>
  <c r="N74" i="101"/>
  <c r="M74" i="101"/>
  <c r="L74" i="101"/>
  <c r="K74" i="101"/>
  <c r="H55" i="101"/>
  <c r="E74" i="101"/>
  <c r="B55" i="101"/>
  <c r="B74" i="101"/>
  <c r="AF73" i="101"/>
  <c r="AE73" i="101"/>
  <c r="AD73" i="101"/>
  <c r="AC73" i="101"/>
  <c r="AB73" i="101"/>
  <c r="AA73" i="101"/>
  <c r="Z73" i="101"/>
  <c r="Y73" i="101"/>
  <c r="V73" i="101"/>
  <c r="W73" i="101"/>
  <c r="X73" i="101"/>
  <c r="S73" i="101"/>
  <c r="R73" i="101"/>
  <c r="Q73" i="101"/>
  <c r="P73" i="101"/>
  <c r="O73" i="101"/>
  <c r="N73" i="101"/>
  <c r="M73" i="101"/>
  <c r="L73" i="101"/>
  <c r="K73" i="101"/>
  <c r="B54" i="101"/>
  <c r="B73" i="101"/>
  <c r="AF72" i="101"/>
  <c r="AE72" i="101"/>
  <c r="AD72" i="101"/>
  <c r="AC72" i="101"/>
  <c r="AB72" i="101"/>
  <c r="AA72" i="101"/>
  <c r="Z72" i="101"/>
  <c r="Y72" i="101"/>
  <c r="V72" i="101"/>
  <c r="W72" i="101"/>
  <c r="X72" i="101"/>
  <c r="S72" i="101"/>
  <c r="R72" i="101"/>
  <c r="Q72" i="101"/>
  <c r="P72" i="101"/>
  <c r="O72" i="101"/>
  <c r="N72" i="101"/>
  <c r="M72" i="101"/>
  <c r="L72" i="101"/>
  <c r="K72" i="101"/>
  <c r="C53" i="101"/>
  <c r="C72" i="101"/>
  <c r="D72" i="101"/>
  <c r="B53" i="101"/>
  <c r="B72" i="101"/>
  <c r="AF71" i="101"/>
  <c r="AE71" i="101"/>
  <c r="AD71" i="101"/>
  <c r="AC71" i="101"/>
  <c r="AB71" i="101"/>
  <c r="AA71" i="101"/>
  <c r="Z71" i="101"/>
  <c r="Y71" i="101"/>
  <c r="V71" i="101"/>
  <c r="W71" i="101"/>
  <c r="X71" i="101"/>
  <c r="S71" i="101"/>
  <c r="R71" i="101"/>
  <c r="Q71" i="101"/>
  <c r="P71" i="101"/>
  <c r="O71" i="101"/>
  <c r="N71" i="101"/>
  <c r="M71" i="101"/>
  <c r="L71" i="101"/>
  <c r="K71" i="101"/>
  <c r="AF70" i="101"/>
  <c r="AE70" i="101"/>
  <c r="AD70" i="101"/>
  <c r="AC70" i="101"/>
  <c r="AB70" i="101"/>
  <c r="AA70" i="101"/>
  <c r="Z70" i="101"/>
  <c r="Y70" i="101"/>
  <c r="V70" i="101"/>
  <c r="W70" i="101"/>
  <c r="X70" i="101"/>
  <c r="S70" i="101"/>
  <c r="R70" i="101"/>
  <c r="Q70" i="101"/>
  <c r="P70" i="101"/>
  <c r="O70" i="101"/>
  <c r="N70" i="101"/>
  <c r="M70" i="101"/>
  <c r="L70" i="101"/>
  <c r="K70" i="101"/>
  <c r="G66" i="101"/>
  <c r="AF69" i="101"/>
  <c r="AE69" i="101"/>
  <c r="AD69" i="101"/>
  <c r="AC69" i="101"/>
  <c r="AB69" i="101"/>
  <c r="AA69" i="101"/>
  <c r="Z69" i="101"/>
  <c r="Y69" i="101"/>
  <c r="V69" i="101"/>
  <c r="W69" i="101"/>
  <c r="X69" i="101"/>
  <c r="S69" i="101"/>
  <c r="R69" i="101"/>
  <c r="Q69" i="101"/>
  <c r="P69" i="101"/>
  <c r="O69" i="101"/>
  <c r="N69" i="101"/>
  <c r="M69" i="101"/>
  <c r="L69" i="101"/>
  <c r="K69" i="101"/>
  <c r="AF68" i="101"/>
  <c r="AE68" i="101"/>
  <c r="AD68" i="101"/>
  <c r="AC68" i="101"/>
  <c r="AB68" i="101"/>
  <c r="AA68" i="101"/>
  <c r="Z68" i="101"/>
  <c r="Y68" i="101"/>
  <c r="V68" i="101"/>
  <c r="W68" i="101"/>
  <c r="X68" i="101"/>
  <c r="S68" i="101"/>
  <c r="R68" i="101"/>
  <c r="Q68" i="101"/>
  <c r="P68" i="101"/>
  <c r="O68" i="101"/>
  <c r="N68" i="101"/>
  <c r="M68" i="101"/>
  <c r="L68" i="101"/>
  <c r="K68" i="101"/>
  <c r="AF67" i="101"/>
  <c r="AE67" i="101"/>
  <c r="AD67" i="101"/>
  <c r="AC67" i="101"/>
  <c r="AB67" i="101"/>
  <c r="AA67" i="101"/>
  <c r="Z67" i="101"/>
  <c r="Y67" i="101"/>
  <c r="V67" i="101"/>
  <c r="W67" i="101"/>
  <c r="X67" i="101"/>
  <c r="S67" i="101"/>
  <c r="R67" i="101"/>
  <c r="Q67" i="101"/>
  <c r="P67" i="101"/>
  <c r="O67" i="101"/>
  <c r="N67" i="101"/>
  <c r="M67" i="101"/>
  <c r="L67" i="101"/>
  <c r="K67" i="101"/>
  <c r="G53" i="101"/>
  <c r="E56" i="101"/>
  <c r="G56" i="101"/>
  <c r="C57" i="101"/>
  <c r="B57" i="101"/>
  <c r="C58" i="101"/>
  <c r="B58" i="101"/>
  <c r="C59" i="101"/>
  <c r="B59" i="101"/>
  <c r="C61" i="101"/>
  <c r="B61" i="101"/>
  <c r="E57" i="101"/>
  <c r="G57" i="101"/>
  <c r="E58" i="101"/>
  <c r="G58" i="101"/>
  <c r="E59" i="101"/>
  <c r="G59" i="101"/>
  <c r="E60" i="101"/>
  <c r="G60" i="101"/>
  <c r="E61" i="101"/>
  <c r="G61" i="101"/>
  <c r="F53" i="101"/>
  <c r="B62" i="101"/>
  <c r="B63" i="101"/>
  <c r="B64" i="101"/>
  <c r="F54" i="101"/>
  <c r="F55" i="101"/>
  <c r="H66" i="101"/>
  <c r="H67" i="101"/>
  <c r="G67" i="101"/>
  <c r="B65" i="101"/>
  <c r="B66" i="101"/>
  <c r="F65" i="101"/>
  <c r="F66" i="101"/>
  <c r="F67" i="101"/>
  <c r="B67" i="101"/>
  <c r="AF66" i="101"/>
  <c r="AE66" i="101"/>
  <c r="AD66" i="101"/>
  <c r="AC66" i="101"/>
  <c r="AB66" i="101"/>
  <c r="AA66" i="101"/>
  <c r="Z66" i="101"/>
  <c r="Y66" i="101"/>
  <c r="V66" i="101"/>
  <c r="W66" i="101"/>
  <c r="X66" i="101"/>
  <c r="S66" i="101"/>
  <c r="R66" i="101"/>
  <c r="Q66" i="101"/>
  <c r="P66" i="101"/>
  <c r="O66" i="101"/>
  <c r="N66" i="101"/>
  <c r="M66" i="101"/>
  <c r="L66" i="101"/>
  <c r="K66" i="101"/>
  <c r="C66" i="101"/>
  <c r="AF65" i="101"/>
  <c r="AE65" i="101"/>
  <c r="AD65" i="101"/>
  <c r="AC65" i="101"/>
  <c r="AB65" i="101"/>
  <c r="AA65" i="101"/>
  <c r="Z65" i="101"/>
  <c r="Y65" i="101"/>
  <c r="V65" i="101"/>
  <c r="W65" i="101"/>
  <c r="X65" i="101"/>
  <c r="S65" i="101"/>
  <c r="R65" i="101"/>
  <c r="Q65" i="101"/>
  <c r="P65" i="101"/>
  <c r="O65" i="101"/>
  <c r="N65" i="101"/>
  <c r="M65" i="101"/>
  <c r="L65" i="101"/>
  <c r="K65" i="101"/>
  <c r="H65" i="101"/>
  <c r="G65" i="101"/>
  <c r="C65" i="101"/>
  <c r="AF64" i="101"/>
  <c r="AE64" i="101"/>
  <c r="AD64" i="101"/>
  <c r="AC64" i="101"/>
  <c r="AB64" i="101"/>
  <c r="AA64" i="101"/>
  <c r="Z64" i="101"/>
  <c r="Y64" i="101"/>
  <c r="V64" i="101"/>
  <c r="W64" i="101"/>
  <c r="X64" i="101"/>
  <c r="S64" i="101"/>
  <c r="R64" i="101"/>
  <c r="Q64" i="101"/>
  <c r="P64" i="101"/>
  <c r="O64" i="101"/>
  <c r="N64" i="101"/>
  <c r="M64" i="101"/>
  <c r="L64" i="101"/>
  <c r="K64" i="101"/>
  <c r="G64" i="101"/>
  <c r="E64" i="101"/>
  <c r="C64" i="101"/>
  <c r="AF63" i="101"/>
  <c r="AE63" i="101"/>
  <c r="AD63" i="101"/>
  <c r="AC63" i="101"/>
  <c r="AB63" i="101"/>
  <c r="AA63" i="101"/>
  <c r="Z63" i="101"/>
  <c r="Y63" i="101"/>
  <c r="V63" i="101"/>
  <c r="W63" i="101"/>
  <c r="X63" i="101"/>
  <c r="S63" i="101"/>
  <c r="R63" i="101"/>
  <c r="Q63" i="101"/>
  <c r="P63" i="101"/>
  <c r="O63" i="101"/>
  <c r="N63" i="101"/>
  <c r="M63" i="101"/>
  <c r="L63" i="101"/>
  <c r="K63" i="101"/>
  <c r="D53" i="101"/>
  <c r="E53" i="101"/>
  <c r="D54" i="101"/>
  <c r="E54" i="101"/>
  <c r="D55" i="101"/>
  <c r="E55" i="101"/>
  <c r="D63" i="101"/>
  <c r="C63" i="101"/>
  <c r="AF62" i="101"/>
  <c r="AE62" i="101"/>
  <c r="AD62" i="101"/>
  <c r="AC62" i="101"/>
  <c r="AB62" i="101"/>
  <c r="AA62" i="101"/>
  <c r="Z62" i="101"/>
  <c r="Y62" i="101"/>
  <c r="V62" i="101"/>
  <c r="W62" i="101"/>
  <c r="X62" i="101"/>
  <c r="S62" i="101"/>
  <c r="R62" i="101"/>
  <c r="Q62" i="101"/>
  <c r="P62" i="101"/>
  <c r="O62" i="101"/>
  <c r="N62" i="101"/>
  <c r="M62" i="101"/>
  <c r="L62" i="101"/>
  <c r="K62" i="101"/>
  <c r="AF61" i="101"/>
  <c r="AE61" i="101"/>
  <c r="AD61" i="101"/>
  <c r="AC61" i="101"/>
  <c r="AB61" i="101"/>
  <c r="AA61" i="101"/>
  <c r="Z61" i="101"/>
  <c r="Y61" i="101"/>
  <c r="V61" i="101"/>
  <c r="W61" i="101"/>
  <c r="X61" i="101"/>
  <c r="S61" i="101"/>
  <c r="R61" i="101"/>
  <c r="Q61" i="101"/>
  <c r="P61" i="101"/>
  <c r="O61" i="101"/>
  <c r="N61" i="101"/>
  <c r="M61" i="101"/>
  <c r="L61" i="101"/>
  <c r="K61" i="101"/>
  <c r="H61" i="101"/>
  <c r="AF60" i="101"/>
  <c r="AE60" i="101"/>
  <c r="AD60" i="101"/>
  <c r="AC60" i="101"/>
  <c r="AB60" i="101"/>
  <c r="AA60" i="101"/>
  <c r="Z60" i="101"/>
  <c r="Y60" i="101"/>
  <c r="V60" i="101"/>
  <c r="W60" i="101"/>
  <c r="X60" i="101"/>
  <c r="S60" i="101"/>
  <c r="R60" i="101"/>
  <c r="Q60" i="101"/>
  <c r="P60" i="101"/>
  <c r="O60" i="101"/>
  <c r="N60" i="101"/>
  <c r="M60" i="101"/>
  <c r="L60" i="101"/>
  <c r="K60" i="101"/>
  <c r="H60" i="101"/>
  <c r="AF59" i="101"/>
  <c r="AE59" i="101"/>
  <c r="AD59" i="101"/>
  <c r="AC59" i="101"/>
  <c r="AB59" i="101"/>
  <c r="AA59" i="101"/>
  <c r="Z59" i="101"/>
  <c r="Y59" i="101"/>
  <c r="V59" i="101"/>
  <c r="W59" i="101"/>
  <c r="X59" i="101"/>
  <c r="S59" i="101"/>
  <c r="R59" i="101"/>
  <c r="Q59" i="101"/>
  <c r="P59" i="101"/>
  <c r="O59" i="101"/>
  <c r="N59" i="101"/>
  <c r="M59" i="101"/>
  <c r="L59" i="101"/>
  <c r="K59" i="101"/>
  <c r="H59" i="101"/>
  <c r="AF58" i="101"/>
  <c r="AE58" i="101"/>
  <c r="AD58" i="101"/>
  <c r="AC58" i="101"/>
  <c r="AB58" i="101"/>
  <c r="AA58" i="101"/>
  <c r="Z58" i="101"/>
  <c r="Y58" i="101"/>
  <c r="V58" i="101"/>
  <c r="W58" i="101"/>
  <c r="X58" i="101"/>
  <c r="S58" i="101"/>
  <c r="R58" i="101"/>
  <c r="Q58" i="101"/>
  <c r="P58" i="101"/>
  <c r="O58" i="101"/>
  <c r="N58" i="101"/>
  <c r="M58" i="101"/>
  <c r="L58" i="101"/>
  <c r="K58" i="101"/>
  <c r="H58" i="101"/>
  <c r="AF57" i="101"/>
  <c r="AE57" i="101"/>
  <c r="AD57" i="101"/>
  <c r="AC57" i="101"/>
  <c r="AB57" i="101"/>
  <c r="AA57" i="101"/>
  <c r="Z57" i="101"/>
  <c r="Y57" i="101"/>
  <c r="V57" i="101"/>
  <c r="W57" i="101"/>
  <c r="X57" i="101"/>
  <c r="S57" i="101"/>
  <c r="R57" i="101"/>
  <c r="Q57" i="101"/>
  <c r="P57" i="101"/>
  <c r="O57" i="101"/>
  <c r="N57" i="101"/>
  <c r="M57" i="101"/>
  <c r="L57" i="101"/>
  <c r="K57" i="101"/>
  <c r="H57" i="101"/>
  <c r="AF56" i="101"/>
  <c r="AE56" i="101"/>
  <c r="AD56" i="101"/>
  <c r="AC56" i="101"/>
  <c r="AB56" i="101"/>
  <c r="AA56" i="101"/>
  <c r="Z56" i="101"/>
  <c r="Y56" i="101"/>
  <c r="V56" i="101"/>
  <c r="W56" i="101"/>
  <c r="X56" i="101"/>
  <c r="S56" i="101"/>
  <c r="R56" i="101"/>
  <c r="Q56" i="101"/>
  <c r="P56" i="101"/>
  <c r="O56" i="101"/>
  <c r="N56" i="101"/>
  <c r="M56" i="101"/>
  <c r="L56" i="101"/>
  <c r="K56" i="101"/>
  <c r="H56" i="101"/>
  <c r="AF55" i="101"/>
  <c r="AE55" i="101"/>
  <c r="AD55" i="101"/>
  <c r="AC55" i="101"/>
  <c r="AB55" i="101"/>
  <c r="AA55" i="101"/>
  <c r="Z55" i="101"/>
  <c r="Y55" i="101"/>
  <c r="V55" i="101"/>
  <c r="W55" i="101"/>
  <c r="X55" i="101"/>
  <c r="S55" i="101"/>
  <c r="R55" i="101"/>
  <c r="Q55" i="101"/>
  <c r="P55" i="101"/>
  <c r="O55" i="101"/>
  <c r="N55" i="101"/>
  <c r="M55" i="101"/>
  <c r="L55" i="101"/>
  <c r="K55" i="101"/>
  <c r="AF54" i="101"/>
  <c r="AE54" i="101"/>
  <c r="AD54" i="101"/>
  <c r="AC54" i="101"/>
  <c r="AB54" i="101"/>
  <c r="AA54" i="101"/>
  <c r="Z54" i="101"/>
  <c r="Y54" i="101"/>
  <c r="V54" i="101"/>
  <c r="W54" i="101"/>
  <c r="X54" i="101"/>
  <c r="S54" i="101"/>
  <c r="R54" i="101"/>
  <c r="Q54" i="101"/>
  <c r="P54" i="101"/>
  <c r="O54" i="101"/>
  <c r="N54" i="101"/>
  <c r="M54" i="101"/>
  <c r="L54" i="101"/>
  <c r="K54" i="101"/>
  <c r="AF53" i="101"/>
  <c r="AE53" i="101"/>
  <c r="AD53" i="101"/>
  <c r="AC53" i="101"/>
  <c r="AB53" i="101"/>
  <c r="AA53" i="101"/>
  <c r="Z53" i="101"/>
  <c r="Y53" i="101"/>
  <c r="V53" i="101"/>
  <c r="W53" i="101"/>
  <c r="X53" i="101"/>
  <c r="S53" i="101"/>
  <c r="R53" i="101"/>
  <c r="Q53" i="101"/>
  <c r="P53" i="101"/>
  <c r="O53" i="101"/>
  <c r="N53" i="101"/>
  <c r="M53" i="101"/>
  <c r="L53" i="101"/>
  <c r="K53" i="101"/>
  <c r="Y52" i="101"/>
  <c r="Z52" i="101"/>
  <c r="AA52" i="101"/>
  <c r="AB52" i="101"/>
  <c r="AC52" i="101"/>
  <c r="AD52" i="101"/>
  <c r="AE52" i="101"/>
  <c r="AF52" i="101"/>
  <c r="V52" i="101"/>
  <c r="W52" i="101"/>
  <c r="X52" i="101"/>
  <c r="S52" i="101"/>
  <c r="AG52" i="101"/>
  <c r="R52" i="101"/>
  <c r="Q52" i="101"/>
  <c r="P52" i="101"/>
  <c r="O52" i="101"/>
  <c r="N52" i="101"/>
  <c r="M52" i="101"/>
  <c r="L52" i="101"/>
  <c r="K52" i="101"/>
  <c r="B51" i="101"/>
  <c r="A51" i="100"/>
  <c r="B101" i="100"/>
  <c r="B96" i="100"/>
  <c r="B97" i="100"/>
  <c r="B98" i="100"/>
  <c r="B99" i="100"/>
  <c r="B100" i="100"/>
  <c r="D101" i="100"/>
  <c r="E101" i="100"/>
  <c r="B94" i="100"/>
  <c r="C101" i="100"/>
  <c r="F101" i="100"/>
  <c r="D100" i="100"/>
  <c r="E100" i="100"/>
  <c r="C100" i="100"/>
  <c r="F100" i="100"/>
  <c r="D99" i="100"/>
  <c r="E99" i="100"/>
  <c r="C99" i="100"/>
  <c r="F99" i="100"/>
  <c r="D98" i="100"/>
  <c r="E98" i="100"/>
  <c r="C98" i="100"/>
  <c r="F98" i="100"/>
  <c r="D97" i="100"/>
  <c r="E97" i="100"/>
  <c r="C97" i="100"/>
  <c r="F97" i="100"/>
  <c r="D96" i="100"/>
  <c r="E96" i="100"/>
  <c r="G96" i="100"/>
  <c r="C96" i="100"/>
  <c r="F96" i="100"/>
  <c r="B95" i="100"/>
  <c r="C77" i="100"/>
  <c r="E77" i="100"/>
  <c r="F77" i="100"/>
  <c r="G77" i="100"/>
  <c r="D77" i="100"/>
  <c r="B79" i="100"/>
  <c r="H77" i="100"/>
  <c r="B78" i="100"/>
  <c r="C78" i="100"/>
  <c r="C79" i="100"/>
  <c r="D79" i="100"/>
  <c r="D80" i="100"/>
  <c r="B81" i="100"/>
  <c r="B80" i="100"/>
  <c r="C80" i="100"/>
  <c r="C81" i="100"/>
  <c r="D81" i="100"/>
  <c r="B83" i="100"/>
  <c r="B82" i="100"/>
  <c r="C82" i="100"/>
  <c r="C83" i="100"/>
  <c r="D83" i="100"/>
  <c r="B85" i="100"/>
  <c r="B84" i="100"/>
  <c r="C84" i="100"/>
  <c r="C85" i="100"/>
  <c r="D85" i="100"/>
  <c r="B87" i="100"/>
  <c r="B86" i="100"/>
  <c r="C86" i="100"/>
  <c r="C87" i="100"/>
  <c r="D87" i="100"/>
  <c r="D92" i="100"/>
  <c r="B89" i="100"/>
  <c r="B88" i="100"/>
  <c r="C88" i="100"/>
  <c r="C89" i="100"/>
  <c r="D89" i="100"/>
  <c r="B91" i="100"/>
  <c r="B90" i="100"/>
  <c r="C90" i="100"/>
  <c r="C91" i="100"/>
  <c r="D91" i="100"/>
  <c r="E92" i="100"/>
  <c r="C92" i="100"/>
  <c r="F92" i="100"/>
  <c r="S91" i="100"/>
  <c r="R91" i="100"/>
  <c r="Q91" i="100"/>
  <c r="P91" i="100"/>
  <c r="O91" i="100"/>
  <c r="N91" i="100"/>
  <c r="M91" i="100"/>
  <c r="L91" i="100"/>
  <c r="K91" i="100"/>
  <c r="H91" i="100"/>
  <c r="G91" i="100"/>
  <c r="S90" i="100"/>
  <c r="R90" i="100"/>
  <c r="Q90" i="100"/>
  <c r="P90" i="100"/>
  <c r="O90" i="100"/>
  <c r="N90" i="100"/>
  <c r="M90" i="100"/>
  <c r="L90" i="100"/>
  <c r="K90" i="100"/>
  <c r="S89" i="100"/>
  <c r="R89" i="100"/>
  <c r="Q89" i="100"/>
  <c r="P89" i="100"/>
  <c r="O89" i="100"/>
  <c r="N89" i="100"/>
  <c r="M89" i="100"/>
  <c r="L89" i="100"/>
  <c r="K89" i="100"/>
  <c r="H89" i="100"/>
  <c r="H88" i="100"/>
  <c r="G89" i="100"/>
  <c r="S88" i="100"/>
  <c r="R88" i="100"/>
  <c r="Q88" i="100"/>
  <c r="P88" i="100"/>
  <c r="O88" i="100"/>
  <c r="N88" i="100"/>
  <c r="M88" i="100"/>
  <c r="L88" i="100"/>
  <c r="K88" i="100"/>
  <c r="S87" i="100"/>
  <c r="R87" i="100"/>
  <c r="Q87" i="100"/>
  <c r="P87" i="100"/>
  <c r="O87" i="100"/>
  <c r="N87" i="100"/>
  <c r="M87" i="100"/>
  <c r="L87" i="100"/>
  <c r="K87" i="100"/>
  <c r="H87" i="100"/>
  <c r="G87" i="100"/>
  <c r="S86" i="100"/>
  <c r="R86" i="100"/>
  <c r="Q86" i="100"/>
  <c r="P86" i="100"/>
  <c r="O86" i="100"/>
  <c r="N86" i="100"/>
  <c r="M86" i="100"/>
  <c r="L86" i="100"/>
  <c r="K86" i="100"/>
  <c r="S85" i="100"/>
  <c r="R85" i="100"/>
  <c r="Q85" i="100"/>
  <c r="P85" i="100"/>
  <c r="O85" i="100"/>
  <c r="N85" i="100"/>
  <c r="M85" i="100"/>
  <c r="L85" i="100"/>
  <c r="K85" i="100"/>
  <c r="H85" i="100"/>
  <c r="E85" i="100"/>
  <c r="G85" i="100"/>
  <c r="S84" i="100"/>
  <c r="R84" i="100"/>
  <c r="Q84" i="100"/>
  <c r="P84" i="100"/>
  <c r="O84" i="100"/>
  <c r="N84" i="100"/>
  <c r="M84" i="100"/>
  <c r="L84" i="100"/>
  <c r="K84" i="100"/>
  <c r="S83" i="100"/>
  <c r="R83" i="100"/>
  <c r="Q83" i="100"/>
  <c r="P83" i="100"/>
  <c r="O83" i="100"/>
  <c r="N83" i="100"/>
  <c r="M83" i="100"/>
  <c r="L83" i="100"/>
  <c r="K83" i="100"/>
  <c r="H83" i="100"/>
  <c r="G83" i="100"/>
  <c r="S82" i="100"/>
  <c r="R82" i="100"/>
  <c r="Q82" i="100"/>
  <c r="P82" i="100"/>
  <c r="O82" i="100"/>
  <c r="N82" i="100"/>
  <c r="M82" i="100"/>
  <c r="L82" i="100"/>
  <c r="K82" i="100"/>
  <c r="S81" i="100"/>
  <c r="R81" i="100"/>
  <c r="Q81" i="100"/>
  <c r="P81" i="100"/>
  <c r="O81" i="100"/>
  <c r="N81" i="100"/>
  <c r="M81" i="100"/>
  <c r="L81" i="100"/>
  <c r="K81" i="100"/>
  <c r="H81" i="100"/>
  <c r="G81" i="100"/>
  <c r="H63" i="100"/>
  <c r="AF80" i="100"/>
  <c r="AE80" i="100"/>
  <c r="AD80" i="100"/>
  <c r="AC80" i="100"/>
  <c r="AB80" i="100"/>
  <c r="AA80" i="100"/>
  <c r="Z80" i="100"/>
  <c r="Y80" i="100"/>
  <c r="V80" i="100"/>
  <c r="W80" i="100"/>
  <c r="X80" i="100"/>
  <c r="S80" i="100"/>
  <c r="R80" i="100"/>
  <c r="Q80" i="100"/>
  <c r="P80" i="100"/>
  <c r="O80" i="100"/>
  <c r="N80" i="100"/>
  <c r="M80" i="100"/>
  <c r="L80" i="100"/>
  <c r="K80" i="100"/>
  <c r="AF79" i="100"/>
  <c r="AE79" i="100"/>
  <c r="AD79" i="100"/>
  <c r="AC79" i="100"/>
  <c r="AB79" i="100"/>
  <c r="AA79" i="100"/>
  <c r="Z79" i="100"/>
  <c r="Y79" i="100"/>
  <c r="V79" i="100"/>
  <c r="W79" i="100"/>
  <c r="X79" i="100"/>
  <c r="S79" i="100"/>
  <c r="R79" i="100"/>
  <c r="Q79" i="100"/>
  <c r="P79" i="100"/>
  <c r="O79" i="100"/>
  <c r="N79" i="100"/>
  <c r="M79" i="100"/>
  <c r="L79" i="100"/>
  <c r="K79" i="100"/>
  <c r="H79" i="100"/>
  <c r="G79" i="100"/>
  <c r="AF78" i="100"/>
  <c r="AE78" i="100"/>
  <c r="AD78" i="100"/>
  <c r="AC78" i="100"/>
  <c r="AB78" i="100"/>
  <c r="AA78" i="100"/>
  <c r="Z78" i="100"/>
  <c r="Y78" i="100"/>
  <c r="V78" i="100"/>
  <c r="W78" i="100"/>
  <c r="X78" i="100"/>
  <c r="S78" i="100"/>
  <c r="R78" i="100"/>
  <c r="Q78" i="100"/>
  <c r="P78" i="100"/>
  <c r="O78" i="100"/>
  <c r="N78" i="100"/>
  <c r="M78" i="100"/>
  <c r="L78" i="100"/>
  <c r="K78" i="100"/>
  <c r="AF77" i="100"/>
  <c r="AE77" i="100"/>
  <c r="AD77" i="100"/>
  <c r="AC77" i="100"/>
  <c r="AB77" i="100"/>
  <c r="AA77" i="100"/>
  <c r="Z77" i="100"/>
  <c r="Y77" i="100"/>
  <c r="V77" i="100"/>
  <c r="W77" i="100"/>
  <c r="X77" i="100"/>
  <c r="S77" i="100"/>
  <c r="R77" i="100"/>
  <c r="Q77" i="100"/>
  <c r="P77" i="100"/>
  <c r="O77" i="100"/>
  <c r="N77" i="100"/>
  <c r="M77" i="100"/>
  <c r="L77" i="100"/>
  <c r="K77" i="100"/>
  <c r="B77" i="100"/>
  <c r="AF76" i="100"/>
  <c r="AE76" i="100"/>
  <c r="AD76" i="100"/>
  <c r="AC76" i="100"/>
  <c r="AB76" i="100"/>
  <c r="AA76" i="100"/>
  <c r="Z76" i="100"/>
  <c r="Y76" i="100"/>
  <c r="V76" i="100"/>
  <c r="W76" i="100"/>
  <c r="X76" i="100"/>
  <c r="S76" i="100"/>
  <c r="R76" i="100"/>
  <c r="Q76" i="100"/>
  <c r="P76" i="100"/>
  <c r="O76" i="100"/>
  <c r="N76" i="100"/>
  <c r="M76" i="100"/>
  <c r="L76" i="100"/>
  <c r="K76" i="100"/>
  <c r="G68" i="100"/>
  <c r="C54" i="100"/>
  <c r="C73" i="100"/>
  <c r="C55" i="100"/>
  <c r="C74" i="100"/>
  <c r="D73" i="100"/>
  <c r="H53" i="100"/>
  <c r="E72" i="100"/>
  <c r="F72" i="100"/>
  <c r="H54" i="100"/>
  <c r="E73" i="100"/>
  <c r="F73" i="100"/>
  <c r="B76" i="100"/>
  <c r="AF75" i="100"/>
  <c r="AE75" i="100"/>
  <c r="AD75" i="100"/>
  <c r="AC75" i="100"/>
  <c r="AB75" i="100"/>
  <c r="AA75" i="100"/>
  <c r="Z75" i="100"/>
  <c r="Y75" i="100"/>
  <c r="V75" i="100"/>
  <c r="W75" i="100"/>
  <c r="X75" i="100"/>
  <c r="S75" i="100"/>
  <c r="R75" i="100"/>
  <c r="Q75" i="100"/>
  <c r="P75" i="100"/>
  <c r="O75" i="100"/>
  <c r="N75" i="100"/>
  <c r="M75" i="100"/>
  <c r="L75" i="100"/>
  <c r="K75" i="100"/>
  <c r="B75" i="100"/>
  <c r="AF74" i="100"/>
  <c r="AE74" i="100"/>
  <c r="AD74" i="100"/>
  <c r="AC74" i="100"/>
  <c r="AB74" i="100"/>
  <c r="AA74" i="100"/>
  <c r="Z74" i="100"/>
  <c r="Y74" i="100"/>
  <c r="V74" i="100"/>
  <c r="W74" i="100"/>
  <c r="X74" i="100"/>
  <c r="S74" i="100"/>
  <c r="R74" i="100"/>
  <c r="Q74" i="100"/>
  <c r="P74" i="100"/>
  <c r="O74" i="100"/>
  <c r="N74" i="100"/>
  <c r="M74" i="100"/>
  <c r="L74" i="100"/>
  <c r="K74" i="100"/>
  <c r="H55" i="100"/>
  <c r="E74" i="100"/>
  <c r="B55" i="100"/>
  <c r="B74" i="100"/>
  <c r="AF73" i="100"/>
  <c r="AE73" i="100"/>
  <c r="AD73" i="100"/>
  <c r="AC73" i="100"/>
  <c r="AB73" i="100"/>
  <c r="AA73" i="100"/>
  <c r="Z73" i="100"/>
  <c r="Y73" i="100"/>
  <c r="V73" i="100"/>
  <c r="W73" i="100"/>
  <c r="X73" i="100"/>
  <c r="S73" i="100"/>
  <c r="R73" i="100"/>
  <c r="Q73" i="100"/>
  <c r="P73" i="100"/>
  <c r="O73" i="100"/>
  <c r="N73" i="100"/>
  <c r="M73" i="100"/>
  <c r="L73" i="100"/>
  <c r="K73" i="100"/>
  <c r="B54" i="100"/>
  <c r="B73" i="100"/>
  <c r="AF72" i="100"/>
  <c r="AE72" i="100"/>
  <c r="AD72" i="100"/>
  <c r="AC72" i="100"/>
  <c r="AB72" i="100"/>
  <c r="AA72" i="100"/>
  <c r="Z72" i="100"/>
  <c r="Y72" i="100"/>
  <c r="V72" i="100"/>
  <c r="W72" i="100"/>
  <c r="X72" i="100"/>
  <c r="S72" i="100"/>
  <c r="R72" i="100"/>
  <c r="Q72" i="100"/>
  <c r="P72" i="100"/>
  <c r="O72" i="100"/>
  <c r="N72" i="100"/>
  <c r="M72" i="100"/>
  <c r="L72" i="100"/>
  <c r="K72" i="100"/>
  <c r="C53" i="100"/>
  <c r="C72" i="100"/>
  <c r="D72" i="100"/>
  <c r="B53" i="100"/>
  <c r="B72" i="100"/>
  <c r="AF71" i="100"/>
  <c r="AE71" i="100"/>
  <c r="AD71" i="100"/>
  <c r="AC71" i="100"/>
  <c r="AB71" i="100"/>
  <c r="AA71" i="100"/>
  <c r="Z71" i="100"/>
  <c r="Y71" i="100"/>
  <c r="V71" i="100"/>
  <c r="W71" i="100"/>
  <c r="X71" i="100"/>
  <c r="S71" i="100"/>
  <c r="R71" i="100"/>
  <c r="Q71" i="100"/>
  <c r="P71" i="100"/>
  <c r="O71" i="100"/>
  <c r="N71" i="100"/>
  <c r="M71" i="100"/>
  <c r="L71" i="100"/>
  <c r="K71" i="100"/>
  <c r="AF70" i="100"/>
  <c r="AE70" i="100"/>
  <c r="AD70" i="100"/>
  <c r="AC70" i="100"/>
  <c r="AB70" i="100"/>
  <c r="AA70" i="100"/>
  <c r="Z70" i="100"/>
  <c r="Y70" i="100"/>
  <c r="V70" i="100"/>
  <c r="W70" i="100"/>
  <c r="X70" i="100"/>
  <c r="S70" i="100"/>
  <c r="R70" i="100"/>
  <c r="Q70" i="100"/>
  <c r="P70" i="100"/>
  <c r="O70" i="100"/>
  <c r="N70" i="100"/>
  <c r="M70" i="100"/>
  <c r="L70" i="100"/>
  <c r="K70" i="100"/>
  <c r="G66" i="100"/>
  <c r="AF69" i="100"/>
  <c r="AE69" i="100"/>
  <c r="AD69" i="100"/>
  <c r="AC69" i="100"/>
  <c r="AB69" i="100"/>
  <c r="AA69" i="100"/>
  <c r="Z69" i="100"/>
  <c r="Y69" i="100"/>
  <c r="V69" i="100"/>
  <c r="W69" i="100"/>
  <c r="X69" i="100"/>
  <c r="S69" i="100"/>
  <c r="R69" i="100"/>
  <c r="Q69" i="100"/>
  <c r="P69" i="100"/>
  <c r="O69" i="100"/>
  <c r="N69" i="100"/>
  <c r="M69" i="100"/>
  <c r="L69" i="100"/>
  <c r="K69" i="100"/>
  <c r="AF68" i="100"/>
  <c r="AE68" i="100"/>
  <c r="AD68" i="100"/>
  <c r="AC68" i="100"/>
  <c r="AB68" i="100"/>
  <c r="AA68" i="100"/>
  <c r="Z68" i="100"/>
  <c r="Y68" i="100"/>
  <c r="V68" i="100"/>
  <c r="W68" i="100"/>
  <c r="X68" i="100"/>
  <c r="S68" i="100"/>
  <c r="R68" i="100"/>
  <c r="Q68" i="100"/>
  <c r="P68" i="100"/>
  <c r="O68" i="100"/>
  <c r="N68" i="100"/>
  <c r="M68" i="100"/>
  <c r="L68" i="100"/>
  <c r="K68" i="100"/>
  <c r="AF67" i="100"/>
  <c r="AE67" i="100"/>
  <c r="AD67" i="100"/>
  <c r="AC67" i="100"/>
  <c r="AB67" i="100"/>
  <c r="AA67" i="100"/>
  <c r="Z67" i="100"/>
  <c r="Y67" i="100"/>
  <c r="V67" i="100"/>
  <c r="W67" i="100"/>
  <c r="X67" i="100"/>
  <c r="S67" i="100"/>
  <c r="R67" i="100"/>
  <c r="Q67" i="100"/>
  <c r="P67" i="100"/>
  <c r="O67" i="100"/>
  <c r="N67" i="100"/>
  <c r="M67" i="100"/>
  <c r="L67" i="100"/>
  <c r="K67" i="100"/>
  <c r="G53" i="100"/>
  <c r="C56" i="100"/>
  <c r="B56" i="100"/>
  <c r="E56" i="100"/>
  <c r="G56" i="100"/>
  <c r="C57" i="100"/>
  <c r="B57" i="100"/>
  <c r="C58" i="100"/>
  <c r="B58" i="100"/>
  <c r="C59" i="100"/>
  <c r="B59" i="100"/>
  <c r="C60" i="100"/>
  <c r="B60" i="100"/>
  <c r="C61" i="100"/>
  <c r="B61" i="100"/>
  <c r="E57" i="100"/>
  <c r="G57" i="100"/>
  <c r="E58" i="100"/>
  <c r="G58" i="100"/>
  <c r="E59" i="100"/>
  <c r="G59" i="100"/>
  <c r="E60" i="100"/>
  <c r="G60" i="100"/>
  <c r="E61" i="100"/>
  <c r="G61" i="100"/>
  <c r="F53" i="100"/>
  <c r="B62" i="100"/>
  <c r="B63" i="100"/>
  <c r="B64" i="100"/>
  <c r="F54" i="100"/>
  <c r="F55" i="100"/>
  <c r="H66" i="100"/>
  <c r="H67" i="100"/>
  <c r="G67" i="100"/>
  <c r="B65" i="100"/>
  <c r="B66" i="100"/>
  <c r="F65" i="100"/>
  <c r="F66" i="100"/>
  <c r="F67" i="100"/>
  <c r="B67" i="100"/>
  <c r="AF66" i="100"/>
  <c r="AE66" i="100"/>
  <c r="AD66" i="100"/>
  <c r="AC66" i="100"/>
  <c r="AB66" i="100"/>
  <c r="AA66" i="100"/>
  <c r="Z66" i="100"/>
  <c r="Y66" i="100"/>
  <c r="V66" i="100"/>
  <c r="W66" i="100"/>
  <c r="X66" i="100"/>
  <c r="S66" i="100"/>
  <c r="R66" i="100"/>
  <c r="Q66" i="100"/>
  <c r="P66" i="100"/>
  <c r="O66" i="100"/>
  <c r="N66" i="100"/>
  <c r="M66" i="100"/>
  <c r="L66" i="100"/>
  <c r="K66" i="100"/>
  <c r="C66" i="100"/>
  <c r="AF65" i="100"/>
  <c r="AE65" i="100"/>
  <c r="AD65" i="100"/>
  <c r="AC65" i="100"/>
  <c r="AB65" i="100"/>
  <c r="AA65" i="100"/>
  <c r="Z65" i="100"/>
  <c r="Y65" i="100"/>
  <c r="V65" i="100"/>
  <c r="W65" i="100"/>
  <c r="X65" i="100"/>
  <c r="S65" i="100"/>
  <c r="R65" i="100"/>
  <c r="Q65" i="100"/>
  <c r="P65" i="100"/>
  <c r="O65" i="100"/>
  <c r="N65" i="100"/>
  <c r="M65" i="100"/>
  <c r="L65" i="100"/>
  <c r="K65" i="100"/>
  <c r="H65" i="100"/>
  <c r="G65" i="100"/>
  <c r="C65" i="100"/>
  <c r="AF64" i="100"/>
  <c r="AE64" i="100"/>
  <c r="AD64" i="100"/>
  <c r="AC64" i="100"/>
  <c r="AB64" i="100"/>
  <c r="AA64" i="100"/>
  <c r="Z64" i="100"/>
  <c r="Y64" i="100"/>
  <c r="V64" i="100"/>
  <c r="W64" i="100"/>
  <c r="X64" i="100"/>
  <c r="S64" i="100"/>
  <c r="R64" i="100"/>
  <c r="Q64" i="100"/>
  <c r="P64" i="100"/>
  <c r="O64" i="100"/>
  <c r="N64" i="100"/>
  <c r="M64" i="100"/>
  <c r="L64" i="100"/>
  <c r="K64" i="100"/>
  <c r="G64" i="100"/>
  <c r="E64" i="100"/>
  <c r="C64" i="100"/>
  <c r="AF63" i="100"/>
  <c r="AE63" i="100"/>
  <c r="AD63" i="100"/>
  <c r="AC63" i="100"/>
  <c r="AB63" i="100"/>
  <c r="AA63" i="100"/>
  <c r="Z63" i="100"/>
  <c r="Y63" i="100"/>
  <c r="V63" i="100"/>
  <c r="W63" i="100"/>
  <c r="X63" i="100"/>
  <c r="S63" i="100"/>
  <c r="R63" i="100"/>
  <c r="Q63" i="100"/>
  <c r="P63" i="100"/>
  <c r="O63" i="100"/>
  <c r="N63" i="100"/>
  <c r="M63" i="100"/>
  <c r="L63" i="100"/>
  <c r="K63" i="100"/>
  <c r="D63" i="100"/>
  <c r="C63" i="100"/>
  <c r="AF62" i="100"/>
  <c r="AE62" i="100"/>
  <c r="AD62" i="100"/>
  <c r="AC62" i="100"/>
  <c r="AB62" i="100"/>
  <c r="AA62" i="100"/>
  <c r="Z62" i="100"/>
  <c r="Y62" i="100"/>
  <c r="V62" i="100"/>
  <c r="W62" i="100"/>
  <c r="X62" i="100"/>
  <c r="S62" i="100"/>
  <c r="R62" i="100"/>
  <c r="Q62" i="100"/>
  <c r="P62" i="100"/>
  <c r="O62" i="100"/>
  <c r="N62" i="100"/>
  <c r="M62" i="100"/>
  <c r="L62" i="100"/>
  <c r="K62" i="100"/>
  <c r="AF61" i="100"/>
  <c r="AE61" i="100"/>
  <c r="AD61" i="100"/>
  <c r="AC61" i="100"/>
  <c r="AB61" i="100"/>
  <c r="AA61" i="100"/>
  <c r="Z61" i="100"/>
  <c r="Y61" i="100"/>
  <c r="V61" i="100"/>
  <c r="W61" i="100"/>
  <c r="X61" i="100"/>
  <c r="S61" i="100"/>
  <c r="R61" i="100"/>
  <c r="Q61" i="100"/>
  <c r="P61" i="100"/>
  <c r="O61" i="100"/>
  <c r="N61" i="100"/>
  <c r="M61" i="100"/>
  <c r="L61" i="100"/>
  <c r="K61" i="100"/>
  <c r="H61" i="100"/>
  <c r="AF60" i="100"/>
  <c r="AE60" i="100"/>
  <c r="AD60" i="100"/>
  <c r="AC60" i="100"/>
  <c r="AB60" i="100"/>
  <c r="AA60" i="100"/>
  <c r="Z60" i="100"/>
  <c r="Y60" i="100"/>
  <c r="V60" i="100"/>
  <c r="W60" i="100"/>
  <c r="X60" i="100"/>
  <c r="S60" i="100"/>
  <c r="R60" i="100"/>
  <c r="Q60" i="100"/>
  <c r="P60" i="100"/>
  <c r="O60" i="100"/>
  <c r="N60" i="100"/>
  <c r="M60" i="100"/>
  <c r="L60" i="100"/>
  <c r="K60" i="100"/>
  <c r="H60" i="100"/>
  <c r="AF59" i="100"/>
  <c r="AE59" i="100"/>
  <c r="AD59" i="100"/>
  <c r="AC59" i="100"/>
  <c r="AB59" i="100"/>
  <c r="AA59" i="100"/>
  <c r="Z59" i="100"/>
  <c r="Y59" i="100"/>
  <c r="V59" i="100"/>
  <c r="W59" i="100"/>
  <c r="X59" i="100"/>
  <c r="S59" i="100"/>
  <c r="R59" i="100"/>
  <c r="Q59" i="100"/>
  <c r="P59" i="100"/>
  <c r="O59" i="100"/>
  <c r="N59" i="100"/>
  <c r="M59" i="100"/>
  <c r="L59" i="100"/>
  <c r="K59" i="100"/>
  <c r="H59" i="100"/>
  <c r="AF58" i="100"/>
  <c r="AE58" i="100"/>
  <c r="AD58" i="100"/>
  <c r="AC58" i="100"/>
  <c r="AB58" i="100"/>
  <c r="AA58" i="100"/>
  <c r="Z58" i="100"/>
  <c r="Y58" i="100"/>
  <c r="V58" i="100"/>
  <c r="W58" i="100"/>
  <c r="X58" i="100"/>
  <c r="S58" i="100"/>
  <c r="R58" i="100"/>
  <c r="Q58" i="100"/>
  <c r="P58" i="100"/>
  <c r="O58" i="100"/>
  <c r="N58" i="100"/>
  <c r="M58" i="100"/>
  <c r="L58" i="100"/>
  <c r="K58" i="100"/>
  <c r="H58" i="100"/>
  <c r="AF57" i="100"/>
  <c r="AE57" i="100"/>
  <c r="AD57" i="100"/>
  <c r="AC57" i="100"/>
  <c r="AB57" i="100"/>
  <c r="AA57" i="100"/>
  <c r="Z57" i="100"/>
  <c r="Y57" i="100"/>
  <c r="V57" i="100"/>
  <c r="W57" i="100"/>
  <c r="X57" i="100"/>
  <c r="S57" i="100"/>
  <c r="R57" i="100"/>
  <c r="Q57" i="100"/>
  <c r="P57" i="100"/>
  <c r="O57" i="100"/>
  <c r="N57" i="100"/>
  <c r="M57" i="100"/>
  <c r="L57" i="100"/>
  <c r="K57" i="100"/>
  <c r="H57" i="100"/>
  <c r="AF56" i="100"/>
  <c r="AE56" i="100"/>
  <c r="AD56" i="100"/>
  <c r="AC56" i="100"/>
  <c r="AB56" i="100"/>
  <c r="AA56" i="100"/>
  <c r="Z56" i="100"/>
  <c r="Y56" i="100"/>
  <c r="V56" i="100"/>
  <c r="W56" i="100"/>
  <c r="X56" i="100"/>
  <c r="S56" i="100"/>
  <c r="R56" i="100"/>
  <c r="Q56" i="100"/>
  <c r="P56" i="100"/>
  <c r="O56" i="100"/>
  <c r="N56" i="100"/>
  <c r="M56" i="100"/>
  <c r="L56" i="100"/>
  <c r="K56" i="100"/>
  <c r="H56" i="100"/>
  <c r="AF55" i="100"/>
  <c r="AE55" i="100"/>
  <c r="AD55" i="100"/>
  <c r="AC55" i="100"/>
  <c r="AB55" i="100"/>
  <c r="AA55" i="100"/>
  <c r="Z55" i="100"/>
  <c r="Y55" i="100"/>
  <c r="V55" i="100"/>
  <c r="W55" i="100"/>
  <c r="X55" i="100"/>
  <c r="S55" i="100"/>
  <c r="R55" i="100"/>
  <c r="Q55" i="100"/>
  <c r="P55" i="100"/>
  <c r="O55" i="100"/>
  <c r="N55" i="100"/>
  <c r="M55" i="100"/>
  <c r="L55" i="100"/>
  <c r="K55" i="100"/>
  <c r="D55" i="100"/>
  <c r="E55" i="100"/>
  <c r="AF54" i="100"/>
  <c r="AE54" i="100"/>
  <c r="AD54" i="100"/>
  <c r="AC54" i="100"/>
  <c r="AB54" i="100"/>
  <c r="AA54" i="100"/>
  <c r="Z54" i="100"/>
  <c r="Y54" i="100"/>
  <c r="V54" i="100"/>
  <c r="W54" i="100"/>
  <c r="X54" i="100"/>
  <c r="S54" i="100"/>
  <c r="R54" i="100"/>
  <c r="Q54" i="100"/>
  <c r="P54" i="100"/>
  <c r="O54" i="100"/>
  <c r="N54" i="100"/>
  <c r="M54" i="100"/>
  <c r="L54" i="100"/>
  <c r="K54" i="100"/>
  <c r="D54" i="100"/>
  <c r="E54" i="100"/>
  <c r="AF53" i="100"/>
  <c r="AE53" i="100"/>
  <c r="AD53" i="100"/>
  <c r="AC53" i="100"/>
  <c r="AB53" i="100"/>
  <c r="AA53" i="100"/>
  <c r="Z53" i="100"/>
  <c r="Y53" i="100"/>
  <c r="V53" i="100"/>
  <c r="W53" i="100"/>
  <c r="X53" i="100"/>
  <c r="S53" i="100"/>
  <c r="R53" i="100"/>
  <c r="Q53" i="100"/>
  <c r="P53" i="100"/>
  <c r="O53" i="100"/>
  <c r="N53" i="100"/>
  <c r="M53" i="100"/>
  <c r="L53" i="100"/>
  <c r="K53" i="100"/>
  <c r="D53" i="100"/>
  <c r="E53" i="100"/>
  <c r="Y52" i="100"/>
  <c r="Z52" i="100"/>
  <c r="AA52" i="100"/>
  <c r="AB52" i="100"/>
  <c r="AC52" i="100"/>
  <c r="AD52" i="100"/>
  <c r="AE52" i="100"/>
  <c r="AF52" i="100"/>
  <c r="V52" i="100"/>
  <c r="W52" i="100"/>
  <c r="X52" i="100"/>
  <c r="AG52" i="100"/>
  <c r="S52" i="100"/>
  <c r="R52" i="100"/>
  <c r="Q52" i="100"/>
  <c r="P52" i="100"/>
  <c r="O52" i="100"/>
  <c r="N52" i="100"/>
  <c r="M52" i="100"/>
  <c r="L52" i="100"/>
  <c r="K52" i="100"/>
  <c r="B51" i="100"/>
  <c r="A51" i="99"/>
  <c r="B101" i="99"/>
  <c r="B96" i="99"/>
  <c r="B97" i="99"/>
  <c r="B98" i="99"/>
  <c r="B99" i="99"/>
  <c r="B100" i="99"/>
  <c r="D101" i="99"/>
  <c r="E101" i="99"/>
  <c r="B94" i="99"/>
  <c r="C101" i="99"/>
  <c r="F101" i="99"/>
  <c r="D100" i="99"/>
  <c r="E100" i="99"/>
  <c r="C100" i="99"/>
  <c r="F100" i="99"/>
  <c r="D99" i="99"/>
  <c r="E99" i="99"/>
  <c r="C99" i="99"/>
  <c r="F99" i="99"/>
  <c r="D98" i="99"/>
  <c r="E98" i="99"/>
  <c r="C57" i="99"/>
  <c r="B57" i="99"/>
  <c r="C98" i="99"/>
  <c r="F98" i="99"/>
  <c r="D97" i="99"/>
  <c r="E97" i="99"/>
  <c r="C97" i="99"/>
  <c r="F97" i="99"/>
  <c r="D96" i="99"/>
  <c r="E96" i="99"/>
  <c r="G96" i="99"/>
  <c r="C96" i="99"/>
  <c r="F96" i="99"/>
  <c r="B95" i="99"/>
  <c r="C77" i="99"/>
  <c r="E77" i="99"/>
  <c r="F77" i="99"/>
  <c r="G77" i="99"/>
  <c r="D77" i="99"/>
  <c r="B79" i="99"/>
  <c r="H77" i="99"/>
  <c r="B78" i="99"/>
  <c r="C78" i="99"/>
  <c r="C79" i="99"/>
  <c r="D79" i="99"/>
  <c r="D80" i="99"/>
  <c r="B81" i="99"/>
  <c r="B80" i="99"/>
  <c r="C80" i="99"/>
  <c r="C81" i="99"/>
  <c r="D81" i="99"/>
  <c r="B83" i="99"/>
  <c r="B82" i="99"/>
  <c r="C82" i="99"/>
  <c r="C83" i="99"/>
  <c r="D83" i="99"/>
  <c r="B85" i="99"/>
  <c r="B84" i="99"/>
  <c r="C84" i="99"/>
  <c r="C85" i="99"/>
  <c r="D85" i="99"/>
  <c r="B87" i="99"/>
  <c r="B86" i="99"/>
  <c r="C86" i="99"/>
  <c r="C87" i="99"/>
  <c r="D87" i="99"/>
  <c r="D92" i="99"/>
  <c r="B89" i="99"/>
  <c r="B88" i="99"/>
  <c r="C88" i="99"/>
  <c r="C89" i="99"/>
  <c r="D89" i="99"/>
  <c r="B91" i="99"/>
  <c r="B90" i="99"/>
  <c r="C90" i="99"/>
  <c r="C91" i="99"/>
  <c r="D91" i="99"/>
  <c r="E92" i="99"/>
  <c r="C92" i="99"/>
  <c r="F92" i="99"/>
  <c r="S91" i="99"/>
  <c r="R91" i="99"/>
  <c r="Q91" i="99"/>
  <c r="P91" i="99"/>
  <c r="O91" i="99"/>
  <c r="N91" i="99"/>
  <c r="M91" i="99"/>
  <c r="L91" i="99"/>
  <c r="K91" i="99"/>
  <c r="H91" i="99"/>
  <c r="G91" i="99"/>
  <c r="S90" i="99"/>
  <c r="R90" i="99"/>
  <c r="Q90" i="99"/>
  <c r="P90" i="99"/>
  <c r="O90" i="99"/>
  <c r="N90" i="99"/>
  <c r="M90" i="99"/>
  <c r="L90" i="99"/>
  <c r="K90" i="99"/>
  <c r="S89" i="99"/>
  <c r="R89" i="99"/>
  <c r="Q89" i="99"/>
  <c r="P89" i="99"/>
  <c r="O89" i="99"/>
  <c r="N89" i="99"/>
  <c r="M89" i="99"/>
  <c r="L89" i="99"/>
  <c r="K89" i="99"/>
  <c r="H89" i="99"/>
  <c r="G89" i="99"/>
  <c r="S88" i="99"/>
  <c r="R88" i="99"/>
  <c r="Q88" i="99"/>
  <c r="P88" i="99"/>
  <c r="O88" i="99"/>
  <c r="N88" i="99"/>
  <c r="M88" i="99"/>
  <c r="L88" i="99"/>
  <c r="K88" i="99"/>
  <c r="H88" i="99"/>
  <c r="S87" i="99"/>
  <c r="R87" i="99"/>
  <c r="Q87" i="99"/>
  <c r="P87" i="99"/>
  <c r="O87" i="99"/>
  <c r="N87" i="99"/>
  <c r="M87" i="99"/>
  <c r="L87" i="99"/>
  <c r="K87" i="99"/>
  <c r="H87" i="99"/>
  <c r="G87" i="99"/>
  <c r="S86" i="99"/>
  <c r="R86" i="99"/>
  <c r="Q86" i="99"/>
  <c r="P86" i="99"/>
  <c r="O86" i="99"/>
  <c r="N86" i="99"/>
  <c r="M86" i="99"/>
  <c r="L86" i="99"/>
  <c r="K86" i="99"/>
  <c r="S85" i="99"/>
  <c r="R85" i="99"/>
  <c r="Q85" i="99"/>
  <c r="P85" i="99"/>
  <c r="O85" i="99"/>
  <c r="N85" i="99"/>
  <c r="M85" i="99"/>
  <c r="L85" i="99"/>
  <c r="K85" i="99"/>
  <c r="H85" i="99"/>
  <c r="E85" i="99"/>
  <c r="G85" i="99"/>
  <c r="S84" i="99"/>
  <c r="R84" i="99"/>
  <c r="Q84" i="99"/>
  <c r="P84" i="99"/>
  <c r="O84" i="99"/>
  <c r="N84" i="99"/>
  <c r="M84" i="99"/>
  <c r="L84" i="99"/>
  <c r="K84" i="99"/>
  <c r="S83" i="99"/>
  <c r="R83" i="99"/>
  <c r="Q83" i="99"/>
  <c r="P83" i="99"/>
  <c r="O83" i="99"/>
  <c r="N83" i="99"/>
  <c r="M83" i="99"/>
  <c r="L83" i="99"/>
  <c r="K83" i="99"/>
  <c r="H83" i="99"/>
  <c r="G83" i="99"/>
  <c r="S82" i="99"/>
  <c r="R82" i="99"/>
  <c r="Q82" i="99"/>
  <c r="P82" i="99"/>
  <c r="O82" i="99"/>
  <c r="N82" i="99"/>
  <c r="M82" i="99"/>
  <c r="L82" i="99"/>
  <c r="K82" i="99"/>
  <c r="S81" i="99"/>
  <c r="R81" i="99"/>
  <c r="Q81" i="99"/>
  <c r="P81" i="99"/>
  <c r="O81" i="99"/>
  <c r="N81" i="99"/>
  <c r="M81" i="99"/>
  <c r="L81" i="99"/>
  <c r="K81" i="99"/>
  <c r="H81" i="99"/>
  <c r="G81" i="99"/>
  <c r="H63" i="99"/>
  <c r="AF80" i="99"/>
  <c r="AE80" i="99"/>
  <c r="AD80" i="99"/>
  <c r="AC80" i="99"/>
  <c r="AB80" i="99"/>
  <c r="AA80" i="99"/>
  <c r="Z80" i="99"/>
  <c r="Y80" i="99"/>
  <c r="V80" i="99"/>
  <c r="W80" i="99"/>
  <c r="X80" i="99"/>
  <c r="S80" i="99"/>
  <c r="R80" i="99"/>
  <c r="Q80" i="99"/>
  <c r="P80" i="99"/>
  <c r="O80" i="99"/>
  <c r="N80" i="99"/>
  <c r="M80" i="99"/>
  <c r="L80" i="99"/>
  <c r="K80" i="99"/>
  <c r="AF79" i="99"/>
  <c r="AE79" i="99"/>
  <c r="AD79" i="99"/>
  <c r="AC79" i="99"/>
  <c r="AB79" i="99"/>
  <c r="AA79" i="99"/>
  <c r="Z79" i="99"/>
  <c r="Y79" i="99"/>
  <c r="V79" i="99"/>
  <c r="W79" i="99"/>
  <c r="X79" i="99"/>
  <c r="S79" i="99"/>
  <c r="R79" i="99"/>
  <c r="Q79" i="99"/>
  <c r="P79" i="99"/>
  <c r="O79" i="99"/>
  <c r="N79" i="99"/>
  <c r="M79" i="99"/>
  <c r="L79" i="99"/>
  <c r="K79" i="99"/>
  <c r="H79" i="99"/>
  <c r="G79" i="99"/>
  <c r="AF78" i="99"/>
  <c r="AE78" i="99"/>
  <c r="AD78" i="99"/>
  <c r="AC78" i="99"/>
  <c r="AB78" i="99"/>
  <c r="AA78" i="99"/>
  <c r="Z78" i="99"/>
  <c r="Y78" i="99"/>
  <c r="V78" i="99"/>
  <c r="W78" i="99"/>
  <c r="X78" i="99"/>
  <c r="S78" i="99"/>
  <c r="R78" i="99"/>
  <c r="Q78" i="99"/>
  <c r="P78" i="99"/>
  <c r="O78" i="99"/>
  <c r="N78" i="99"/>
  <c r="M78" i="99"/>
  <c r="L78" i="99"/>
  <c r="K78" i="99"/>
  <c r="AF77" i="99"/>
  <c r="AE77" i="99"/>
  <c r="AD77" i="99"/>
  <c r="AC77" i="99"/>
  <c r="AB77" i="99"/>
  <c r="AA77" i="99"/>
  <c r="Z77" i="99"/>
  <c r="Y77" i="99"/>
  <c r="V77" i="99"/>
  <c r="W77" i="99"/>
  <c r="X77" i="99"/>
  <c r="S77" i="99"/>
  <c r="R77" i="99"/>
  <c r="Q77" i="99"/>
  <c r="P77" i="99"/>
  <c r="O77" i="99"/>
  <c r="N77" i="99"/>
  <c r="M77" i="99"/>
  <c r="L77" i="99"/>
  <c r="K77" i="99"/>
  <c r="B77" i="99"/>
  <c r="AF76" i="99"/>
  <c r="AE76" i="99"/>
  <c r="AD76" i="99"/>
  <c r="AC76" i="99"/>
  <c r="AB76" i="99"/>
  <c r="AA76" i="99"/>
  <c r="Z76" i="99"/>
  <c r="Y76" i="99"/>
  <c r="V76" i="99"/>
  <c r="W76" i="99"/>
  <c r="X76" i="99"/>
  <c r="S76" i="99"/>
  <c r="R76" i="99"/>
  <c r="Q76" i="99"/>
  <c r="P76" i="99"/>
  <c r="O76" i="99"/>
  <c r="N76" i="99"/>
  <c r="M76" i="99"/>
  <c r="L76" i="99"/>
  <c r="K76" i="99"/>
  <c r="G68" i="99"/>
  <c r="C54" i="99"/>
  <c r="C73" i="99"/>
  <c r="C55" i="99"/>
  <c r="C74" i="99"/>
  <c r="D73" i="99"/>
  <c r="H53" i="99"/>
  <c r="E72" i="99"/>
  <c r="F72" i="99"/>
  <c r="H54" i="99"/>
  <c r="E73" i="99"/>
  <c r="F73" i="99"/>
  <c r="B76" i="99"/>
  <c r="AF75" i="99"/>
  <c r="AE75" i="99"/>
  <c r="AD75" i="99"/>
  <c r="AC75" i="99"/>
  <c r="AB75" i="99"/>
  <c r="AA75" i="99"/>
  <c r="Z75" i="99"/>
  <c r="Y75" i="99"/>
  <c r="V75" i="99"/>
  <c r="W75" i="99"/>
  <c r="X75" i="99"/>
  <c r="S75" i="99"/>
  <c r="R75" i="99"/>
  <c r="Q75" i="99"/>
  <c r="P75" i="99"/>
  <c r="O75" i="99"/>
  <c r="N75" i="99"/>
  <c r="M75" i="99"/>
  <c r="L75" i="99"/>
  <c r="K75" i="99"/>
  <c r="B75" i="99"/>
  <c r="AF74" i="99"/>
  <c r="AE74" i="99"/>
  <c r="AD74" i="99"/>
  <c r="AC74" i="99"/>
  <c r="AB74" i="99"/>
  <c r="AA74" i="99"/>
  <c r="Z74" i="99"/>
  <c r="Y74" i="99"/>
  <c r="V74" i="99"/>
  <c r="W74" i="99"/>
  <c r="X74" i="99"/>
  <c r="S74" i="99"/>
  <c r="R74" i="99"/>
  <c r="Q74" i="99"/>
  <c r="P74" i="99"/>
  <c r="O74" i="99"/>
  <c r="N74" i="99"/>
  <c r="M74" i="99"/>
  <c r="L74" i="99"/>
  <c r="K74" i="99"/>
  <c r="H55" i="99"/>
  <c r="E74" i="99"/>
  <c r="B55" i="99"/>
  <c r="B74" i="99"/>
  <c r="AF73" i="99"/>
  <c r="AE73" i="99"/>
  <c r="AD73" i="99"/>
  <c r="AC73" i="99"/>
  <c r="AB73" i="99"/>
  <c r="AA73" i="99"/>
  <c r="Z73" i="99"/>
  <c r="Y73" i="99"/>
  <c r="V73" i="99"/>
  <c r="W73" i="99"/>
  <c r="X73" i="99"/>
  <c r="S73" i="99"/>
  <c r="R73" i="99"/>
  <c r="Q73" i="99"/>
  <c r="P73" i="99"/>
  <c r="O73" i="99"/>
  <c r="N73" i="99"/>
  <c r="M73" i="99"/>
  <c r="L73" i="99"/>
  <c r="K73" i="99"/>
  <c r="B54" i="99"/>
  <c r="B73" i="99"/>
  <c r="AF72" i="99"/>
  <c r="AE72" i="99"/>
  <c r="AD72" i="99"/>
  <c r="AC72" i="99"/>
  <c r="AB72" i="99"/>
  <c r="AA72" i="99"/>
  <c r="Z72" i="99"/>
  <c r="Y72" i="99"/>
  <c r="V72" i="99"/>
  <c r="W72" i="99"/>
  <c r="X72" i="99"/>
  <c r="S72" i="99"/>
  <c r="R72" i="99"/>
  <c r="Q72" i="99"/>
  <c r="P72" i="99"/>
  <c r="O72" i="99"/>
  <c r="N72" i="99"/>
  <c r="M72" i="99"/>
  <c r="L72" i="99"/>
  <c r="K72" i="99"/>
  <c r="C53" i="99"/>
  <c r="C72" i="99"/>
  <c r="D72" i="99"/>
  <c r="B53" i="99"/>
  <c r="B72" i="99"/>
  <c r="AF71" i="99"/>
  <c r="AE71" i="99"/>
  <c r="AD71" i="99"/>
  <c r="AC71" i="99"/>
  <c r="AB71" i="99"/>
  <c r="AA71" i="99"/>
  <c r="Z71" i="99"/>
  <c r="Y71" i="99"/>
  <c r="V71" i="99"/>
  <c r="W71" i="99"/>
  <c r="X71" i="99"/>
  <c r="S71" i="99"/>
  <c r="R71" i="99"/>
  <c r="Q71" i="99"/>
  <c r="P71" i="99"/>
  <c r="O71" i="99"/>
  <c r="N71" i="99"/>
  <c r="M71" i="99"/>
  <c r="L71" i="99"/>
  <c r="K71" i="99"/>
  <c r="AF70" i="99"/>
  <c r="AE70" i="99"/>
  <c r="AD70" i="99"/>
  <c r="AC70" i="99"/>
  <c r="AB70" i="99"/>
  <c r="AA70" i="99"/>
  <c r="Z70" i="99"/>
  <c r="Y70" i="99"/>
  <c r="V70" i="99"/>
  <c r="W70" i="99"/>
  <c r="X70" i="99"/>
  <c r="S70" i="99"/>
  <c r="R70" i="99"/>
  <c r="Q70" i="99"/>
  <c r="P70" i="99"/>
  <c r="O70" i="99"/>
  <c r="N70" i="99"/>
  <c r="M70" i="99"/>
  <c r="L70" i="99"/>
  <c r="K70" i="99"/>
  <c r="G66" i="99"/>
  <c r="AF69" i="99"/>
  <c r="AE69" i="99"/>
  <c r="AD69" i="99"/>
  <c r="AC69" i="99"/>
  <c r="AB69" i="99"/>
  <c r="AA69" i="99"/>
  <c r="Z69" i="99"/>
  <c r="Y69" i="99"/>
  <c r="V69" i="99"/>
  <c r="W69" i="99"/>
  <c r="X69" i="99"/>
  <c r="S69" i="99"/>
  <c r="R69" i="99"/>
  <c r="Q69" i="99"/>
  <c r="P69" i="99"/>
  <c r="O69" i="99"/>
  <c r="N69" i="99"/>
  <c r="M69" i="99"/>
  <c r="L69" i="99"/>
  <c r="K69" i="99"/>
  <c r="AF68" i="99"/>
  <c r="AE68" i="99"/>
  <c r="AD68" i="99"/>
  <c r="AC68" i="99"/>
  <c r="AB68" i="99"/>
  <c r="AA68" i="99"/>
  <c r="Z68" i="99"/>
  <c r="Y68" i="99"/>
  <c r="V68" i="99"/>
  <c r="W68" i="99"/>
  <c r="X68" i="99"/>
  <c r="S68" i="99"/>
  <c r="R68" i="99"/>
  <c r="Q68" i="99"/>
  <c r="P68" i="99"/>
  <c r="O68" i="99"/>
  <c r="N68" i="99"/>
  <c r="M68" i="99"/>
  <c r="L68" i="99"/>
  <c r="K68" i="99"/>
  <c r="AF67" i="99"/>
  <c r="AE67" i="99"/>
  <c r="AD67" i="99"/>
  <c r="AC67" i="99"/>
  <c r="AB67" i="99"/>
  <c r="AA67" i="99"/>
  <c r="Z67" i="99"/>
  <c r="Y67" i="99"/>
  <c r="V67" i="99"/>
  <c r="W67" i="99"/>
  <c r="X67" i="99"/>
  <c r="S67" i="99"/>
  <c r="R67" i="99"/>
  <c r="Q67" i="99"/>
  <c r="P67" i="99"/>
  <c r="O67" i="99"/>
  <c r="N67" i="99"/>
  <c r="M67" i="99"/>
  <c r="L67" i="99"/>
  <c r="K67" i="99"/>
  <c r="G53" i="99"/>
  <c r="C56" i="99"/>
  <c r="B56" i="99"/>
  <c r="C58" i="99"/>
  <c r="B58" i="99"/>
  <c r="C59" i="99"/>
  <c r="B59" i="99"/>
  <c r="C60" i="99"/>
  <c r="B60" i="99"/>
  <c r="C61" i="99"/>
  <c r="B61" i="99"/>
  <c r="E56" i="99"/>
  <c r="G56" i="99"/>
  <c r="E57" i="99"/>
  <c r="G57" i="99"/>
  <c r="E58" i="99"/>
  <c r="G58" i="99"/>
  <c r="E59" i="99"/>
  <c r="G59" i="99"/>
  <c r="E60" i="99"/>
  <c r="G60" i="99"/>
  <c r="E61" i="99"/>
  <c r="G61" i="99"/>
  <c r="F53" i="99"/>
  <c r="B62" i="99"/>
  <c r="B63" i="99"/>
  <c r="B64" i="99"/>
  <c r="F54" i="99"/>
  <c r="F55" i="99"/>
  <c r="H66" i="99"/>
  <c r="H67" i="99"/>
  <c r="G67" i="99"/>
  <c r="B65" i="99"/>
  <c r="B66" i="99"/>
  <c r="F65" i="99"/>
  <c r="F66" i="99"/>
  <c r="F67" i="99"/>
  <c r="B67" i="99"/>
  <c r="AF66" i="99"/>
  <c r="AE66" i="99"/>
  <c r="AD66" i="99"/>
  <c r="AC66" i="99"/>
  <c r="AB66" i="99"/>
  <c r="AA66" i="99"/>
  <c r="Z66" i="99"/>
  <c r="Y66" i="99"/>
  <c r="V66" i="99"/>
  <c r="W66" i="99"/>
  <c r="X66" i="99"/>
  <c r="S66" i="99"/>
  <c r="R66" i="99"/>
  <c r="Q66" i="99"/>
  <c r="P66" i="99"/>
  <c r="O66" i="99"/>
  <c r="N66" i="99"/>
  <c r="M66" i="99"/>
  <c r="L66" i="99"/>
  <c r="K66" i="99"/>
  <c r="C66" i="99"/>
  <c r="AF65" i="99"/>
  <c r="AE65" i="99"/>
  <c r="AD65" i="99"/>
  <c r="AC65" i="99"/>
  <c r="AB65" i="99"/>
  <c r="AA65" i="99"/>
  <c r="Z65" i="99"/>
  <c r="Y65" i="99"/>
  <c r="V65" i="99"/>
  <c r="W65" i="99"/>
  <c r="X65" i="99"/>
  <c r="S65" i="99"/>
  <c r="R65" i="99"/>
  <c r="Q65" i="99"/>
  <c r="P65" i="99"/>
  <c r="O65" i="99"/>
  <c r="N65" i="99"/>
  <c r="M65" i="99"/>
  <c r="L65" i="99"/>
  <c r="K65" i="99"/>
  <c r="H65" i="99"/>
  <c r="G65" i="99"/>
  <c r="C65" i="99"/>
  <c r="AF64" i="99"/>
  <c r="AE64" i="99"/>
  <c r="AD64" i="99"/>
  <c r="AC64" i="99"/>
  <c r="AB64" i="99"/>
  <c r="AA64" i="99"/>
  <c r="Z64" i="99"/>
  <c r="Y64" i="99"/>
  <c r="V64" i="99"/>
  <c r="W64" i="99"/>
  <c r="X64" i="99"/>
  <c r="S64" i="99"/>
  <c r="R64" i="99"/>
  <c r="Q64" i="99"/>
  <c r="P64" i="99"/>
  <c r="O64" i="99"/>
  <c r="N64" i="99"/>
  <c r="M64" i="99"/>
  <c r="L64" i="99"/>
  <c r="K64" i="99"/>
  <c r="G64" i="99"/>
  <c r="E64" i="99"/>
  <c r="C64" i="99"/>
  <c r="AF63" i="99"/>
  <c r="AE63" i="99"/>
  <c r="AD63" i="99"/>
  <c r="AC63" i="99"/>
  <c r="AB63" i="99"/>
  <c r="AA63" i="99"/>
  <c r="Z63" i="99"/>
  <c r="Y63" i="99"/>
  <c r="V63" i="99"/>
  <c r="W63" i="99"/>
  <c r="X63" i="99"/>
  <c r="S63" i="99"/>
  <c r="R63" i="99"/>
  <c r="Q63" i="99"/>
  <c r="P63" i="99"/>
  <c r="O63" i="99"/>
  <c r="N63" i="99"/>
  <c r="M63" i="99"/>
  <c r="L63" i="99"/>
  <c r="K63" i="99"/>
  <c r="D53" i="99"/>
  <c r="E53" i="99"/>
  <c r="D54" i="99"/>
  <c r="E54" i="99"/>
  <c r="D55" i="99"/>
  <c r="E55" i="99"/>
  <c r="D63" i="99"/>
  <c r="C63" i="99"/>
  <c r="AF62" i="99"/>
  <c r="AE62" i="99"/>
  <c r="AD62" i="99"/>
  <c r="AC62" i="99"/>
  <c r="AB62" i="99"/>
  <c r="AA62" i="99"/>
  <c r="Z62" i="99"/>
  <c r="Y62" i="99"/>
  <c r="V62" i="99"/>
  <c r="W62" i="99"/>
  <c r="X62" i="99"/>
  <c r="S62" i="99"/>
  <c r="R62" i="99"/>
  <c r="Q62" i="99"/>
  <c r="P62" i="99"/>
  <c r="O62" i="99"/>
  <c r="N62" i="99"/>
  <c r="M62" i="99"/>
  <c r="L62" i="99"/>
  <c r="K62" i="99"/>
  <c r="AF61" i="99"/>
  <c r="AE61" i="99"/>
  <c r="AD61" i="99"/>
  <c r="AC61" i="99"/>
  <c r="AB61" i="99"/>
  <c r="AA61" i="99"/>
  <c r="Z61" i="99"/>
  <c r="Y61" i="99"/>
  <c r="V61" i="99"/>
  <c r="W61" i="99"/>
  <c r="X61" i="99"/>
  <c r="S61" i="99"/>
  <c r="R61" i="99"/>
  <c r="Q61" i="99"/>
  <c r="P61" i="99"/>
  <c r="O61" i="99"/>
  <c r="N61" i="99"/>
  <c r="M61" i="99"/>
  <c r="L61" i="99"/>
  <c r="K61" i="99"/>
  <c r="H61" i="99"/>
  <c r="AF60" i="99"/>
  <c r="AE60" i="99"/>
  <c r="AD60" i="99"/>
  <c r="AC60" i="99"/>
  <c r="AB60" i="99"/>
  <c r="AA60" i="99"/>
  <c r="Z60" i="99"/>
  <c r="Y60" i="99"/>
  <c r="V60" i="99"/>
  <c r="W60" i="99"/>
  <c r="X60" i="99"/>
  <c r="S60" i="99"/>
  <c r="R60" i="99"/>
  <c r="Q60" i="99"/>
  <c r="P60" i="99"/>
  <c r="O60" i="99"/>
  <c r="N60" i="99"/>
  <c r="M60" i="99"/>
  <c r="L60" i="99"/>
  <c r="K60" i="99"/>
  <c r="H60" i="99"/>
  <c r="AF59" i="99"/>
  <c r="AE59" i="99"/>
  <c r="AD59" i="99"/>
  <c r="AC59" i="99"/>
  <c r="AB59" i="99"/>
  <c r="AA59" i="99"/>
  <c r="Z59" i="99"/>
  <c r="Y59" i="99"/>
  <c r="V59" i="99"/>
  <c r="W59" i="99"/>
  <c r="X59" i="99"/>
  <c r="S59" i="99"/>
  <c r="R59" i="99"/>
  <c r="Q59" i="99"/>
  <c r="P59" i="99"/>
  <c r="O59" i="99"/>
  <c r="N59" i="99"/>
  <c r="M59" i="99"/>
  <c r="L59" i="99"/>
  <c r="K59" i="99"/>
  <c r="H59" i="99"/>
  <c r="AF58" i="99"/>
  <c r="AE58" i="99"/>
  <c r="AD58" i="99"/>
  <c r="AC58" i="99"/>
  <c r="AB58" i="99"/>
  <c r="AA58" i="99"/>
  <c r="Z58" i="99"/>
  <c r="Y58" i="99"/>
  <c r="V58" i="99"/>
  <c r="W58" i="99"/>
  <c r="X58" i="99"/>
  <c r="S58" i="99"/>
  <c r="R58" i="99"/>
  <c r="Q58" i="99"/>
  <c r="P58" i="99"/>
  <c r="O58" i="99"/>
  <c r="N58" i="99"/>
  <c r="M58" i="99"/>
  <c r="L58" i="99"/>
  <c r="K58" i="99"/>
  <c r="H58" i="99"/>
  <c r="AF57" i="99"/>
  <c r="AE57" i="99"/>
  <c r="AD57" i="99"/>
  <c r="AC57" i="99"/>
  <c r="AB57" i="99"/>
  <c r="AA57" i="99"/>
  <c r="Z57" i="99"/>
  <c r="Y57" i="99"/>
  <c r="V57" i="99"/>
  <c r="W57" i="99"/>
  <c r="X57" i="99"/>
  <c r="S57" i="99"/>
  <c r="R57" i="99"/>
  <c r="Q57" i="99"/>
  <c r="P57" i="99"/>
  <c r="O57" i="99"/>
  <c r="N57" i="99"/>
  <c r="M57" i="99"/>
  <c r="L57" i="99"/>
  <c r="K57" i="99"/>
  <c r="H57" i="99"/>
  <c r="AF56" i="99"/>
  <c r="AE56" i="99"/>
  <c r="AD56" i="99"/>
  <c r="AC56" i="99"/>
  <c r="AB56" i="99"/>
  <c r="AA56" i="99"/>
  <c r="Z56" i="99"/>
  <c r="Y56" i="99"/>
  <c r="V56" i="99"/>
  <c r="W56" i="99"/>
  <c r="X56" i="99"/>
  <c r="S56" i="99"/>
  <c r="R56" i="99"/>
  <c r="Q56" i="99"/>
  <c r="P56" i="99"/>
  <c r="O56" i="99"/>
  <c r="N56" i="99"/>
  <c r="M56" i="99"/>
  <c r="L56" i="99"/>
  <c r="K56" i="99"/>
  <c r="H56" i="99"/>
  <c r="AF55" i="99"/>
  <c r="AE55" i="99"/>
  <c r="AD55" i="99"/>
  <c r="AC55" i="99"/>
  <c r="AB55" i="99"/>
  <c r="AA55" i="99"/>
  <c r="Z55" i="99"/>
  <c r="Y55" i="99"/>
  <c r="V55" i="99"/>
  <c r="W55" i="99"/>
  <c r="X55" i="99"/>
  <c r="S55" i="99"/>
  <c r="R55" i="99"/>
  <c r="Q55" i="99"/>
  <c r="P55" i="99"/>
  <c r="O55" i="99"/>
  <c r="N55" i="99"/>
  <c r="M55" i="99"/>
  <c r="L55" i="99"/>
  <c r="K55" i="99"/>
  <c r="AF54" i="99"/>
  <c r="AE54" i="99"/>
  <c r="AD54" i="99"/>
  <c r="AC54" i="99"/>
  <c r="AB54" i="99"/>
  <c r="AA54" i="99"/>
  <c r="Z54" i="99"/>
  <c r="Y54" i="99"/>
  <c r="V54" i="99"/>
  <c r="W54" i="99"/>
  <c r="X54" i="99"/>
  <c r="S54" i="99"/>
  <c r="R54" i="99"/>
  <c r="Q54" i="99"/>
  <c r="P54" i="99"/>
  <c r="O54" i="99"/>
  <c r="N54" i="99"/>
  <c r="M54" i="99"/>
  <c r="L54" i="99"/>
  <c r="K54" i="99"/>
  <c r="AF53" i="99"/>
  <c r="AE53" i="99"/>
  <c r="AD53" i="99"/>
  <c r="AC53" i="99"/>
  <c r="AB53" i="99"/>
  <c r="AA53" i="99"/>
  <c r="Z53" i="99"/>
  <c r="Y53" i="99"/>
  <c r="V53" i="99"/>
  <c r="W53" i="99"/>
  <c r="X53" i="99"/>
  <c r="S53" i="99"/>
  <c r="R53" i="99"/>
  <c r="Q53" i="99"/>
  <c r="P53" i="99"/>
  <c r="O53" i="99"/>
  <c r="N53" i="99"/>
  <c r="M53" i="99"/>
  <c r="L53" i="99"/>
  <c r="K53" i="99"/>
  <c r="Y52" i="99"/>
  <c r="Z52" i="99"/>
  <c r="AA52" i="99"/>
  <c r="AB52" i="99"/>
  <c r="AC52" i="99"/>
  <c r="AD52" i="99"/>
  <c r="AE52" i="99"/>
  <c r="AF52" i="99"/>
  <c r="V52" i="99"/>
  <c r="W52" i="99"/>
  <c r="X52" i="99"/>
  <c r="S52" i="99"/>
  <c r="AG52" i="99"/>
  <c r="R52" i="99"/>
  <c r="Q52" i="99"/>
  <c r="P52" i="99"/>
  <c r="O52" i="99"/>
  <c r="N52" i="99"/>
  <c r="M52" i="99"/>
  <c r="L52" i="99"/>
  <c r="K52" i="99"/>
  <c r="B51" i="99"/>
  <c r="A51" i="98"/>
  <c r="B101" i="98"/>
  <c r="B96" i="98"/>
  <c r="B97" i="98"/>
  <c r="B98" i="98"/>
  <c r="B99" i="98"/>
  <c r="B100" i="98"/>
  <c r="D101" i="98"/>
  <c r="E101" i="98"/>
  <c r="B94" i="98"/>
  <c r="C101" i="98"/>
  <c r="F101" i="98"/>
  <c r="D100" i="98"/>
  <c r="E100" i="98"/>
  <c r="C100" i="98"/>
  <c r="F100" i="98"/>
  <c r="D99" i="98"/>
  <c r="E99" i="98"/>
  <c r="C99" i="98"/>
  <c r="F99" i="98"/>
  <c r="D98" i="98"/>
  <c r="E98" i="98"/>
  <c r="C98" i="98"/>
  <c r="F98" i="98"/>
  <c r="D97" i="98"/>
  <c r="E97" i="98"/>
  <c r="C97" i="98"/>
  <c r="F97" i="98"/>
  <c r="D96" i="98"/>
  <c r="E96" i="98"/>
  <c r="G96" i="98"/>
  <c r="C96" i="98"/>
  <c r="F96" i="98"/>
  <c r="B95" i="98"/>
  <c r="C77" i="98"/>
  <c r="E77" i="98"/>
  <c r="F77" i="98"/>
  <c r="G77" i="98"/>
  <c r="D77" i="98"/>
  <c r="B79" i="98"/>
  <c r="H77" i="98"/>
  <c r="B78" i="98"/>
  <c r="C78" i="98"/>
  <c r="C79" i="98"/>
  <c r="D79" i="98"/>
  <c r="D80" i="98"/>
  <c r="B81" i="98"/>
  <c r="B80" i="98"/>
  <c r="C80" i="98"/>
  <c r="C81" i="98"/>
  <c r="D81" i="98"/>
  <c r="B83" i="98"/>
  <c r="B82" i="98"/>
  <c r="C82" i="98"/>
  <c r="C83" i="98"/>
  <c r="D83" i="98"/>
  <c r="B85" i="98"/>
  <c r="B84" i="98"/>
  <c r="C84" i="98"/>
  <c r="C85" i="98"/>
  <c r="D85" i="98"/>
  <c r="B87" i="98"/>
  <c r="B86" i="98"/>
  <c r="C86" i="98"/>
  <c r="C87" i="98"/>
  <c r="D87" i="98"/>
  <c r="D92" i="98"/>
  <c r="B89" i="98"/>
  <c r="B88" i="98"/>
  <c r="C88" i="98"/>
  <c r="C89" i="98"/>
  <c r="D89" i="98"/>
  <c r="B91" i="98"/>
  <c r="B90" i="98"/>
  <c r="C90" i="98"/>
  <c r="C91" i="98"/>
  <c r="D91" i="98"/>
  <c r="E92" i="98"/>
  <c r="C92" i="98"/>
  <c r="F92" i="98"/>
  <c r="S91" i="98"/>
  <c r="R91" i="98"/>
  <c r="Q91" i="98"/>
  <c r="P91" i="98"/>
  <c r="O91" i="98"/>
  <c r="N91" i="98"/>
  <c r="M91" i="98"/>
  <c r="L91" i="98"/>
  <c r="K91" i="98"/>
  <c r="H91" i="98"/>
  <c r="G91" i="98"/>
  <c r="S90" i="98"/>
  <c r="R90" i="98"/>
  <c r="Q90" i="98"/>
  <c r="P90" i="98"/>
  <c r="O90" i="98"/>
  <c r="N90" i="98"/>
  <c r="M90" i="98"/>
  <c r="L90" i="98"/>
  <c r="K90" i="98"/>
  <c r="S89" i="98"/>
  <c r="R89" i="98"/>
  <c r="Q89" i="98"/>
  <c r="P89" i="98"/>
  <c r="O89" i="98"/>
  <c r="N89" i="98"/>
  <c r="M89" i="98"/>
  <c r="L89" i="98"/>
  <c r="K89" i="98"/>
  <c r="H89" i="98"/>
  <c r="G89" i="98"/>
  <c r="S88" i="98"/>
  <c r="R88" i="98"/>
  <c r="Q88" i="98"/>
  <c r="P88" i="98"/>
  <c r="O88" i="98"/>
  <c r="N88" i="98"/>
  <c r="M88" i="98"/>
  <c r="L88" i="98"/>
  <c r="K88" i="98"/>
  <c r="H88" i="98"/>
  <c r="S87" i="98"/>
  <c r="R87" i="98"/>
  <c r="Q87" i="98"/>
  <c r="P87" i="98"/>
  <c r="O87" i="98"/>
  <c r="N87" i="98"/>
  <c r="M87" i="98"/>
  <c r="L87" i="98"/>
  <c r="K87" i="98"/>
  <c r="H87" i="98"/>
  <c r="G87" i="98"/>
  <c r="S86" i="98"/>
  <c r="R86" i="98"/>
  <c r="Q86" i="98"/>
  <c r="P86" i="98"/>
  <c r="O86" i="98"/>
  <c r="N86" i="98"/>
  <c r="M86" i="98"/>
  <c r="L86" i="98"/>
  <c r="K86" i="98"/>
  <c r="S85" i="98"/>
  <c r="R85" i="98"/>
  <c r="Q85" i="98"/>
  <c r="P85" i="98"/>
  <c r="O85" i="98"/>
  <c r="N85" i="98"/>
  <c r="M85" i="98"/>
  <c r="L85" i="98"/>
  <c r="K85" i="98"/>
  <c r="H85" i="98"/>
  <c r="E85" i="98"/>
  <c r="G85" i="98"/>
  <c r="S84" i="98"/>
  <c r="R84" i="98"/>
  <c r="Q84" i="98"/>
  <c r="P84" i="98"/>
  <c r="O84" i="98"/>
  <c r="N84" i="98"/>
  <c r="M84" i="98"/>
  <c r="L84" i="98"/>
  <c r="K84" i="98"/>
  <c r="S83" i="98"/>
  <c r="R83" i="98"/>
  <c r="Q83" i="98"/>
  <c r="P83" i="98"/>
  <c r="O83" i="98"/>
  <c r="N83" i="98"/>
  <c r="M83" i="98"/>
  <c r="L83" i="98"/>
  <c r="K83" i="98"/>
  <c r="H83" i="98"/>
  <c r="G83" i="98"/>
  <c r="S82" i="98"/>
  <c r="R82" i="98"/>
  <c r="Q82" i="98"/>
  <c r="P82" i="98"/>
  <c r="O82" i="98"/>
  <c r="N82" i="98"/>
  <c r="M82" i="98"/>
  <c r="L82" i="98"/>
  <c r="K82" i="98"/>
  <c r="S81" i="98"/>
  <c r="R81" i="98"/>
  <c r="Q81" i="98"/>
  <c r="P81" i="98"/>
  <c r="O81" i="98"/>
  <c r="N81" i="98"/>
  <c r="M81" i="98"/>
  <c r="L81" i="98"/>
  <c r="K81" i="98"/>
  <c r="H81" i="98"/>
  <c r="G81" i="98"/>
  <c r="H63" i="98"/>
  <c r="AF80" i="98"/>
  <c r="AE80" i="98"/>
  <c r="AD80" i="98"/>
  <c r="AC80" i="98"/>
  <c r="AB80" i="98"/>
  <c r="AA80" i="98"/>
  <c r="Z80" i="98"/>
  <c r="Y80" i="98"/>
  <c r="V80" i="98"/>
  <c r="W80" i="98"/>
  <c r="X80" i="98"/>
  <c r="S80" i="98"/>
  <c r="R80" i="98"/>
  <c r="Q80" i="98"/>
  <c r="P80" i="98"/>
  <c r="O80" i="98"/>
  <c r="N80" i="98"/>
  <c r="M80" i="98"/>
  <c r="L80" i="98"/>
  <c r="K80" i="98"/>
  <c r="AF79" i="98"/>
  <c r="AE79" i="98"/>
  <c r="AD79" i="98"/>
  <c r="AC79" i="98"/>
  <c r="AB79" i="98"/>
  <c r="AA79" i="98"/>
  <c r="Z79" i="98"/>
  <c r="Y79" i="98"/>
  <c r="V79" i="98"/>
  <c r="W79" i="98"/>
  <c r="X79" i="98"/>
  <c r="S79" i="98"/>
  <c r="R79" i="98"/>
  <c r="Q79" i="98"/>
  <c r="P79" i="98"/>
  <c r="O79" i="98"/>
  <c r="N79" i="98"/>
  <c r="M79" i="98"/>
  <c r="L79" i="98"/>
  <c r="K79" i="98"/>
  <c r="H79" i="98"/>
  <c r="G79" i="98"/>
  <c r="AF78" i="98"/>
  <c r="AE78" i="98"/>
  <c r="AD78" i="98"/>
  <c r="AC78" i="98"/>
  <c r="AB78" i="98"/>
  <c r="AA78" i="98"/>
  <c r="Z78" i="98"/>
  <c r="Y78" i="98"/>
  <c r="V78" i="98"/>
  <c r="W78" i="98"/>
  <c r="X78" i="98"/>
  <c r="S78" i="98"/>
  <c r="R78" i="98"/>
  <c r="Q78" i="98"/>
  <c r="P78" i="98"/>
  <c r="O78" i="98"/>
  <c r="N78" i="98"/>
  <c r="M78" i="98"/>
  <c r="L78" i="98"/>
  <c r="K78" i="98"/>
  <c r="AF77" i="98"/>
  <c r="AE77" i="98"/>
  <c r="AD77" i="98"/>
  <c r="AC77" i="98"/>
  <c r="AB77" i="98"/>
  <c r="AA77" i="98"/>
  <c r="Z77" i="98"/>
  <c r="Y77" i="98"/>
  <c r="V77" i="98"/>
  <c r="W77" i="98"/>
  <c r="X77" i="98"/>
  <c r="S77" i="98"/>
  <c r="R77" i="98"/>
  <c r="Q77" i="98"/>
  <c r="P77" i="98"/>
  <c r="O77" i="98"/>
  <c r="N77" i="98"/>
  <c r="M77" i="98"/>
  <c r="L77" i="98"/>
  <c r="K77" i="98"/>
  <c r="B77" i="98"/>
  <c r="AF76" i="98"/>
  <c r="AE76" i="98"/>
  <c r="AD76" i="98"/>
  <c r="AC76" i="98"/>
  <c r="AB76" i="98"/>
  <c r="AA76" i="98"/>
  <c r="Z76" i="98"/>
  <c r="Y76" i="98"/>
  <c r="V76" i="98"/>
  <c r="W76" i="98"/>
  <c r="X76" i="98"/>
  <c r="S76" i="98"/>
  <c r="R76" i="98"/>
  <c r="Q76" i="98"/>
  <c r="P76" i="98"/>
  <c r="O76" i="98"/>
  <c r="N76" i="98"/>
  <c r="M76" i="98"/>
  <c r="L76" i="98"/>
  <c r="K76" i="98"/>
  <c r="G68" i="98"/>
  <c r="C54" i="98"/>
  <c r="C73" i="98"/>
  <c r="C55" i="98"/>
  <c r="C74" i="98"/>
  <c r="D73" i="98"/>
  <c r="H53" i="98"/>
  <c r="E72" i="98"/>
  <c r="F72" i="98"/>
  <c r="H54" i="98"/>
  <c r="E73" i="98"/>
  <c r="F73" i="98"/>
  <c r="B76" i="98"/>
  <c r="AF75" i="98"/>
  <c r="AE75" i="98"/>
  <c r="AD75" i="98"/>
  <c r="AC75" i="98"/>
  <c r="AB75" i="98"/>
  <c r="AA75" i="98"/>
  <c r="Z75" i="98"/>
  <c r="Y75" i="98"/>
  <c r="V75" i="98"/>
  <c r="W75" i="98"/>
  <c r="X75" i="98"/>
  <c r="S75" i="98"/>
  <c r="R75" i="98"/>
  <c r="Q75" i="98"/>
  <c r="P75" i="98"/>
  <c r="O75" i="98"/>
  <c r="N75" i="98"/>
  <c r="M75" i="98"/>
  <c r="L75" i="98"/>
  <c r="K75" i="98"/>
  <c r="B75" i="98"/>
  <c r="AF74" i="98"/>
  <c r="AE74" i="98"/>
  <c r="AD74" i="98"/>
  <c r="AC74" i="98"/>
  <c r="AB74" i="98"/>
  <c r="AA74" i="98"/>
  <c r="Z74" i="98"/>
  <c r="Y74" i="98"/>
  <c r="V74" i="98"/>
  <c r="W74" i="98"/>
  <c r="X74" i="98"/>
  <c r="S74" i="98"/>
  <c r="R74" i="98"/>
  <c r="Q74" i="98"/>
  <c r="P74" i="98"/>
  <c r="O74" i="98"/>
  <c r="N74" i="98"/>
  <c r="M74" i="98"/>
  <c r="L74" i="98"/>
  <c r="K74" i="98"/>
  <c r="H55" i="98"/>
  <c r="E74" i="98"/>
  <c r="B55" i="98"/>
  <c r="B74" i="98"/>
  <c r="AF73" i="98"/>
  <c r="AE73" i="98"/>
  <c r="AD73" i="98"/>
  <c r="AC73" i="98"/>
  <c r="AB73" i="98"/>
  <c r="AA73" i="98"/>
  <c r="Z73" i="98"/>
  <c r="Y73" i="98"/>
  <c r="V73" i="98"/>
  <c r="W73" i="98"/>
  <c r="X73" i="98"/>
  <c r="S73" i="98"/>
  <c r="R73" i="98"/>
  <c r="Q73" i="98"/>
  <c r="P73" i="98"/>
  <c r="O73" i="98"/>
  <c r="N73" i="98"/>
  <c r="M73" i="98"/>
  <c r="L73" i="98"/>
  <c r="K73" i="98"/>
  <c r="B54" i="98"/>
  <c r="B73" i="98"/>
  <c r="AF72" i="98"/>
  <c r="AE72" i="98"/>
  <c r="AD72" i="98"/>
  <c r="AC72" i="98"/>
  <c r="AB72" i="98"/>
  <c r="AA72" i="98"/>
  <c r="Z72" i="98"/>
  <c r="Y72" i="98"/>
  <c r="V72" i="98"/>
  <c r="W72" i="98"/>
  <c r="X72" i="98"/>
  <c r="S72" i="98"/>
  <c r="R72" i="98"/>
  <c r="Q72" i="98"/>
  <c r="P72" i="98"/>
  <c r="O72" i="98"/>
  <c r="N72" i="98"/>
  <c r="M72" i="98"/>
  <c r="L72" i="98"/>
  <c r="K72" i="98"/>
  <c r="C53" i="98"/>
  <c r="C72" i="98"/>
  <c r="D72" i="98"/>
  <c r="B53" i="98"/>
  <c r="B72" i="98"/>
  <c r="AF71" i="98"/>
  <c r="AE71" i="98"/>
  <c r="AD71" i="98"/>
  <c r="AC71" i="98"/>
  <c r="AB71" i="98"/>
  <c r="AA71" i="98"/>
  <c r="Z71" i="98"/>
  <c r="Y71" i="98"/>
  <c r="V71" i="98"/>
  <c r="W71" i="98"/>
  <c r="X71" i="98"/>
  <c r="S71" i="98"/>
  <c r="R71" i="98"/>
  <c r="Q71" i="98"/>
  <c r="P71" i="98"/>
  <c r="O71" i="98"/>
  <c r="N71" i="98"/>
  <c r="M71" i="98"/>
  <c r="L71" i="98"/>
  <c r="K71" i="98"/>
  <c r="AF70" i="98"/>
  <c r="AE70" i="98"/>
  <c r="AD70" i="98"/>
  <c r="AC70" i="98"/>
  <c r="AB70" i="98"/>
  <c r="AA70" i="98"/>
  <c r="Z70" i="98"/>
  <c r="Y70" i="98"/>
  <c r="V70" i="98"/>
  <c r="W70" i="98"/>
  <c r="X70" i="98"/>
  <c r="S70" i="98"/>
  <c r="R70" i="98"/>
  <c r="Q70" i="98"/>
  <c r="P70" i="98"/>
  <c r="O70" i="98"/>
  <c r="N70" i="98"/>
  <c r="M70" i="98"/>
  <c r="L70" i="98"/>
  <c r="K70" i="98"/>
  <c r="G66" i="98"/>
  <c r="AF69" i="98"/>
  <c r="AE69" i="98"/>
  <c r="AD69" i="98"/>
  <c r="AC69" i="98"/>
  <c r="AB69" i="98"/>
  <c r="AA69" i="98"/>
  <c r="Z69" i="98"/>
  <c r="Y69" i="98"/>
  <c r="V69" i="98"/>
  <c r="W69" i="98"/>
  <c r="X69" i="98"/>
  <c r="S69" i="98"/>
  <c r="R69" i="98"/>
  <c r="Q69" i="98"/>
  <c r="P69" i="98"/>
  <c r="O69" i="98"/>
  <c r="N69" i="98"/>
  <c r="M69" i="98"/>
  <c r="L69" i="98"/>
  <c r="K69" i="98"/>
  <c r="AF68" i="98"/>
  <c r="AE68" i="98"/>
  <c r="AD68" i="98"/>
  <c r="AC68" i="98"/>
  <c r="AB68" i="98"/>
  <c r="AA68" i="98"/>
  <c r="Z68" i="98"/>
  <c r="Y68" i="98"/>
  <c r="V68" i="98"/>
  <c r="W68" i="98"/>
  <c r="X68" i="98"/>
  <c r="S68" i="98"/>
  <c r="R68" i="98"/>
  <c r="Q68" i="98"/>
  <c r="P68" i="98"/>
  <c r="O68" i="98"/>
  <c r="N68" i="98"/>
  <c r="M68" i="98"/>
  <c r="L68" i="98"/>
  <c r="K68" i="98"/>
  <c r="AF67" i="98"/>
  <c r="AE67" i="98"/>
  <c r="AD67" i="98"/>
  <c r="AC67" i="98"/>
  <c r="AB67" i="98"/>
  <c r="AA67" i="98"/>
  <c r="Z67" i="98"/>
  <c r="Y67" i="98"/>
  <c r="V67" i="98"/>
  <c r="W67" i="98"/>
  <c r="X67" i="98"/>
  <c r="S67" i="98"/>
  <c r="R67" i="98"/>
  <c r="Q67" i="98"/>
  <c r="P67" i="98"/>
  <c r="O67" i="98"/>
  <c r="N67" i="98"/>
  <c r="M67" i="98"/>
  <c r="L67" i="98"/>
  <c r="K67" i="98"/>
  <c r="G53" i="98"/>
  <c r="C56" i="98"/>
  <c r="B56" i="98"/>
  <c r="C57" i="98"/>
  <c r="B57" i="98"/>
  <c r="C58" i="98"/>
  <c r="B58" i="98"/>
  <c r="C59" i="98"/>
  <c r="B59" i="98"/>
  <c r="C60" i="98"/>
  <c r="B60" i="98"/>
  <c r="C61" i="98"/>
  <c r="B61" i="98"/>
  <c r="E56" i="98"/>
  <c r="G56" i="98"/>
  <c r="E57" i="98"/>
  <c r="G57" i="98"/>
  <c r="E58" i="98"/>
  <c r="G58" i="98"/>
  <c r="E59" i="98"/>
  <c r="G59" i="98"/>
  <c r="E60" i="98"/>
  <c r="G60" i="98"/>
  <c r="E61" i="98"/>
  <c r="G61" i="98"/>
  <c r="F53" i="98"/>
  <c r="B62" i="98"/>
  <c r="B63" i="98"/>
  <c r="B64" i="98"/>
  <c r="F54" i="98"/>
  <c r="F55" i="98"/>
  <c r="H66" i="98"/>
  <c r="H67" i="98"/>
  <c r="G67" i="98"/>
  <c r="B65" i="98"/>
  <c r="B66" i="98"/>
  <c r="F65" i="98"/>
  <c r="F66" i="98"/>
  <c r="F67" i="98"/>
  <c r="B67" i="98"/>
  <c r="AF66" i="98"/>
  <c r="AE66" i="98"/>
  <c r="AD66" i="98"/>
  <c r="AC66" i="98"/>
  <c r="AB66" i="98"/>
  <c r="AA66" i="98"/>
  <c r="Z66" i="98"/>
  <c r="Y66" i="98"/>
  <c r="V66" i="98"/>
  <c r="W66" i="98"/>
  <c r="X66" i="98"/>
  <c r="S66" i="98"/>
  <c r="R66" i="98"/>
  <c r="Q66" i="98"/>
  <c r="P66" i="98"/>
  <c r="O66" i="98"/>
  <c r="N66" i="98"/>
  <c r="M66" i="98"/>
  <c r="L66" i="98"/>
  <c r="K66" i="98"/>
  <c r="C66" i="98"/>
  <c r="AF65" i="98"/>
  <c r="AE65" i="98"/>
  <c r="AD65" i="98"/>
  <c r="AC65" i="98"/>
  <c r="AB65" i="98"/>
  <c r="AA65" i="98"/>
  <c r="Z65" i="98"/>
  <c r="Y65" i="98"/>
  <c r="V65" i="98"/>
  <c r="W65" i="98"/>
  <c r="X65" i="98"/>
  <c r="S65" i="98"/>
  <c r="R65" i="98"/>
  <c r="Q65" i="98"/>
  <c r="P65" i="98"/>
  <c r="O65" i="98"/>
  <c r="N65" i="98"/>
  <c r="M65" i="98"/>
  <c r="L65" i="98"/>
  <c r="K65" i="98"/>
  <c r="H65" i="98"/>
  <c r="G65" i="98"/>
  <c r="C65" i="98"/>
  <c r="AF64" i="98"/>
  <c r="AE64" i="98"/>
  <c r="AD64" i="98"/>
  <c r="AC64" i="98"/>
  <c r="AB64" i="98"/>
  <c r="AA64" i="98"/>
  <c r="Z64" i="98"/>
  <c r="Y64" i="98"/>
  <c r="V64" i="98"/>
  <c r="W64" i="98"/>
  <c r="X64" i="98"/>
  <c r="S64" i="98"/>
  <c r="R64" i="98"/>
  <c r="Q64" i="98"/>
  <c r="P64" i="98"/>
  <c r="O64" i="98"/>
  <c r="N64" i="98"/>
  <c r="M64" i="98"/>
  <c r="L64" i="98"/>
  <c r="K64" i="98"/>
  <c r="G64" i="98"/>
  <c r="E64" i="98"/>
  <c r="C64" i="98"/>
  <c r="AF63" i="98"/>
  <c r="AE63" i="98"/>
  <c r="AD63" i="98"/>
  <c r="AC63" i="98"/>
  <c r="AB63" i="98"/>
  <c r="AA63" i="98"/>
  <c r="Z63" i="98"/>
  <c r="Y63" i="98"/>
  <c r="V63" i="98"/>
  <c r="W63" i="98"/>
  <c r="X63" i="98"/>
  <c r="S63" i="98"/>
  <c r="R63" i="98"/>
  <c r="Q63" i="98"/>
  <c r="P63" i="98"/>
  <c r="O63" i="98"/>
  <c r="N63" i="98"/>
  <c r="M63" i="98"/>
  <c r="L63" i="98"/>
  <c r="K63" i="98"/>
  <c r="D53" i="98"/>
  <c r="E53" i="98"/>
  <c r="D54" i="98"/>
  <c r="E54" i="98"/>
  <c r="D55" i="98"/>
  <c r="E55" i="98"/>
  <c r="D63" i="98"/>
  <c r="C63" i="98"/>
  <c r="AF62" i="98"/>
  <c r="AE62" i="98"/>
  <c r="AD62" i="98"/>
  <c r="AC62" i="98"/>
  <c r="AB62" i="98"/>
  <c r="AA62" i="98"/>
  <c r="Z62" i="98"/>
  <c r="Y62" i="98"/>
  <c r="V62" i="98"/>
  <c r="W62" i="98"/>
  <c r="X62" i="98"/>
  <c r="S62" i="98"/>
  <c r="R62" i="98"/>
  <c r="Q62" i="98"/>
  <c r="P62" i="98"/>
  <c r="O62" i="98"/>
  <c r="N62" i="98"/>
  <c r="M62" i="98"/>
  <c r="L62" i="98"/>
  <c r="K62" i="98"/>
  <c r="AF61" i="98"/>
  <c r="AE61" i="98"/>
  <c r="AD61" i="98"/>
  <c r="AC61" i="98"/>
  <c r="AB61" i="98"/>
  <c r="AA61" i="98"/>
  <c r="Z61" i="98"/>
  <c r="Y61" i="98"/>
  <c r="V61" i="98"/>
  <c r="W61" i="98"/>
  <c r="X61" i="98"/>
  <c r="S61" i="98"/>
  <c r="R61" i="98"/>
  <c r="Q61" i="98"/>
  <c r="P61" i="98"/>
  <c r="O61" i="98"/>
  <c r="N61" i="98"/>
  <c r="M61" i="98"/>
  <c r="L61" i="98"/>
  <c r="K61" i="98"/>
  <c r="H61" i="98"/>
  <c r="AF60" i="98"/>
  <c r="AE60" i="98"/>
  <c r="AD60" i="98"/>
  <c r="AC60" i="98"/>
  <c r="AB60" i="98"/>
  <c r="AA60" i="98"/>
  <c r="Z60" i="98"/>
  <c r="Y60" i="98"/>
  <c r="V60" i="98"/>
  <c r="W60" i="98"/>
  <c r="X60" i="98"/>
  <c r="S60" i="98"/>
  <c r="R60" i="98"/>
  <c r="Q60" i="98"/>
  <c r="P60" i="98"/>
  <c r="O60" i="98"/>
  <c r="N60" i="98"/>
  <c r="M60" i="98"/>
  <c r="L60" i="98"/>
  <c r="K60" i="98"/>
  <c r="H60" i="98"/>
  <c r="AF59" i="98"/>
  <c r="AE59" i="98"/>
  <c r="AD59" i="98"/>
  <c r="AC59" i="98"/>
  <c r="AB59" i="98"/>
  <c r="AA59" i="98"/>
  <c r="Z59" i="98"/>
  <c r="Y59" i="98"/>
  <c r="V59" i="98"/>
  <c r="W59" i="98"/>
  <c r="X59" i="98"/>
  <c r="S59" i="98"/>
  <c r="R59" i="98"/>
  <c r="Q59" i="98"/>
  <c r="P59" i="98"/>
  <c r="O59" i="98"/>
  <c r="N59" i="98"/>
  <c r="M59" i="98"/>
  <c r="L59" i="98"/>
  <c r="K59" i="98"/>
  <c r="H59" i="98"/>
  <c r="AF58" i="98"/>
  <c r="AE58" i="98"/>
  <c r="AD58" i="98"/>
  <c r="AC58" i="98"/>
  <c r="AB58" i="98"/>
  <c r="AA58" i="98"/>
  <c r="Z58" i="98"/>
  <c r="Y58" i="98"/>
  <c r="V58" i="98"/>
  <c r="W58" i="98"/>
  <c r="X58" i="98"/>
  <c r="S58" i="98"/>
  <c r="R58" i="98"/>
  <c r="Q58" i="98"/>
  <c r="P58" i="98"/>
  <c r="O58" i="98"/>
  <c r="N58" i="98"/>
  <c r="M58" i="98"/>
  <c r="L58" i="98"/>
  <c r="K58" i="98"/>
  <c r="H58" i="98"/>
  <c r="AF57" i="98"/>
  <c r="AE57" i="98"/>
  <c r="AD57" i="98"/>
  <c r="AC57" i="98"/>
  <c r="AB57" i="98"/>
  <c r="AA57" i="98"/>
  <c r="Z57" i="98"/>
  <c r="Y57" i="98"/>
  <c r="V57" i="98"/>
  <c r="W57" i="98"/>
  <c r="X57" i="98"/>
  <c r="S57" i="98"/>
  <c r="R57" i="98"/>
  <c r="Q57" i="98"/>
  <c r="P57" i="98"/>
  <c r="O57" i="98"/>
  <c r="N57" i="98"/>
  <c r="M57" i="98"/>
  <c r="L57" i="98"/>
  <c r="K57" i="98"/>
  <c r="H57" i="98"/>
  <c r="AF56" i="98"/>
  <c r="AE56" i="98"/>
  <c r="AD56" i="98"/>
  <c r="AC56" i="98"/>
  <c r="AB56" i="98"/>
  <c r="AA56" i="98"/>
  <c r="Z56" i="98"/>
  <c r="Y56" i="98"/>
  <c r="V56" i="98"/>
  <c r="W56" i="98"/>
  <c r="X56" i="98"/>
  <c r="S56" i="98"/>
  <c r="R56" i="98"/>
  <c r="Q56" i="98"/>
  <c r="P56" i="98"/>
  <c r="O56" i="98"/>
  <c r="N56" i="98"/>
  <c r="M56" i="98"/>
  <c r="L56" i="98"/>
  <c r="K56" i="98"/>
  <c r="H56" i="98"/>
  <c r="AF55" i="98"/>
  <c r="AE55" i="98"/>
  <c r="AD55" i="98"/>
  <c r="AC55" i="98"/>
  <c r="AB55" i="98"/>
  <c r="AA55" i="98"/>
  <c r="Z55" i="98"/>
  <c r="Y55" i="98"/>
  <c r="V55" i="98"/>
  <c r="W55" i="98"/>
  <c r="X55" i="98"/>
  <c r="S55" i="98"/>
  <c r="R55" i="98"/>
  <c r="Q55" i="98"/>
  <c r="P55" i="98"/>
  <c r="O55" i="98"/>
  <c r="N55" i="98"/>
  <c r="M55" i="98"/>
  <c r="L55" i="98"/>
  <c r="K55" i="98"/>
  <c r="AF54" i="98"/>
  <c r="AE54" i="98"/>
  <c r="AD54" i="98"/>
  <c r="AC54" i="98"/>
  <c r="AB54" i="98"/>
  <c r="AA54" i="98"/>
  <c r="Z54" i="98"/>
  <c r="Y54" i="98"/>
  <c r="V54" i="98"/>
  <c r="W54" i="98"/>
  <c r="X54" i="98"/>
  <c r="S54" i="98"/>
  <c r="R54" i="98"/>
  <c r="Q54" i="98"/>
  <c r="P54" i="98"/>
  <c r="O54" i="98"/>
  <c r="N54" i="98"/>
  <c r="M54" i="98"/>
  <c r="L54" i="98"/>
  <c r="K54" i="98"/>
  <c r="AF53" i="98"/>
  <c r="AE53" i="98"/>
  <c r="AD53" i="98"/>
  <c r="AC53" i="98"/>
  <c r="AB53" i="98"/>
  <c r="AA53" i="98"/>
  <c r="Z53" i="98"/>
  <c r="Y53" i="98"/>
  <c r="V53" i="98"/>
  <c r="W53" i="98"/>
  <c r="X53" i="98"/>
  <c r="S53" i="98"/>
  <c r="R53" i="98"/>
  <c r="Q53" i="98"/>
  <c r="P53" i="98"/>
  <c r="O53" i="98"/>
  <c r="N53" i="98"/>
  <c r="M53" i="98"/>
  <c r="L53" i="98"/>
  <c r="K53" i="98"/>
  <c r="Y52" i="98"/>
  <c r="Z52" i="98"/>
  <c r="AA52" i="98"/>
  <c r="AB52" i="98"/>
  <c r="AC52" i="98"/>
  <c r="AD52" i="98"/>
  <c r="AE52" i="98"/>
  <c r="AF52" i="98"/>
  <c r="V52" i="98"/>
  <c r="W52" i="98"/>
  <c r="X52" i="98"/>
  <c r="AG52" i="98"/>
  <c r="S52" i="98"/>
  <c r="R52" i="98"/>
  <c r="Q52" i="98"/>
  <c r="P52" i="98"/>
  <c r="O52" i="98"/>
  <c r="N52" i="98"/>
  <c r="M52" i="98"/>
  <c r="L52" i="98"/>
  <c r="K52" i="98"/>
  <c r="B51" i="98"/>
  <c r="A51" i="97"/>
  <c r="B101" i="97"/>
  <c r="B96" i="97"/>
  <c r="B97" i="97"/>
  <c r="B98" i="97"/>
  <c r="B99" i="97"/>
  <c r="B100" i="97"/>
  <c r="D101" i="97"/>
  <c r="E101" i="97"/>
  <c r="B94" i="97"/>
  <c r="C101" i="97"/>
  <c r="F101" i="97"/>
  <c r="D100" i="97"/>
  <c r="E100" i="97"/>
  <c r="C100" i="97"/>
  <c r="F100" i="97"/>
  <c r="D99" i="97"/>
  <c r="E99" i="97"/>
  <c r="C99" i="97"/>
  <c r="F99" i="97"/>
  <c r="D98" i="97"/>
  <c r="E98" i="97"/>
  <c r="C98" i="97"/>
  <c r="F98" i="97"/>
  <c r="D97" i="97"/>
  <c r="E97" i="97"/>
  <c r="C97" i="97"/>
  <c r="F97" i="97"/>
  <c r="D96" i="97"/>
  <c r="E96" i="97"/>
  <c r="G96" i="97"/>
  <c r="C96" i="97"/>
  <c r="F96" i="97"/>
  <c r="B95" i="97"/>
  <c r="C77" i="97"/>
  <c r="E77" i="97"/>
  <c r="F77" i="97"/>
  <c r="G77" i="97"/>
  <c r="D77" i="97"/>
  <c r="B79" i="97"/>
  <c r="H77" i="97"/>
  <c r="B78" i="97"/>
  <c r="C78" i="97"/>
  <c r="C79" i="97"/>
  <c r="D79" i="97"/>
  <c r="D80" i="97"/>
  <c r="B81" i="97"/>
  <c r="B80" i="97"/>
  <c r="C80" i="97"/>
  <c r="C81" i="97"/>
  <c r="D81" i="97"/>
  <c r="B83" i="97"/>
  <c r="B82" i="97"/>
  <c r="C82" i="97"/>
  <c r="C83" i="97"/>
  <c r="D83" i="97"/>
  <c r="B85" i="97"/>
  <c r="B84" i="97"/>
  <c r="C84" i="97"/>
  <c r="C85" i="97"/>
  <c r="D85" i="97"/>
  <c r="B87" i="97"/>
  <c r="B86" i="97"/>
  <c r="C86" i="97"/>
  <c r="C87" i="97"/>
  <c r="D87" i="97"/>
  <c r="D92" i="97"/>
  <c r="B89" i="97"/>
  <c r="B88" i="97"/>
  <c r="C88" i="97"/>
  <c r="C89" i="97"/>
  <c r="D89" i="97"/>
  <c r="B91" i="97"/>
  <c r="B90" i="97"/>
  <c r="C90" i="97"/>
  <c r="C91" i="97"/>
  <c r="D91" i="97"/>
  <c r="E92" i="97"/>
  <c r="C92" i="97"/>
  <c r="F92" i="97"/>
  <c r="S91" i="97"/>
  <c r="R91" i="97"/>
  <c r="Q91" i="97"/>
  <c r="P91" i="97"/>
  <c r="O91" i="97"/>
  <c r="N91" i="97"/>
  <c r="M91" i="97"/>
  <c r="L91" i="97"/>
  <c r="K91" i="97"/>
  <c r="H91" i="97"/>
  <c r="G91" i="97"/>
  <c r="S90" i="97"/>
  <c r="R90" i="97"/>
  <c r="Q90" i="97"/>
  <c r="P90" i="97"/>
  <c r="O90" i="97"/>
  <c r="N90" i="97"/>
  <c r="M90" i="97"/>
  <c r="L90" i="97"/>
  <c r="K90" i="97"/>
  <c r="S89" i="97"/>
  <c r="R89" i="97"/>
  <c r="Q89" i="97"/>
  <c r="P89" i="97"/>
  <c r="O89" i="97"/>
  <c r="N89" i="97"/>
  <c r="M89" i="97"/>
  <c r="L89" i="97"/>
  <c r="K89" i="97"/>
  <c r="H89" i="97"/>
  <c r="H88" i="97"/>
  <c r="G89" i="97"/>
  <c r="S88" i="97"/>
  <c r="R88" i="97"/>
  <c r="Q88" i="97"/>
  <c r="P88" i="97"/>
  <c r="O88" i="97"/>
  <c r="N88" i="97"/>
  <c r="M88" i="97"/>
  <c r="L88" i="97"/>
  <c r="K88" i="97"/>
  <c r="S87" i="97"/>
  <c r="R87" i="97"/>
  <c r="Q87" i="97"/>
  <c r="P87" i="97"/>
  <c r="O87" i="97"/>
  <c r="N87" i="97"/>
  <c r="M87" i="97"/>
  <c r="L87" i="97"/>
  <c r="K87" i="97"/>
  <c r="H87" i="97"/>
  <c r="G87" i="97"/>
  <c r="S86" i="97"/>
  <c r="R86" i="97"/>
  <c r="Q86" i="97"/>
  <c r="P86" i="97"/>
  <c r="O86" i="97"/>
  <c r="N86" i="97"/>
  <c r="M86" i="97"/>
  <c r="L86" i="97"/>
  <c r="K86" i="97"/>
  <c r="S85" i="97"/>
  <c r="R85" i="97"/>
  <c r="Q85" i="97"/>
  <c r="P85" i="97"/>
  <c r="O85" i="97"/>
  <c r="N85" i="97"/>
  <c r="M85" i="97"/>
  <c r="L85" i="97"/>
  <c r="K85" i="97"/>
  <c r="H85" i="97"/>
  <c r="E85" i="97"/>
  <c r="G85" i="97"/>
  <c r="S84" i="97"/>
  <c r="R84" i="97"/>
  <c r="Q84" i="97"/>
  <c r="P84" i="97"/>
  <c r="O84" i="97"/>
  <c r="N84" i="97"/>
  <c r="M84" i="97"/>
  <c r="L84" i="97"/>
  <c r="K84" i="97"/>
  <c r="S83" i="97"/>
  <c r="R83" i="97"/>
  <c r="Q83" i="97"/>
  <c r="P83" i="97"/>
  <c r="O83" i="97"/>
  <c r="N83" i="97"/>
  <c r="M83" i="97"/>
  <c r="L83" i="97"/>
  <c r="K83" i="97"/>
  <c r="H83" i="97"/>
  <c r="G83" i="97"/>
  <c r="S82" i="97"/>
  <c r="R82" i="97"/>
  <c r="Q82" i="97"/>
  <c r="P82" i="97"/>
  <c r="O82" i="97"/>
  <c r="N82" i="97"/>
  <c r="M82" i="97"/>
  <c r="L82" i="97"/>
  <c r="K82" i="97"/>
  <c r="S81" i="97"/>
  <c r="R81" i="97"/>
  <c r="Q81" i="97"/>
  <c r="P81" i="97"/>
  <c r="O81" i="97"/>
  <c r="N81" i="97"/>
  <c r="M81" i="97"/>
  <c r="L81" i="97"/>
  <c r="K81" i="97"/>
  <c r="H81" i="97"/>
  <c r="G81" i="97"/>
  <c r="H63" i="97"/>
  <c r="AF80" i="97"/>
  <c r="AE80" i="97"/>
  <c r="AD80" i="97"/>
  <c r="AC80" i="97"/>
  <c r="AB80" i="97"/>
  <c r="AA80" i="97"/>
  <c r="Z80" i="97"/>
  <c r="Y80" i="97"/>
  <c r="V80" i="97"/>
  <c r="W80" i="97"/>
  <c r="X80" i="97"/>
  <c r="S80" i="97"/>
  <c r="R80" i="97"/>
  <c r="Q80" i="97"/>
  <c r="P80" i="97"/>
  <c r="O80" i="97"/>
  <c r="N80" i="97"/>
  <c r="M80" i="97"/>
  <c r="L80" i="97"/>
  <c r="K80" i="97"/>
  <c r="AF79" i="97"/>
  <c r="AE79" i="97"/>
  <c r="AD79" i="97"/>
  <c r="AC79" i="97"/>
  <c r="AB79" i="97"/>
  <c r="AA79" i="97"/>
  <c r="Z79" i="97"/>
  <c r="Y79" i="97"/>
  <c r="V79" i="97"/>
  <c r="W79" i="97"/>
  <c r="X79" i="97"/>
  <c r="S79" i="97"/>
  <c r="R79" i="97"/>
  <c r="Q79" i="97"/>
  <c r="P79" i="97"/>
  <c r="O79" i="97"/>
  <c r="N79" i="97"/>
  <c r="M79" i="97"/>
  <c r="L79" i="97"/>
  <c r="K79" i="97"/>
  <c r="H79" i="97"/>
  <c r="G79" i="97"/>
  <c r="AF78" i="97"/>
  <c r="AE78" i="97"/>
  <c r="AD78" i="97"/>
  <c r="AC78" i="97"/>
  <c r="AB78" i="97"/>
  <c r="AA78" i="97"/>
  <c r="Z78" i="97"/>
  <c r="Y78" i="97"/>
  <c r="V78" i="97"/>
  <c r="W78" i="97"/>
  <c r="X78" i="97"/>
  <c r="S78" i="97"/>
  <c r="R78" i="97"/>
  <c r="Q78" i="97"/>
  <c r="P78" i="97"/>
  <c r="O78" i="97"/>
  <c r="N78" i="97"/>
  <c r="M78" i="97"/>
  <c r="L78" i="97"/>
  <c r="K78" i="97"/>
  <c r="AF77" i="97"/>
  <c r="AE77" i="97"/>
  <c r="AD77" i="97"/>
  <c r="AC77" i="97"/>
  <c r="AB77" i="97"/>
  <c r="AA77" i="97"/>
  <c r="Z77" i="97"/>
  <c r="Y77" i="97"/>
  <c r="V77" i="97"/>
  <c r="W77" i="97"/>
  <c r="X77" i="97"/>
  <c r="S77" i="97"/>
  <c r="R77" i="97"/>
  <c r="Q77" i="97"/>
  <c r="P77" i="97"/>
  <c r="O77" i="97"/>
  <c r="N77" i="97"/>
  <c r="M77" i="97"/>
  <c r="L77" i="97"/>
  <c r="K77" i="97"/>
  <c r="B77" i="97"/>
  <c r="AF76" i="97"/>
  <c r="AE76" i="97"/>
  <c r="AD76" i="97"/>
  <c r="AC76" i="97"/>
  <c r="AB76" i="97"/>
  <c r="AA76" i="97"/>
  <c r="Z76" i="97"/>
  <c r="Y76" i="97"/>
  <c r="V76" i="97"/>
  <c r="W76" i="97"/>
  <c r="X76" i="97"/>
  <c r="S76" i="97"/>
  <c r="R76" i="97"/>
  <c r="Q76" i="97"/>
  <c r="P76" i="97"/>
  <c r="O76" i="97"/>
  <c r="N76" i="97"/>
  <c r="M76" i="97"/>
  <c r="L76" i="97"/>
  <c r="K76" i="97"/>
  <c r="G68" i="97"/>
  <c r="C54" i="97"/>
  <c r="C73" i="97"/>
  <c r="C55" i="97"/>
  <c r="C74" i="97"/>
  <c r="D73" i="97"/>
  <c r="H53" i="97"/>
  <c r="E72" i="97"/>
  <c r="F72" i="97"/>
  <c r="H54" i="97"/>
  <c r="E73" i="97"/>
  <c r="F73" i="97"/>
  <c r="B76" i="97"/>
  <c r="AF75" i="97"/>
  <c r="AE75" i="97"/>
  <c r="AD75" i="97"/>
  <c r="AC75" i="97"/>
  <c r="AB75" i="97"/>
  <c r="AA75" i="97"/>
  <c r="Z75" i="97"/>
  <c r="Y75" i="97"/>
  <c r="V75" i="97"/>
  <c r="W75" i="97"/>
  <c r="X75" i="97"/>
  <c r="S75" i="97"/>
  <c r="R75" i="97"/>
  <c r="Q75" i="97"/>
  <c r="P75" i="97"/>
  <c r="O75" i="97"/>
  <c r="N75" i="97"/>
  <c r="M75" i="97"/>
  <c r="L75" i="97"/>
  <c r="K75" i="97"/>
  <c r="B75" i="97"/>
  <c r="AF74" i="97"/>
  <c r="AE74" i="97"/>
  <c r="AD74" i="97"/>
  <c r="AC74" i="97"/>
  <c r="AB74" i="97"/>
  <c r="AA74" i="97"/>
  <c r="Z74" i="97"/>
  <c r="Y74" i="97"/>
  <c r="V74" i="97"/>
  <c r="W74" i="97"/>
  <c r="X74" i="97"/>
  <c r="S74" i="97"/>
  <c r="R74" i="97"/>
  <c r="Q74" i="97"/>
  <c r="P74" i="97"/>
  <c r="O74" i="97"/>
  <c r="N74" i="97"/>
  <c r="M74" i="97"/>
  <c r="L74" i="97"/>
  <c r="K74" i="97"/>
  <c r="H55" i="97"/>
  <c r="E74" i="97"/>
  <c r="B55" i="97"/>
  <c r="B74" i="97"/>
  <c r="AF73" i="97"/>
  <c r="AE73" i="97"/>
  <c r="AD73" i="97"/>
  <c r="AC73" i="97"/>
  <c r="AB73" i="97"/>
  <c r="AA73" i="97"/>
  <c r="Z73" i="97"/>
  <c r="Y73" i="97"/>
  <c r="V73" i="97"/>
  <c r="W73" i="97"/>
  <c r="X73" i="97"/>
  <c r="S73" i="97"/>
  <c r="R73" i="97"/>
  <c r="Q73" i="97"/>
  <c r="P73" i="97"/>
  <c r="O73" i="97"/>
  <c r="N73" i="97"/>
  <c r="M73" i="97"/>
  <c r="L73" i="97"/>
  <c r="K73" i="97"/>
  <c r="B54" i="97"/>
  <c r="B73" i="97"/>
  <c r="AF72" i="97"/>
  <c r="AE72" i="97"/>
  <c r="AD72" i="97"/>
  <c r="AC72" i="97"/>
  <c r="AB72" i="97"/>
  <c r="AA72" i="97"/>
  <c r="Z72" i="97"/>
  <c r="Y72" i="97"/>
  <c r="V72" i="97"/>
  <c r="W72" i="97"/>
  <c r="X72" i="97"/>
  <c r="S72" i="97"/>
  <c r="R72" i="97"/>
  <c r="Q72" i="97"/>
  <c r="P72" i="97"/>
  <c r="O72" i="97"/>
  <c r="N72" i="97"/>
  <c r="M72" i="97"/>
  <c r="L72" i="97"/>
  <c r="K72" i="97"/>
  <c r="C53" i="97"/>
  <c r="C72" i="97"/>
  <c r="D72" i="97"/>
  <c r="B53" i="97"/>
  <c r="B72" i="97"/>
  <c r="AF71" i="97"/>
  <c r="AE71" i="97"/>
  <c r="AD71" i="97"/>
  <c r="AC71" i="97"/>
  <c r="AB71" i="97"/>
  <c r="AA71" i="97"/>
  <c r="Z71" i="97"/>
  <c r="Y71" i="97"/>
  <c r="V71" i="97"/>
  <c r="W71" i="97"/>
  <c r="X71" i="97"/>
  <c r="S71" i="97"/>
  <c r="R71" i="97"/>
  <c r="Q71" i="97"/>
  <c r="P71" i="97"/>
  <c r="O71" i="97"/>
  <c r="N71" i="97"/>
  <c r="M71" i="97"/>
  <c r="L71" i="97"/>
  <c r="K71" i="97"/>
  <c r="AF70" i="97"/>
  <c r="AE70" i="97"/>
  <c r="AD70" i="97"/>
  <c r="AC70" i="97"/>
  <c r="AB70" i="97"/>
  <c r="AA70" i="97"/>
  <c r="Z70" i="97"/>
  <c r="Y70" i="97"/>
  <c r="V70" i="97"/>
  <c r="W70" i="97"/>
  <c r="X70" i="97"/>
  <c r="S70" i="97"/>
  <c r="R70" i="97"/>
  <c r="Q70" i="97"/>
  <c r="P70" i="97"/>
  <c r="O70" i="97"/>
  <c r="N70" i="97"/>
  <c r="M70" i="97"/>
  <c r="L70" i="97"/>
  <c r="K70" i="97"/>
  <c r="G66" i="97"/>
  <c r="AF69" i="97"/>
  <c r="AE69" i="97"/>
  <c r="AD69" i="97"/>
  <c r="AC69" i="97"/>
  <c r="AB69" i="97"/>
  <c r="AA69" i="97"/>
  <c r="Z69" i="97"/>
  <c r="Y69" i="97"/>
  <c r="V69" i="97"/>
  <c r="W69" i="97"/>
  <c r="X69" i="97"/>
  <c r="S69" i="97"/>
  <c r="R69" i="97"/>
  <c r="Q69" i="97"/>
  <c r="P69" i="97"/>
  <c r="O69" i="97"/>
  <c r="N69" i="97"/>
  <c r="M69" i="97"/>
  <c r="L69" i="97"/>
  <c r="K69" i="97"/>
  <c r="AF68" i="97"/>
  <c r="AE68" i="97"/>
  <c r="AD68" i="97"/>
  <c r="AC68" i="97"/>
  <c r="AB68" i="97"/>
  <c r="AA68" i="97"/>
  <c r="Z68" i="97"/>
  <c r="Y68" i="97"/>
  <c r="V68" i="97"/>
  <c r="W68" i="97"/>
  <c r="X68" i="97"/>
  <c r="S68" i="97"/>
  <c r="R68" i="97"/>
  <c r="Q68" i="97"/>
  <c r="P68" i="97"/>
  <c r="O68" i="97"/>
  <c r="N68" i="97"/>
  <c r="M68" i="97"/>
  <c r="L68" i="97"/>
  <c r="K68" i="97"/>
  <c r="AF67" i="97"/>
  <c r="AE67" i="97"/>
  <c r="AD67" i="97"/>
  <c r="AC67" i="97"/>
  <c r="AB67" i="97"/>
  <c r="AA67" i="97"/>
  <c r="Z67" i="97"/>
  <c r="Y67" i="97"/>
  <c r="V67" i="97"/>
  <c r="W67" i="97"/>
  <c r="X67" i="97"/>
  <c r="S67" i="97"/>
  <c r="R67" i="97"/>
  <c r="Q67" i="97"/>
  <c r="P67" i="97"/>
  <c r="O67" i="97"/>
  <c r="N67" i="97"/>
  <c r="M67" i="97"/>
  <c r="L67" i="97"/>
  <c r="K67" i="97"/>
  <c r="G53" i="97"/>
  <c r="C56" i="97"/>
  <c r="B56" i="97"/>
  <c r="E56" i="97"/>
  <c r="G56" i="97"/>
  <c r="C57" i="97"/>
  <c r="B57" i="97"/>
  <c r="C58" i="97"/>
  <c r="B58" i="97"/>
  <c r="C59" i="97"/>
  <c r="B59" i="97"/>
  <c r="C60" i="97"/>
  <c r="B60" i="97"/>
  <c r="C61" i="97"/>
  <c r="B61" i="97"/>
  <c r="E57" i="97"/>
  <c r="G57" i="97"/>
  <c r="E58" i="97"/>
  <c r="G58" i="97"/>
  <c r="E59" i="97"/>
  <c r="G59" i="97"/>
  <c r="E60" i="97"/>
  <c r="G60" i="97"/>
  <c r="E61" i="97"/>
  <c r="G61" i="97"/>
  <c r="F53" i="97"/>
  <c r="B62" i="97"/>
  <c r="B63" i="97"/>
  <c r="B64" i="97"/>
  <c r="F54" i="97"/>
  <c r="F55" i="97"/>
  <c r="H66" i="97"/>
  <c r="H67" i="97"/>
  <c r="G67" i="97"/>
  <c r="B65" i="97"/>
  <c r="B66" i="97"/>
  <c r="F65" i="97"/>
  <c r="F66" i="97"/>
  <c r="F67" i="97"/>
  <c r="B67" i="97"/>
  <c r="AF66" i="97"/>
  <c r="AE66" i="97"/>
  <c r="AD66" i="97"/>
  <c r="AC66" i="97"/>
  <c r="AB66" i="97"/>
  <c r="AA66" i="97"/>
  <c r="Z66" i="97"/>
  <c r="Y66" i="97"/>
  <c r="V66" i="97"/>
  <c r="W66" i="97"/>
  <c r="X66" i="97"/>
  <c r="S66" i="97"/>
  <c r="R66" i="97"/>
  <c r="Q66" i="97"/>
  <c r="P66" i="97"/>
  <c r="O66" i="97"/>
  <c r="N66" i="97"/>
  <c r="M66" i="97"/>
  <c r="L66" i="97"/>
  <c r="K66" i="97"/>
  <c r="C66" i="97"/>
  <c r="AF65" i="97"/>
  <c r="AE65" i="97"/>
  <c r="AD65" i="97"/>
  <c r="AC65" i="97"/>
  <c r="AB65" i="97"/>
  <c r="AA65" i="97"/>
  <c r="Z65" i="97"/>
  <c r="Y65" i="97"/>
  <c r="V65" i="97"/>
  <c r="W65" i="97"/>
  <c r="X65" i="97"/>
  <c r="S65" i="97"/>
  <c r="R65" i="97"/>
  <c r="Q65" i="97"/>
  <c r="P65" i="97"/>
  <c r="O65" i="97"/>
  <c r="N65" i="97"/>
  <c r="M65" i="97"/>
  <c r="L65" i="97"/>
  <c r="K65" i="97"/>
  <c r="H65" i="97"/>
  <c r="G65" i="97"/>
  <c r="C65" i="97"/>
  <c r="AF64" i="97"/>
  <c r="AE64" i="97"/>
  <c r="AD64" i="97"/>
  <c r="AC64" i="97"/>
  <c r="AB64" i="97"/>
  <c r="AA64" i="97"/>
  <c r="Z64" i="97"/>
  <c r="Y64" i="97"/>
  <c r="V64" i="97"/>
  <c r="W64" i="97"/>
  <c r="X64" i="97"/>
  <c r="S64" i="97"/>
  <c r="R64" i="97"/>
  <c r="Q64" i="97"/>
  <c r="P64" i="97"/>
  <c r="O64" i="97"/>
  <c r="N64" i="97"/>
  <c r="M64" i="97"/>
  <c r="L64" i="97"/>
  <c r="K64" i="97"/>
  <c r="G64" i="97"/>
  <c r="E64" i="97"/>
  <c r="C64" i="97"/>
  <c r="AF63" i="97"/>
  <c r="AE63" i="97"/>
  <c r="AD63" i="97"/>
  <c r="AC63" i="97"/>
  <c r="AB63" i="97"/>
  <c r="AA63" i="97"/>
  <c r="Z63" i="97"/>
  <c r="Y63" i="97"/>
  <c r="V63" i="97"/>
  <c r="W63" i="97"/>
  <c r="X63" i="97"/>
  <c r="S63" i="97"/>
  <c r="R63" i="97"/>
  <c r="Q63" i="97"/>
  <c r="P63" i="97"/>
  <c r="O63" i="97"/>
  <c r="N63" i="97"/>
  <c r="M63" i="97"/>
  <c r="L63" i="97"/>
  <c r="K63" i="97"/>
  <c r="D63" i="97"/>
  <c r="C63" i="97"/>
  <c r="AF62" i="97"/>
  <c r="AE62" i="97"/>
  <c r="AD62" i="97"/>
  <c r="AC62" i="97"/>
  <c r="AB62" i="97"/>
  <c r="AA62" i="97"/>
  <c r="Z62" i="97"/>
  <c r="Y62" i="97"/>
  <c r="V62" i="97"/>
  <c r="W62" i="97"/>
  <c r="X62" i="97"/>
  <c r="S62" i="97"/>
  <c r="R62" i="97"/>
  <c r="Q62" i="97"/>
  <c r="P62" i="97"/>
  <c r="O62" i="97"/>
  <c r="N62" i="97"/>
  <c r="M62" i="97"/>
  <c r="L62" i="97"/>
  <c r="K62" i="97"/>
  <c r="AF61" i="97"/>
  <c r="AE61" i="97"/>
  <c r="AD61" i="97"/>
  <c r="AC61" i="97"/>
  <c r="AB61" i="97"/>
  <c r="AA61" i="97"/>
  <c r="Z61" i="97"/>
  <c r="Y61" i="97"/>
  <c r="V61" i="97"/>
  <c r="W61" i="97"/>
  <c r="X61" i="97"/>
  <c r="S61" i="97"/>
  <c r="R61" i="97"/>
  <c r="Q61" i="97"/>
  <c r="P61" i="97"/>
  <c r="O61" i="97"/>
  <c r="N61" i="97"/>
  <c r="M61" i="97"/>
  <c r="L61" i="97"/>
  <c r="K61" i="97"/>
  <c r="H61" i="97"/>
  <c r="AF60" i="97"/>
  <c r="AE60" i="97"/>
  <c r="AD60" i="97"/>
  <c r="AC60" i="97"/>
  <c r="AB60" i="97"/>
  <c r="AA60" i="97"/>
  <c r="Z60" i="97"/>
  <c r="Y60" i="97"/>
  <c r="V60" i="97"/>
  <c r="W60" i="97"/>
  <c r="X60" i="97"/>
  <c r="S60" i="97"/>
  <c r="R60" i="97"/>
  <c r="Q60" i="97"/>
  <c r="P60" i="97"/>
  <c r="O60" i="97"/>
  <c r="N60" i="97"/>
  <c r="M60" i="97"/>
  <c r="L60" i="97"/>
  <c r="K60" i="97"/>
  <c r="H60" i="97"/>
  <c r="AF59" i="97"/>
  <c r="AE59" i="97"/>
  <c r="AD59" i="97"/>
  <c r="AC59" i="97"/>
  <c r="AB59" i="97"/>
  <c r="AA59" i="97"/>
  <c r="Z59" i="97"/>
  <c r="Y59" i="97"/>
  <c r="V59" i="97"/>
  <c r="W59" i="97"/>
  <c r="X59" i="97"/>
  <c r="S59" i="97"/>
  <c r="R59" i="97"/>
  <c r="Q59" i="97"/>
  <c r="P59" i="97"/>
  <c r="O59" i="97"/>
  <c r="N59" i="97"/>
  <c r="M59" i="97"/>
  <c r="L59" i="97"/>
  <c r="K59" i="97"/>
  <c r="H59" i="97"/>
  <c r="AF58" i="97"/>
  <c r="AE58" i="97"/>
  <c r="AD58" i="97"/>
  <c r="AC58" i="97"/>
  <c r="AB58" i="97"/>
  <c r="AA58" i="97"/>
  <c r="Z58" i="97"/>
  <c r="Y58" i="97"/>
  <c r="V58" i="97"/>
  <c r="W58" i="97"/>
  <c r="X58" i="97"/>
  <c r="S58" i="97"/>
  <c r="R58" i="97"/>
  <c r="Q58" i="97"/>
  <c r="P58" i="97"/>
  <c r="O58" i="97"/>
  <c r="N58" i="97"/>
  <c r="M58" i="97"/>
  <c r="L58" i="97"/>
  <c r="K58" i="97"/>
  <c r="H58" i="97"/>
  <c r="AF57" i="97"/>
  <c r="AE57" i="97"/>
  <c r="AD57" i="97"/>
  <c r="AC57" i="97"/>
  <c r="AB57" i="97"/>
  <c r="AA57" i="97"/>
  <c r="Z57" i="97"/>
  <c r="Y57" i="97"/>
  <c r="V57" i="97"/>
  <c r="W57" i="97"/>
  <c r="X57" i="97"/>
  <c r="S57" i="97"/>
  <c r="R57" i="97"/>
  <c r="Q57" i="97"/>
  <c r="P57" i="97"/>
  <c r="O57" i="97"/>
  <c r="N57" i="97"/>
  <c r="M57" i="97"/>
  <c r="L57" i="97"/>
  <c r="K57" i="97"/>
  <c r="H57" i="97"/>
  <c r="AF56" i="97"/>
  <c r="AE56" i="97"/>
  <c r="AD56" i="97"/>
  <c r="AC56" i="97"/>
  <c r="AB56" i="97"/>
  <c r="AA56" i="97"/>
  <c r="Z56" i="97"/>
  <c r="Y56" i="97"/>
  <c r="V56" i="97"/>
  <c r="W56" i="97"/>
  <c r="X56" i="97"/>
  <c r="S56" i="97"/>
  <c r="R56" i="97"/>
  <c r="Q56" i="97"/>
  <c r="P56" i="97"/>
  <c r="O56" i="97"/>
  <c r="N56" i="97"/>
  <c r="M56" i="97"/>
  <c r="L56" i="97"/>
  <c r="K56" i="97"/>
  <c r="H56" i="97"/>
  <c r="AF55" i="97"/>
  <c r="AE55" i="97"/>
  <c r="AD55" i="97"/>
  <c r="AC55" i="97"/>
  <c r="AB55" i="97"/>
  <c r="AA55" i="97"/>
  <c r="Z55" i="97"/>
  <c r="Y55" i="97"/>
  <c r="V55" i="97"/>
  <c r="W55" i="97"/>
  <c r="X55" i="97"/>
  <c r="S55" i="97"/>
  <c r="R55" i="97"/>
  <c r="Q55" i="97"/>
  <c r="P55" i="97"/>
  <c r="O55" i="97"/>
  <c r="N55" i="97"/>
  <c r="M55" i="97"/>
  <c r="L55" i="97"/>
  <c r="K55" i="97"/>
  <c r="D55" i="97"/>
  <c r="E55" i="97"/>
  <c r="AF54" i="97"/>
  <c r="AE54" i="97"/>
  <c r="AD54" i="97"/>
  <c r="AC54" i="97"/>
  <c r="AB54" i="97"/>
  <c r="AA54" i="97"/>
  <c r="Z54" i="97"/>
  <c r="Y54" i="97"/>
  <c r="V54" i="97"/>
  <c r="W54" i="97"/>
  <c r="X54" i="97"/>
  <c r="S54" i="97"/>
  <c r="R54" i="97"/>
  <c r="Q54" i="97"/>
  <c r="P54" i="97"/>
  <c r="O54" i="97"/>
  <c r="N54" i="97"/>
  <c r="M54" i="97"/>
  <c r="L54" i="97"/>
  <c r="K54" i="97"/>
  <c r="D54" i="97"/>
  <c r="E54" i="97"/>
  <c r="AF53" i="97"/>
  <c r="AE53" i="97"/>
  <c r="AD53" i="97"/>
  <c r="AC53" i="97"/>
  <c r="AB53" i="97"/>
  <c r="AA53" i="97"/>
  <c r="Z53" i="97"/>
  <c r="Y53" i="97"/>
  <c r="V53" i="97"/>
  <c r="W53" i="97"/>
  <c r="X53" i="97"/>
  <c r="S53" i="97"/>
  <c r="R53" i="97"/>
  <c r="Q53" i="97"/>
  <c r="P53" i="97"/>
  <c r="O53" i="97"/>
  <c r="N53" i="97"/>
  <c r="M53" i="97"/>
  <c r="L53" i="97"/>
  <c r="K53" i="97"/>
  <c r="D53" i="97"/>
  <c r="E53" i="97"/>
  <c r="Y52" i="97"/>
  <c r="Z52" i="97"/>
  <c r="AA52" i="97"/>
  <c r="AB52" i="97"/>
  <c r="AC52" i="97"/>
  <c r="AD52" i="97"/>
  <c r="AE52" i="97"/>
  <c r="AF52" i="97"/>
  <c r="V52" i="97"/>
  <c r="W52" i="97"/>
  <c r="X52" i="97"/>
  <c r="AG52" i="97"/>
  <c r="S52" i="97"/>
  <c r="R52" i="97"/>
  <c r="Q52" i="97"/>
  <c r="P52" i="97"/>
  <c r="O52" i="97"/>
  <c r="N52" i="97"/>
  <c r="M52" i="97"/>
  <c r="L52" i="97"/>
  <c r="K52" i="97"/>
  <c r="B51" i="97"/>
  <c r="A51" i="96"/>
  <c r="B101" i="96"/>
  <c r="B96" i="96"/>
  <c r="B97" i="96"/>
  <c r="B98" i="96"/>
  <c r="B99" i="96"/>
  <c r="B100" i="96"/>
  <c r="D101" i="96"/>
  <c r="E101" i="96"/>
  <c r="B94" i="96"/>
  <c r="C60" i="96"/>
  <c r="B60" i="96"/>
  <c r="C101" i="96"/>
  <c r="F101" i="96"/>
  <c r="D100" i="96"/>
  <c r="E100" i="96"/>
  <c r="C100" i="96"/>
  <c r="F100" i="96"/>
  <c r="D99" i="96"/>
  <c r="E99" i="96"/>
  <c r="C99" i="96"/>
  <c r="F99" i="96"/>
  <c r="D98" i="96"/>
  <c r="E98" i="96"/>
  <c r="C98" i="96"/>
  <c r="F98" i="96"/>
  <c r="D97" i="96"/>
  <c r="E97" i="96"/>
  <c r="C56" i="96"/>
  <c r="B56" i="96"/>
  <c r="C97" i="96"/>
  <c r="F97" i="96"/>
  <c r="D96" i="96"/>
  <c r="E96" i="96"/>
  <c r="G96" i="96"/>
  <c r="C96" i="96"/>
  <c r="F96" i="96"/>
  <c r="B95" i="96"/>
  <c r="C77" i="96"/>
  <c r="E77" i="96"/>
  <c r="F77" i="96"/>
  <c r="G77" i="96"/>
  <c r="D77" i="96"/>
  <c r="B79" i="96"/>
  <c r="H77" i="96"/>
  <c r="B78" i="96"/>
  <c r="C78" i="96"/>
  <c r="C79" i="96"/>
  <c r="D79" i="96"/>
  <c r="D80" i="96"/>
  <c r="B81" i="96"/>
  <c r="B80" i="96"/>
  <c r="C80" i="96"/>
  <c r="C81" i="96"/>
  <c r="D81" i="96"/>
  <c r="B83" i="96"/>
  <c r="B82" i="96"/>
  <c r="C82" i="96"/>
  <c r="C83" i="96"/>
  <c r="D83" i="96"/>
  <c r="B85" i="96"/>
  <c r="B84" i="96"/>
  <c r="C84" i="96"/>
  <c r="C85" i="96"/>
  <c r="D85" i="96"/>
  <c r="B87" i="96"/>
  <c r="B86" i="96"/>
  <c r="C86" i="96"/>
  <c r="C87" i="96"/>
  <c r="D87" i="96"/>
  <c r="D92" i="96"/>
  <c r="B89" i="96"/>
  <c r="B88" i="96"/>
  <c r="C88" i="96"/>
  <c r="C89" i="96"/>
  <c r="D89" i="96"/>
  <c r="B91" i="96"/>
  <c r="B90" i="96"/>
  <c r="C90" i="96"/>
  <c r="C91" i="96"/>
  <c r="D91" i="96"/>
  <c r="E92" i="96"/>
  <c r="C92" i="96"/>
  <c r="F92" i="96"/>
  <c r="S91" i="96"/>
  <c r="R91" i="96"/>
  <c r="Q91" i="96"/>
  <c r="P91" i="96"/>
  <c r="O91" i="96"/>
  <c r="N91" i="96"/>
  <c r="M91" i="96"/>
  <c r="L91" i="96"/>
  <c r="K91" i="96"/>
  <c r="H91" i="96"/>
  <c r="G91" i="96"/>
  <c r="S90" i="96"/>
  <c r="R90" i="96"/>
  <c r="Q90" i="96"/>
  <c r="P90" i="96"/>
  <c r="O90" i="96"/>
  <c r="N90" i="96"/>
  <c r="M90" i="96"/>
  <c r="L90" i="96"/>
  <c r="K90" i="96"/>
  <c r="S89" i="96"/>
  <c r="R89" i="96"/>
  <c r="Q89" i="96"/>
  <c r="P89" i="96"/>
  <c r="O89" i="96"/>
  <c r="N89" i="96"/>
  <c r="M89" i="96"/>
  <c r="L89" i="96"/>
  <c r="K89" i="96"/>
  <c r="H89" i="96"/>
  <c r="G89" i="96"/>
  <c r="S88" i="96"/>
  <c r="R88" i="96"/>
  <c r="Q88" i="96"/>
  <c r="P88" i="96"/>
  <c r="O88" i="96"/>
  <c r="N88" i="96"/>
  <c r="M88" i="96"/>
  <c r="L88" i="96"/>
  <c r="K88" i="96"/>
  <c r="H88" i="96"/>
  <c r="S87" i="96"/>
  <c r="R87" i="96"/>
  <c r="Q87" i="96"/>
  <c r="P87" i="96"/>
  <c r="O87" i="96"/>
  <c r="N87" i="96"/>
  <c r="M87" i="96"/>
  <c r="L87" i="96"/>
  <c r="K87" i="96"/>
  <c r="H87" i="96"/>
  <c r="G87" i="96"/>
  <c r="S86" i="96"/>
  <c r="R86" i="96"/>
  <c r="Q86" i="96"/>
  <c r="P86" i="96"/>
  <c r="O86" i="96"/>
  <c r="N86" i="96"/>
  <c r="M86" i="96"/>
  <c r="L86" i="96"/>
  <c r="K86" i="96"/>
  <c r="S85" i="96"/>
  <c r="R85" i="96"/>
  <c r="Q85" i="96"/>
  <c r="P85" i="96"/>
  <c r="O85" i="96"/>
  <c r="N85" i="96"/>
  <c r="M85" i="96"/>
  <c r="L85" i="96"/>
  <c r="K85" i="96"/>
  <c r="H85" i="96"/>
  <c r="E85" i="96"/>
  <c r="G85" i="96"/>
  <c r="S84" i="96"/>
  <c r="R84" i="96"/>
  <c r="Q84" i="96"/>
  <c r="P84" i="96"/>
  <c r="O84" i="96"/>
  <c r="N84" i="96"/>
  <c r="M84" i="96"/>
  <c r="L84" i="96"/>
  <c r="K84" i="96"/>
  <c r="S83" i="96"/>
  <c r="R83" i="96"/>
  <c r="Q83" i="96"/>
  <c r="P83" i="96"/>
  <c r="O83" i="96"/>
  <c r="N83" i="96"/>
  <c r="M83" i="96"/>
  <c r="L83" i="96"/>
  <c r="K83" i="96"/>
  <c r="H83" i="96"/>
  <c r="G83" i="96"/>
  <c r="S82" i="96"/>
  <c r="R82" i="96"/>
  <c r="Q82" i="96"/>
  <c r="P82" i="96"/>
  <c r="O82" i="96"/>
  <c r="N82" i="96"/>
  <c r="M82" i="96"/>
  <c r="L82" i="96"/>
  <c r="K82" i="96"/>
  <c r="S81" i="96"/>
  <c r="R81" i="96"/>
  <c r="Q81" i="96"/>
  <c r="P81" i="96"/>
  <c r="O81" i="96"/>
  <c r="N81" i="96"/>
  <c r="M81" i="96"/>
  <c r="L81" i="96"/>
  <c r="K81" i="96"/>
  <c r="H81" i="96"/>
  <c r="G81" i="96"/>
  <c r="H63" i="96"/>
  <c r="AF80" i="96"/>
  <c r="AE80" i="96"/>
  <c r="AD80" i="96"/>
  <c r="AC80" i="96"/>
  <c r="AB80" i="96"/>
  <c r="AA80" i="96"/>
  <c r="Z80" i="96"/>
  <c r="Y80" i="96"/>
  <c r="V80" i="96"/>
  <c r="W80" i="96"/>
  <c r="X80" i="96"/>
  <c r="S80" i="96"/>
  <c r="R80" i="96"/>
  <c r="Q80" i="96"/>
  <c r="P80" i="96"/>
  <c r="O80" i="96"/>
  <c r="N80" i="96"/>
  <c r="M80" i="96"/>
  <c r="L80" i="96"/>
  <c r="K80" i="96"/>
  <c r="AF79" i="96"/>
  <c r="AE79" i="96"/>
  <c r="AD79" i="96"/>
  <c r="AC79" i="96"/>
  <c r="AB79" i="96"/>
  <c r="AA79" i="96"/>
  <c r="Z79" i="96"/>
  <c r="Y79" i="96"/>
  <c r="V79" i="96"/>
  <c r="W79" i="96"/>
  <c r="X79" i="96"/>
  <c r="S79" i="96"/>
  <c r="R79" i="96"/>
  <c r="Q79" i="96"/>
  <c r="P79" i="96"/>
  <c r="O79" i="96"/>
  <c r="N79" i="96"/>
  <c r="M79" i="96"/>
  <c r="L79" i="96"/>
  <c r="K79" i="96"/>
  <c r="H79" i="96"/>
  <c r="G79" i="96"/>
  <c r="AF78" i="96"/>
  <c r="AE78" i="96"/>
  <c r="AD78" i="96"/>
  <c r="AC78" i="96"/>
  <c r="AB78" i="96"/>
  <c r="AA78" i="96"/>
  <c r="Z78" i="96"/>
  <c r="Y78" i="96"/>
  <c r="V78" i="96"/>
  <c r="W78" i="96"/>
  <c r="X78" i="96"/>
  <c r="S78" i="96"/>
  <c r="R78" i="96"/>
  <c r="Q78" i="96"/>
  <c r="P78" i="96"/>
  <c r="O78" i="96"/>
  <c r="N78" i="96"/>
  <c r="M78" i="96"/>
  <c r="L78" i="96"/>
  <c r="K78" i="96"/>
  <c r="AF77" i="96"/>
  <c r="AE77" i="96"/>
  <c r="AD77" i="96"/>
  <c r="AC77" i="96"/>
  <c r="AB77" i="96"/>
  <c r="AA77" i="96"/>
  <c r="Z77" i="96"/>
  <c r="Y77" i="96"/>
  <c r="V77" i="96"/>
  <c r="W77" i="96"/>
  <c r="X77" i="96"/>
  <c r="S77" i="96"/>
  <c r="R77" i="96"/>
  <c r="Q77" i="96"/>
  <c r="P77" i="96"/>
  <c r="O77" i="96"/>
  <c r="N77" i="96"/>
  <c r="M77" i="96"/>
  <c r="L77" i="96"/>
  <c r="K77" i="96"/>
  <c r="B77" i="96"/>
  <c r="AF76" i="96"/>
  <c r="AE76" i="96"/>
  <c r="AD76" i="96"/>
  <c r="AC76" i="96"/>
  <c r="AB76" i="96"/>
  <c r="AA76" i="96"/>
  <c r="Z76" i="96"/>
  <c r="Y76" i="96"/>
  <c r="V76" i="96"/>
  <c r="W76" i="96"/>
  <c r="X76" i="96"/>
  <c r="S76" i="96"/>
  <c r="R76" i="96"/>
  <c r="Q76" i="96"/>
  <c r="P76" i="96"/>
  <c r="O76" i="96"/>
  <c r="N76" i="96"/>
  <c r="M76" i="96"/>
  <c r="L76" i="96"/>
  <c r="K76" i="96"/>
  <c r="G68" i="96"/>
  <c r="C54" i="96"/>
  <c r="C73" i="96"/>
  <c r="C55" i="96"/>
  <c r="C74" i="96"/>
  <c r="D73" i="96"/>
  <c r="H53" i="96"/>
  <c r="E72" i="96"/>
  <c r="F72" i="96"/>
  <c r="H54" i="96"/>
  <c r="E73" i="96"/>
  <c r="F73" i="96"/>
  <c r="B76" i="96"/>
  <c r="AF75" i="96"/>
  <c r="AE75" i="96"/>
  <c r="AD75" i="96"/>
  <c r="AC75" i="96"/>
  <c r="AB75" i="96"/>
  <c r="AA75" i="96"/>
  <c r="Z75" i="96"/>
  <c r="Y75" i="96"/>
  <c r="V75" i="96"/>
  <c r="W75" i="96"/>
  <c r="X75" i="96"/>
  <c r="S75" i="96"/>
  <c r="R75" i="96"/>
  <c r="Q75" i="96"/>
  <c r="P75" i="96"/>
  <c r="O75" i="96"/>
  <c r="N75" i="96"/>
  <c r="M75" i="96"/>
  <c r="L75" i="96"/>
  <c r="K75" i="96"/>
  <c r="B75" i="96"/>
  <c r="AF74" i="96"/>
  <c r="AE74" i="96"/>
  <c r="AD74" i="96"/>
  <c r="AC74" i="96"/>
  <c r="AB74" i="96"/>
  <c r="AA74" i="96"/>
  <c r="Z74" i="96"/>
  <c r="Y74" i="96"/>
  <c r="V74" i="96"/>
  <c r="W74" i="96"/>
  <c r="X74" i="96"/>
  <c r="S74" i="96"/>
  <c r="R74" i="96"/>
  <c r="Q74" i="96"/>
  <c r="P74" i="96"/>
  <c r="O74" i="96"/>
  <c r="N74" i="96"/>
  <c r="M74" i="96"/>
  <c r="L74" i="96"/>
  <c r="K74" i="96"/>
  <c r="H55" i="96"/>
  <c r="E74" i="96"/>
  <c r="B55" i="96"/>
  <c r="B74" i="96"/>
  <c r="AF73" i="96"/>
  <c r="AE73" i="96"/>
  <c r="AD73" i="96"/>
  <c r="AC73" i="96"/>
  <c r="AB73" i="96"/>
  <c r="AA73" i="96"/>
  <c r="Z73" i="96"/>
  <c r="Y73" i="96"/>
  <c r="V73" i="96"/>
  <c r="W73" i="96"/>
  <c r="X73" i="96"/>
  <c r="S73" i="96"/>
  <c r="R73" i="96"/>
  <c r="Q73" i="96"/>
  <c r="P73" i="96"/>
  <c r="O73" i="96"/>
  <c r="N73" i="96"/>
  <c r="M73" i="96"/>
  <c r="L73" i="96"/>
  <c r="K73" i="96"/>
  <c r="B54" i="96"/>
  <c r="B73" i="96"/>
  <c r="AF72" i="96"/>
  <c r="AE72" i="96"/>
  <c r="AD72" i="96"/>
  <c r="AC72" i="96"/>
  <c r="AB72" i="96"/>
  <c r="AA72" i="96"/>
  <c r="Z72" i="96"/>
  <c r="Y72" i="96"/>
  <c r="V72" i="96"/>
  <c r="W72" i="96"/>
  <c r="X72" i="96"/>
  <c r="S72" i="96"/>
  <c r="R72" i="96"/>
  <c r="Q72" i="96"/>
  <c r="P72" i="96"/>
  <c r="O72" i="96"/>
  <c r="N72" i="96"/>
  <c r="M72" i="96"/>
  <c r="L72" i="96"/>
  <c r="K72" i="96"/>
  <c r="C53" i="96"/>
  <c r="C72" i="96"/>
  <c r="D72" i="96"/>
  <c r="B53" i="96"/>
  <c r="B72" i="96"/>
  <c r="AF71" i="96"/>
  <c r="AE71" i="96"/>
  <c r="AD71" i="96"/>
  <c r="AC71" i="96"/>
  <c r="AB71" i="96"/>
  <c r="AA71" i="96"/>
  <c r="Z71" i="96"/>
  <c r="Y71" i="96"/>
  <c r="V71" i="96"/>
  <c r="W71" i="96"/>
  <c r="X71" i="96"/>
  <c r="S71" i="96"/>
  <c r="R71" i="96"/>
  <c r="Q71" i="96"/>
  <c r="P71" i="96"/>
  <c r="O71" i="96"/>
  <c r="N71" i="96"/>
  <c r="M71" i="96"/>
  <c r="L71" i="96"/>
  <c r="K71" i="96"/>
  <c r="AF70" i="96"/>
  <c r="AE70" i="96"/>
  <c r="AD70" i="96"/>
  <c r="AC70" i="96"/>
  <c r="AB70" i="96"/>
  <c r="AA70" i="96"/>
  <c r="Z70" i="96"/>
  <c r="Y70" i="96"/>
  <c r="V70" i="96"/>
  <c r="W70" i="96"/>
  <c r="X70" i="96"/>
  <c r="S70" i="96"/>
  <c r="R70" i="96"/>
  <c r="Q70" i="96"/>
  <c r="P70" i="96"/>
  <c r="O70" i="96"/>
  <c r="N70" i="96"/>
  <c r="M70" i="96"/>
  <c r="L70" i="96"/>
  <c r="K70" i="96"/>
  <c r="G66" i="96"/>
  <c r="AF69" i="96"/>
  <c r="AE69" i="96"/>
  <c r="AD69" i="96"/>
  <c r="AC69" i="96"/>
  <c r="AB69" i="96"/>
  <c r="AA69" i="96"/>
  <c r="Z69" i="96"/>
  <c r="Y69" i="96"/>
  <c r="V69" i="96"/>
  <c r="W69" i="96"/>
  <c r="X69" i="96"/>
  <c r="S69" i="96"/>
  <c r="R69" i="96"/>
  <c r="Q69" i="96"/>
  <c r="P69" i="96"/>
  <c r="O69" i="96"/>
  <c r="N69" i="96"/>
  <c r="M69" i="96"/>
  <c r="L69" i="96"/>
  <c r="K69" i="96"/>
  <c r="AF68" i="96"/>
  <c r="AE68" i="96"/>
  <c r="AD68" i="96"/>
  <c r="AC68" i="96"/>
  <c r="AB68" i="96"/>
  <c r="AA68" i="96"/>
  <c r="Z68" i="96"/>
  <c r="Y68" i="96"/>
  <c r="V68" i="96"/>
  <c r="W68" i="96"/>
  <c r="X68" i="96"/>
  <c r="S68" i="96"/>
  <c r="R68" i="96"/>
  <c r="Q68" i="96"/>
  <c r="P68" i="96"/>
  <c r="O68" i="96"/>
  <c r="N68" i="96"/>
  <c r="M68" i="96"/>
  <c r="L68" i="96"/>
  <c r="K68" i="96"/>
  <c r="AF67" i="96"/>
  <c r="AE67" i="96"/>
  <c r="AD67" i="96"/>
  <c r="AC67" i="96"/>
  <c r="AB67" i="96"/>
  <c r="AA67" i="96"/>
  <c r="Z67" i="96"/>
  <c r="Y67" i="96"/>
  <c r="V67" i="96"/>
  <c r="W67" i="96"/>
  <c r="X67" i="96"/>
  <c r="S67" i="96"/>
  <c r="R67" i="96"/>
  <c r="Q67" i="96"/>
  <c r="P67" i="96"/>
  <c r="O67" i="96"/>
  <c r="N67" i="96"/>
  <c r="M67" i="96"/>
  <c r="L67" i="96"/>
  <c r="K67" i="96"/>
  <c r="G53" i="96"/>
  <c r="E56" i="96"/>
  <c r="G56" i="96"/>
  <c r="C57" i="96"/>
  <c r="B57" i="96"/>
  <c r="C58" i="96"/>
  <c r="B58" i="96"/>
  <c r="C59" i="96"/>
  <c r="B59" i="96"/>
  <c r="C61" i="96"/>
  <c r="B61" i="96"/>
  <c r="E57" i="96"/>
  <c r="G57" i="96"/>
  <c r="E58" i="96"/>
  <c r="G58" i="96"/>
  <c r="E59" i="96"/>
  <c r="G59" i="96"/>
  <c r="E60" i="96"/>
  <c r="G60" i="96"/>
  <c r="E61" i="96"/>
  <c r="G61" i="96"/>
  <c r="F53" i="96"/>
  <c r="B62" i="96"/>
  <c r="B63" i="96"/>
  <c r="B64" i="96"/>
  <c r="F54" i="96"/>
  <c r="F55" i="96"/>
  <c r="H66" i="96"/>
  <c r="H67" i="96"/>
  <c r="G67" i="96"/>
  <c r="B65" i="96"/>
  <c r="B66" i="96"/>
  <c r="F65" i="96"/>
  <c r="F66" i="96"/>
  <c r="F67" i="96"/>
  <c r="B67" i="96"/>
  <c r="AF66" i="96"/>
  <c r="AE66" i="96"/>
  <c r="AD66" i="96"/>
  <c r="AC66" i="96"/>
  <c r="AB66" i="96"/>
  <c r="AA66" i="96"/>
  <c r="Z66" i="96"/>
  <c r="Y66" i="96"/>
  <c r="V66" i="96"/>
  <c r="W66" i="96"/>
  <c r="X66" i="96"/>
  <c r="S66" i="96"/>
  <c r="R66" i="96"/>
  <c r="Q66" i="96"/>
  <c r="P66" i="96"/>
  <c r="O66" i="96"/>
  <c r="N66" i="96"/>
  <c r="M66" i="96"/>
  <c r="L66" i="96"/>
  <c r="K66" i="96"/>
  <c r="C66" i="96"/>
  <c r="AF65" i="96"/>
  <c r="AE65" i="96"/>
  <c r="AD65" i="96"/>
  <c r="AC65" i="96"/>
  <c r="AB65" i="96"/>
  <c r="AA65" i="96"/>
  <c r="Z65" i="96"/>
  <c r="Y65" i="96"/>
  <c r="V65" i="96"/>
  <c r="W65" i="96"/>
  <c r="X65" i="96"/>
  <c r="S65" i="96"/>
  <c r="R65" i="96"/>
  <c r="Q65" i="96"/>
  <c r="P65" i="96"/>
  <c r="O65" i="96"/>
  <c r="N65" i="96"/>
  <c r="M65" i="96"/>
  <c r="L65" i="96"/>
  <c r="K65" i="96"/>
  <c r="H65" i="96"/>
  <c r="G65" i="96"/>
  <c r="C65" i="96"/>
  <c r="AF64" i="96"/>
  <c r="AE64" i="96"/>
  <c r="AD64" i="96"/>
  <c r="AC64" i="96"/>
  <c r="AB64" i="96"/>
  <c r="AA64" i="96"/>
  <c r="Z64" i="96"/>
  <c r="Y64" i="96"/>
  <c r="V64" i="96"/>
  <c r="W64" i="96"/>
  <c r="X64" i="96"/>
  <c r="S64" i="96"/>
  <c r="R64" i="96"/>
  <c r="Q64" i="96"/>
  <c r="P64" i="96"/>
  <c r="O64" i="96"/>
  <c r="N64" i="96"/>
  <c r="M64" i="96"/>
  <c r="L64" i="96"/>
  <c r="K64" i="96"/>
  <c r="G64" i="96"/>
  <c r="E64" i="96"/>
  <c r="C64" i="96"/>
  <c r="AF63" i="96"/>
  <c r="AE63" i="96"/>
  <c r="AD63" i="96"/>
  <c r="AC63" i="96"/>
  <c r="AB63" i="96"/>
  <c r="AA63" i="96"/>
  <c r="Z63" i="96"/>
  <c r="Y63" i="96"/>
  <c r="V63" i="96"/>
  <c r="W63" i="96"/>
  <c r="X63" i="96"/>
  <c r="S63" i="96"/>
  <c r="R63" i="96"/>
  <c r="Q63" i="96"/>
  <c r="P63" i="96"/>
  <c r="O63" i="96"/>
  <c r="N63" i="96"/>
  <c r="M63" i="96"/>
  <c r="L63" i="96"/>
  <c r="K63" i="96"/>
  <c r="D63" i="96"/>
  <c r="C63" i="96"/>
  <c r="AF62" i="96"/>
  <c r="AE62" i="96"/>
  <c r="AD62" i="96"/>
  <c r="AC62" i="96"/>
  <c r="AB62" i="96"/>
  <c r="AA62" i="96"/>
  <c r="Z62" i="96"/>
  <c r="Y62" i="96"/>
  <c r="V62" i="96"/>
  <c r="W62" i="96"/>
  <c r="X62" i="96"/>
  <c r="S62" i="96"/>
  <c r="R62" i="96"/>
  <c r="Q62" i="96"/>
  <c r="P62" i="96"/>
  <c r="O62" i="96"/>
  <c r="N62" i="96"/>
  <c r="M62" i="96"/>
  <c r="L62" i="96"/>
  <c r="K62" i="96"/>
  <c r="AF61" i="96"/>
  <c r="AE61" i="96"/>
  <c r="AD61" i="96"/>
  <c r="AC61" i="96"/>
  <c r="AB61" i="96"/>
  <c r="AA61" i="96"/>
  <c r="Z61" i="96"/>
  <c r="Y61" i="96"/>
  <c r="V61" i="96"/>
  <c r="W61" i="96"/>
  <c r="X61" i="96"/>
  <c r="S61" i="96"/>
  <c r="R61" i="96"/>
  <c r="Q61" i="96"/>
  <c r="P61" i="96"/>
  <c r="O61" i="96"/>
  <c r="N61" i="96"/>
  <c r="M61" i="96"/>
  <c r="L61" i="96"/>
  <c r="K61" i="96"/>
  <c r="H61" i="96"/>
  <c r="AF60" i="96"/>
  <c r="AE60" i="96"/>
  <c r="AD60" i="96"/>
  <c r="AC60" i="96"/>
  <c r="AB60" i="96"/>
  <c r="AA60" i="96"/>
  <c r="Z60" i="96"/>
  <c r="Y60" i="96"/>
  <c r="V60" i="96"/>
  <c r="W60" i="96"/>
  <c r="X60" i="96"/>
  <c r="S60" i="96"/>
  <c r="R60" i="96"/>
  <c r="Q60" i="96"/>
  <c r="P60" i="96"/>
  <c r="O60" i="96"/>
  <c r="N60" i="96"/>
  <c r="M60" i="96"/>
  <c r="L60" i="96"/>
  <c r="K60" i="96"/>
  <c r="H60" i="96"/>
  <c r="AF59" i="96"/>
  <c r="AE59" i="96"/>
  <c r="AD59" i="96"/>
  <c r="AC59" i="96"/>
  <c r="AB59" i="96"/>
  <c r="AA59" i="96"/>
  <c r="Z59" i="96"/>
  <c r="Y59" i="96"/>
  <c r="V59" i="96"/>
  <c r="W59" i="96"/>
  <c r="X59" i="96"/>
  <c r="S59" i="96"/>
  <c r="R59" i="96"/>
  <c r="Q59" i="96"/>
  <c r="P59" i="96"/>
  <c r="O59" i="96"/>
  <c r="N59" i="96"/>
  <c r="M59" i="96"/>
  <c r="L59" i="96"/>
  <c r="K59" i="96"/>
  <c r="H59" i="96"/>
  <c r="AF58" i="96"/>
  <c r="AE58" i="96"/>
  <c r="AD58" i="96"/>
  <c r="AC58" i="96"/>
  <c r="AB58" i="96"/>
  <c r="AA58" i="96"/>
  <c r="Z58" i="96"/>
  <c r="Y58" i="96"/>
  <c r="V58" i="96"/>
  <c r="W58" i="96"/>
  <c r="X58" i="96"/>
  <c r="S58" i="96"/>
  <c r="R58" i="96"/>
  <c r="Q58" i="96"/>
  <c r="P58" i="96"/>
  <c r="O58" i="96"/>
  <c r="N58" i="96"/>
  <c r="M58" i="96"/>
  <c r="L58" i="96"/>
  <c r="K58" i="96"/>
  <c r="H58" i="96"/>
  <c r="AF57" i="96"/>
  <c r="AE57" i="96"/>
  <c r="AD57" i="96"/>
  <c r="AC57" i="96"/>
  <c r="AB57" i="96"/>
  <c r="AA57" i="96"/>
  <c r="Z57" i="96"/>
  <c r="Y57" i="96"/>
  <c r="V57" i="96"/>
  <c r="W57" i="96"/>
  <c r="X57" i="96"/>
  <c r="S57" i="96"/>
  <c r="R57" i="96"/>
  <c r="Q57" i="96"/>
  <c r="P57" i="96"/>
  <c r="O57" i="96"/>
  <c r="N57" i="96"/>
  <c r="M57" i="96"/>
  <c r="L57" i="96"/>
  <c r="K57" i="96"/>
  <c r="H57" i="96"/>
  <c r="AF56" i="96"/>
  <c r="AE56" i="96"/>
  <c r="AD56" i="96"/>
  <c r="AC56" i="96"/>
  <c r="AB56" i="96"/>
  <c r="AA56" i="96"/>
  <c r="Z56" i="96"/>
  <c r="Y56" i="96"/>
  <c r="V56" i="96"/>
  <c r="W56" i="96"/>
  <c r="X56" i="96"/>
  <c r="S56" i="96"/>
  <c r="R56" i="96"/>
  <c r="Q56" i="96"/>
  <c r="P56" i="96"/>
  <c r="O56" i="96"/>
  <c r="N56" i="96"/>
  <c r="M56" i="96"/>
  <c r="L56" i="96"/>
  <c r="K56" i="96"/>
  <c r="H56" i="96"/>
  <c r="AF55" i="96"/>
  <c r="AE55" i="96"/>
  <c r="AD55" i="96"/>
  <c r="AC55" i="96"/>
  <c r="AB55" i="96"/>
  <c r="AA55" i="96"/>
  <c r="Z55" i="96"/>
  <c r="Y55" i="96"/>
  <c r="V55" i="96"/>
  <c r="W55" i="96"/>
  <c r="X55" i="96"/>
  <c r="S55" i="96"/>
  <c r="R55" i="96"/>
  <c r="Q55" i="96"/>
  <c r="P55" i="96"/>
  <c r="O55" i="96"/>
  <c r="N55" i="96"/>
  <c r="M55" i="96"/>
  <c r="L55" i="96"/>
  <c r="K55" i="96"/>
  <c r="D55" i="96"/>
  <c r="E55" i="96"/>
  <c r="AF54" i="96"/>
  <c r="AE54" i="96"/>
  <c r="AD54" i="96"/>
  <c r="AC54" i="96"/>
  <c r="AB54" i="96"/>
  <c r="AA54" i="96"/>
  <c r="Z54" i="96"/>
  <c r="Y54" i="96"/>
  <c r="V54" i="96"/>
  <c r="W54" i="96"/>
  <c r="X54" i="96"/>
  <c r="S54" i="96"/>
  <c r="R54" i="96"/>
  <c r="Q54" i="96"/>
  <c r="P54" i="96"/>
  <c r="O54" i="96"/>
  <c r="N54" i="96"/>
  <c r="M54" i="96"/>
  <c r="L54" i="96"/>
  <c r="K54" i="96"/>
  <c r="D54" i="96"/>
  <c r="E54" i="96"/>
  <c r="AF53" i="96"/>
  <c r="AE53" i="96"/>
  <c r="AD53" i="96"/>
  <c r="AC53" i="96"/>
  <c r="AB53" i="96"/>
  <c r="AA53" i="96"/>
  <c r="Z53" i="96"/>
  <c r="Y53" i="96"/>
  <c r="V53" i="96"/>
  <c r="W53" i="96"/>
  <c r="X53" i="96"/>
  <c r="S53" i="96"/>
  <c r="R53" i="96"/>
  <c r="Q53" i="96"/>
  <c r="P53" i="96"/>
  <c r="O53" i="96"/>
  <c r="N53" i="96"/>
  <c r="M53" i="96"/>
  <c r="L53" i="96"/>
  <c r="K53" i="96"/>
  <c r="D53" i="96"/>
  <c r="E53" i="96"/>
  <c r="Y52" i="96"/>
  <c r="Z52" i="96"/>
  <c r="AA52" i="96"/>
  <c r="AB52" i="96"/>
  <c r="AC52" i="96"/>
  <c r="AD52" i="96"/>
  <c r="AE52" i="96"/>
  <c r="AF52" i="96"/>
  <c r="V52" i="96"/>
  <c r="W52" i="96"/>
  <c r="X52" i="96"/>
  <c r="AG52" i="96"/>
  <c r="S52" i="96"/>
  <c r="R52" i="96"/>
  <c r="Q52" i="96"/>
  <c r="P52" i="96"/>
  <c r="O52" i="96"/>
  <c r="N52" i="96"/>
  <c r="M52" i="96"/>
  <c r="L52" i="96"/>
  <c r="K52" i="96"/>
  <c r="B51" i="96"/>
  <c r="A51" i="95"/>
  <c r="B101" i="95"/>
  <c r="B96" i="95"/>
  <c r="B97" i="95"/>
  <c r="B98" i="95"/>
  <c r="B99" i="95"/>
  <c r="B100" i="95"/>
  <c r="D101" i="95"/>
  <c r="E101" i="95"/>
  <c r="B94" i="95"/>
  <c r="C101" i="95"/>
  <c r="F101" i="95"/>
  <c r="D100" i="95"/>
  <c r="E100" i="95"/>
  <c r="C100" i="95"/>
  <c r="F100" i="95"/>
  <c r="D99" i="95"/>
  <c r="E99" i="95"/>
  <c r="C99" i="95"/>
  <c r="F99" i="95"/>
  <c r="D98" i="95"/>
  <c r="E98" i="95"/>
  <c r="C98" i="95"/>
  <c r="F98" i="95"/>
  <c r="D97" i="95"/>
  <c r="E97" i="95"/>
  <c r="C97" i="95"/>
  <c r="F97" i="95"/>
  <c r="D96" i="95"/>
  <c r="E96" i="95"/>
  <c r="G96" i="95"/>
  <c r="C96" i="95"/>
  <c r="F96" i="95"/>
  <c r="B95" i="95"/>
  <c r="C77" i="95"/>
  <c r="E77" i="95"/>
  <c r="F77" i="95"/>
  <c r="G77" i="95"/>
  <c r="D77" i="95"/>
  <c r="B79" i="95"/>
  <c r="H77" i="95"/>
  <c r="B78" i="95"/>
  <c r="C78" i="95"/>
  <c r="C79" i="95"/>
  <c r="D79" i="95"/>
  <c r="D80" i="95"/>
  <c r="B81" i="95"/>
  <c r="B80" i="95"/>
  <c r="C80" i="95"/>
  <c r="C81" i="95"/>
  <c r="D81" i="95"/>
  <c r="B83" i="95"/>
  <c r="B82" i="95"/>
  <c r="C82" i="95"/>
  <c r="C83" i="95"/>
  <c r="D83" i="95"/>
  <c r="B85" i="95"/>
  <c r="B84" i="95"/>
  <c r="C84" i="95"/>
  <c r="C85" i="95"/>
  <c r="D85" i="95"/>
  <c r="B87" i="95"/>
  <c r="B86" i="95"/>
  <c r="C86" i="95"/>
  <c r="C87" i="95"/>
  <c r="D87" i="95"/>
  <c r="D92" i="95"/>
  <c r="B89" i="95"/>
  <c r="B88" i="95"/>
  <c r="C88" i="95"/>
  <c r="C89" i="95"/>
  <c r="D89" i="95"/>
  <c r="B91" i="95"/>
  <c r="B90" i="95"/>
  <c r="C90" i="95"/>
  <c r="C91" i="95"/>
  <c r="D91" i="95"/>
  <c r="E92" i="95"/>
  <c r="C92" i="95"/>
  <c r="F92" i="95"/>
  <c r="S91" i="95"/>
  <c r="R91" i="95"/>
  <c r="Q91" i="95"/>
  <c r="P91" i="95"/>
  <c r="O91" i="95"/>
  <c r="N91" i="95"/>
  <c r="M91" i="95"/>
  <c r="L91" i="95"/>
  <c r="K91" i="95"/>
  <c r="H91" i="95"/>
  <c r="G91" i="95"/>
  <c r="S90" i="95"/>
  <c r="R90" i="95"/>
  <c r="Q90" i="95"/>
  <c r="P90" i="95"/>
  <c r="O90" i="95"/>
  <c r="N90" i="95"/>
  <c r="M90" i="95"/>
  <c r="L90" i="95"/>
  <c r="K90" i="95"/>
  <c r="S89" i="95"/>
  <c r="R89" i="95"/>
  <c r="Q89" i="95"/>
  <c r="P89" i="95"/>
  <c r="O89" i="95"/>
  <c r="N89" i="95"/>
  <c r="M89" i="95"/>
  <c r="L89" i="95"/>
  <c r="K89" i="95"/>
  <c r="H89" i="95"/>
  <c r="H88" i="95"/>
  <c r="G89" i="95"/>
  <c r="S88" i="95"/>
  <c r="R88" i="95"/>
  <c r="Q88" i="95"/>
  <c r="P88" i="95"/>
  <c r="O88" i="95"/>
  <c r="N88" i="95"/>
  <c r="M88" i="95"/>
  <c r="L88" i="95"/>
  <c r="K88" i="95"/>
  <c r="S87" i="95"/>
  <c r="R87" i="95"/>
  <c r="Q87" i="95"/>
  <c r="P87" i="95"/>
  <c r="O87" i="95"/>
  <c r="N87" i="95"/>
  <c r="M87" i="95"/>
  <c r="L87" i="95"/>
  <c r="K87" i="95"/>
  <c r="H87" i="95"/>
  <c r="G87" i="95"/>
  <c r="S86" i="95"/>
  <c r="R86" i="95"/>
  <c r="Q86" i="95"/>
  <c r="P86" i="95"/>
  <c r="O86" i="95"/>
  <c r="N86" i="95"/>
  <c r="M86" i="95"/>
  <c r="L86" i="95"/>
  <c r="K86" i="95"/>
  <c r="S85" i="95"/>
  <c r="R85" i="95"/>
  <c r="Q85" i="95"/>
  <c r="P85" i="95"/>
  <c r="O85" i="95"/>
  <c r="N85" i="95"/>
  <c r="M85" i="95"/>
  <c r="L85" i="95"/>
  <c r="K85" i="95"/>
  <c r="H85" i="95"/>
  <c r="E85" i="95"/>
  <c r="G85" i="95"/>
  <c r="S84" i="95"/>
  <c r="R84" i="95"/>
  <c r="Q84" i="95"/>
  <c r="P84" i="95"/>
  <c r="O84" i="95"/>
  <c r="N84" i="95"/>
  <c r="M84" i="95"/>
  <c r="L84" i="95"/>
  <c r="K84" i="95"/>
  <c r="S83" i="95"/>
  <c r="R83" i="95"/>
  <c r="Q83" i="95"/>
  <c r="P83" i="95"/>
  <c r="O83" i="95"/>
  <c r="N83" i="95"/>
  <c r="M83" i="95"/>
  <c r="L83" i="95"/>
  <c r="K83" i="95"/>
  <c r="H83" i="95"/>
  <c r="G83" i="95"/>
  <c r="S82" i="95"/>
  <c r="R82" i="95"/>
  <c r="Q82" i="95"/>
  <c r="P82" i="95"/>
  <c r="O82" i="95"/>
  <c r="N82" i="95"/>
  <c r="M82" i="95"/>
  <c r="L82" i="95"/>
  <c r="K82" i="95"/>
  <c r="S81" i="95"/>
  <c r="R81" i="95"/>
  <c r="Q81" i="95"/>
  <c r="P81" i="95"/>
  <c r="O81" i="95"/>
  <c r="N81" i="95"/>
  <c r="M81" i="95"/>
  <c r="L81" i="95"/>
  <c r="K81" i="95"/>
  <c r="H81" i="95"/>
  <c r="G81" i="95"/>
  <c r="H63" i="95"/>
  <c r="AF80" i="95"/>
  <c r="AE80" i="95"/>
  <c r="AD80" i="95"/>
  <c r="AC80" i="95"/>
  <c r="AB80" i="95"/>
  <c r="AA80" i="95"/>
  <c r="Z80" i="95"/>
  <c r="Y80" i="95"/>
  <c r="V80" i="95"/>
  <c r="W80" i="95"/>
  <c r="X80" i="95"/>
  <c r="S80" i="95"/>
  <c r="R80" i="95"/>
  <c r="Q80" i="95"/>
  <c r="P80" i="95"/>
  <c r="O80" i="95"/>
  <c r="N80" i="95"/>
  <c r="M80" i="95"/>
  <c r="L80" i="95"/>
  <c r="K80" i="95"/>
  <c r="AF79" i="95"/>
  <c r="AE79" i="95"/>
  <c r="AD79" i="95"/>
  <c r="AC79" i="95"/>
  <c r="AB79" i="95"/>
  <c r="AA79" i="95"/>
  <c r="Z79" i="95"/>
  <c r="Y79" i="95"/>
  <c r="V79" i="95"/>
  <c r="W79" i="95"/>
  <c r="X79" i="95"/>
  <c r="S79" i="95"/>
  <c r="R79" i="95"/>
  <c r="Q79" i="95"/>
  <c r="P79" i="95"/>
  <c r="O79" i="95"/>
  <c r="N79" i="95"/>
  <c r="M79" i="95"/>
  <c r="L79" i="95"/>
  <c r="K79" i="95"/>
  <c r="H79" i="95"/>
  <c r="G79" i="95"/>
  <c r="AF78" i="95"/>
  <c r="AE78" i="95"/>
  <c r="AD78" i="95"/>
  <c r="AC78" i="95"/>
  <c r="AB78" i="95"/>
  <c r="AA78" i="95"/>
  <c r="Z78" i="95"/>
  <c r="Y78" i="95"/>
  <c r="V78" i="95"/>
  <c r="W78" i="95"/>
  <c r="X78" i="95"/>
  <c r="S78" i="95"/>
  <c r="R78" i="95"/>
  <c r="Q78" i="95"/>
  <c r="P78" i="95"/>
  <c r="O78" i="95"/>
  <c r="N78" i="95"/>
  <c r="M78" i="95"/>
  <c r="L78" i="95"/>
  <c r="K78" i="95"/>
  <c r="AF77" i="95"/>
  <c r="AE77" i="95"/>
  <c r="AD77" i="95"/>
  <c r="AC77" i="95"/>
  <c r="AB77" i="95"/>
  <c r="AA77" i="95"/>
  <c r="Z77" i="95"/>
  <c r="Y77" i="95"/>
  <c r="V77" i="95"/>
  <c r="W77" i="95"/>
  <c r="X77" i="95"/>
  <c r="S77" i="95"/>
  <c r="R77" i="95"/>
  <c r="Q77" i="95"/>
  <c r="P77" i="95"/>
  <c r="O77" i="95"/>
  <c r="N77" i="95"/>
  <c r="M77" i="95"/>
  <c r="L77" i="95"/>
  <c r="K77" i="95"/>
  <c r="B77" i="95"/>
  <c r="AF76" i="95"/>
  <c r="AE76" i="95"/>
  <c r="AD76" i="95"/>
  <c r="AC76" i="95"/>
  <c r="AB76" i="95"/>
  <c r="AA76" i="95"/>
  <c r="Z76" i="95"/>
  <c r="Y76" i="95"/>
  <c r="V76" i="95"/>
  <c r="W76" i="95"/>
  <c r="X76" i="95"/>
  <c r="S76" i="95"/>
  <c r="R76" i="95"/>
  <c r="Q76" i="95"/>
  <c r="P76" i="95"/>
  <c r="O76" i="95"/>
  <c r="N76" i="95"/>
  <c r="M76" i="95"/>
  <c r="L76" i="95"/>
  <c r="K76" i="95"/>
  <c r="G68" i="95"/>
  <c r="C54" i="95"/>
  <c r="C73" i="95"/>
  <c r="C55" i="95"/>
  <c r="C74" i="95"/>
  <c r="D73" i="95"/>
  <c r="H53" i="95"/>
  <c r="E72" i="95"/>
  <c r="F72" i="95"/>
  <c r="H54" i="95"/>
  <c r="E73" i="95"/>
  <c r="F73" i="95"/>
  <c r="B76" i="95"/>
  <c r="AF75" i="95"/>
  <c r="AE75" i="95"/>
  <c r="AD75" i="95"/>
  <c r="AC75" i="95"/>
  <c r="AB75" i="95"/>
  <c r="AA75" i="95"/>
  <c r="Z75" i="95"/>
  <c r="Y75" i="95"/>
  <c r="V75" i="95"/>
  <c r="W75" i="95"/>
  <c r="X75" i="95"/>
  <c r="S75" i="95"/>
  <c r="R75" i="95"/>
  <c r="Q75" i="95"/>
  <c r="P75" i="95"/>
  <c r="O75" i="95"/>
  <c r="N75" i="95"/>
  <c r="M75" i="95"/>
  <c r="L75" i="95"/>
  <c r="K75" i="95"/>
  <c r="B75" i="95"/>
  <c r="AF74" i="95"/>
  <c r="AE74" i="95"/>
  <c r="AD74" i="95"/>
  <c r="AC74" i="95"/>
  <c r="AB74" i="95"/>
  <c r="AA74" i="95"/>
  <c r="Z74" i="95"/>
  <c r="Y74" i="95"/>
  <c r="V74" i="95"/>
  <c r="W74" i="95"/>
  <c r="X74" i="95"/>
  <c r="S74" i="95"/>
  <c r="R74" i="95"/>
  <c r="Q74" i="95"/>
  <c r="P74" i="95"/>
  <c r="O74" i="95"/>
  <c r="N74" i="95"/>
  <c r="M74" i="95"/>
  <c r="L74" i="95"/>
  <c r="K74" i="95"/>
  <c r="H55" i="95"/>
  <c r="E74" i="95"/>
  <c r="B55" i="95"/>
  <c r="B74" i="95"/>
  <c r="AF73" i="95"/>
  <c r="AE73" i="95"/>
  <c r="AD73" i="95"/>
  <c r="AC73" i="95"/>
  <c r="AB73" i="95"/>
  <c r="AA73" i="95"/>
  <c r="Z73" i="95"/>
  <c r="Y73" i="95"/>
  <c r="V73" i="95"/>
  <c r="W73" i="95"/>
  <c r="X73" i="95"/>
  <c r="S73" i="95"/>
  <c r="R73" i="95"/>
  <c r="Q73" i="95"/>
  <c r="P73" i="95"/>
  <c r="O73" i="95"/>
  <c r="N73" i="95"/>
  <c r="M73" i="95"/>
  <c r="L73" i="95"/>
  <c r="K73" i="95"/>
  <c r="B54" i="95"/>
  <c r="B73" i="95"/>
  <c r="AF72" i="95"/>
  <c r="AE72" i="95"/>
  <c r="AD72" i="95"/>
  <c r="AC72" i="95"/>
  <c r="AB72" i="95"/>
  <c r="AA72" i="95"/>
  <c r="Z72" i="95"/>
  <c r="Y72" i="95"/>
  <c r="V72" i="95"/>
  <c r="W72" i="95"/>
  <c r="X72" i="95"/>
  <c r="S72" i="95"/>
  <c r="R72" i="95"/>
  <c r="Q72" i="95"/>
  <c r="P72" i="95"/>
  <c r="O72" i="95"/>
  <c r="N72" i="95"/>
  <c r="M72" i="95"/>
  <c r="L72" i="95"/>
  <c r="K72" i="95"/>
  <c r="C53" i="95"/>
  <c r="C72" i="95"/>
  <c r="D72" i="95"/>
  <c r="B53" i="95"/>
  <c r="B72" i="95"/>
  <c r="AF71" i="95"/>
  <c r="AE71" i="95"/>
  <c r="AD71" i="95"/>
  <c r="AC71" i="95"/>
  <c r="AB71" i="95"/>
  <c r="AA71" i="95"/>
  <c r="Z71" i="95"/>
  <c r="Y71" i="95"/>
  <c r="V71" i="95"/>
  <c r="W71" i="95"/>
  <c r="X71" i="95"/>
  <c r="S71" i="95"/>
  <c r="R71" i="95"/>
  <c r="Q71" i="95"/>
  <c r="P71" i="95"/>
  <c r="O71" i="95"/>
  <c r="N71" i="95"/>
  <c r="M71" i="95"/>
  <c r="L71" i="95"/>
  <c r="K71" i="95"/>
  <c r="AF70" i="95"/>
  <c r="AE70" i="95"/>
  <c r="AD70" i="95"/>
  <c r="AC70" i="95"/>
  <c r="AB70" i="95"/>
  <c r="AA70" i="95"/>
  <c r="Z70" i="95"/>
  <c r="Y70" i="95"/>
  <c r="V70" i="95"/>
  <c r="W70" i="95"/>
  <c r="X70" i="95"/>
  <c r="S70" i="95"/>
  <c r="R70" i="95"/>
  <c r="Q70" i="95"/>
  <c r="P70" i="95"/>
  <c r="O70" i="95"/>
  <c r="N70" i="95"/>
  <c r="M70" i="95"/>
  <c r="L70" i="95"/>
  <c r="K70" i="95"/>
  <c r="G66" i="95"/>
  <c r="AF69" i="95"/>
  <c r="AE69" i="95"/>
  <c r="AD69" i="95"/>
  <c r="AC69" i="95"/>
  <c r="AB69" i="95"/>
  <c r="AA69" i="95"/>
  <c r="Z69" i="95"/>
  <c r="Y69" i="95"/>
  <c r="V69" i="95"/>
  <c r="W69" i="95"/>
  <c r="X69" i="95"/>
  <c r="S69" i="95"/>
  <c r="R69" i="95"/>
  <c r="Q69" i="95"/>
  <c r="P69" i="95"/>
  <c r="O69" i="95"/>
  <c r="N69" i="95"/>
  <c r="M69" i="95"/>
  <c r="L69" i="95"/>
  <c r="K69" i="95"/>
  <c r="AF68" i="95"/>
  <c r="AE68" i="95"/>
  <c r="AD68" i="95"/>
  <c r="AC68" i="95"/>
  <c r="AB68" i="95"/>
  <c r="AA68" i="95"/>
  <c r="Z68" i="95"/>
  <c r="Y68" i="95"/>
  <c r="V68" i="95"/>
  <c r="W68" i="95"/>
  <c r="X68" i="95"/>
  <c r="S68" i="95"/>
  <c r="R68" i="95"/>
  <c r="Q68" i="95"/>
  <c r="P68" i="95"/>
  <c r="O68" i="95"/>
  <c r="N68" i="95"/>
  <c r="M68" i="95"/>
  <c r="L68" i="95"/>
  <c r="K68" i="95"/>
  <c r="AF67" i="95"/>
  <c r="AE67" i="95"/>
  <c r="AD67" i="95"/>
  <c r="AC67" i="95"/>
  <c r="AB67" i="95"/>
  <c r="AA67" i="95"/>
  <c r="Z67" i="95"/>
  <c r="Y67" i="95"/>
  <c r="V67" i="95"/>
  <c r="W67" i="95"/>
  <c r="X67" i="95"/>
  <c r="S67" i="95"/>
  <c r="R67" i="95"/>
  <c r="Q67" i="95"/>
  <c r="P67" i="95"/>
  <c r="O67" i="95"/>
  <c r="N67" i="95"/>
  <c r="M67" i="95"/>
  <c r="L67" i="95"/>
  <c r="K67" i="95"/>
  <c r="G53" i="95"/>
  <c r="C56" i="95"/>
  <c r="B56" i="95"/>
  <c r="C57" i="95"/>
  <c r="B57" i="95"/>
  <c r="C58" i="95"/>
  <c r="B58" i="95"/>
  <c r="C59" i="95"/>
  <c r="B59" i="95"/>
  <c r="C60" i="95"/>
  <c r="B60" i="95"/>
  <c r="C61" i="95"/>
  <c r="B61" i="95"/>
  <c r="E56" i="95"/>
  <c r="G56" i="95"/>
  <c r="E57" i="95"/>
  <c r="G57" i="95"/>
  <c r="E58" i="95"/>
  <c r="G58" i="95"/>
  <c r="E59" i="95"/>
  <c r="G59" i="95"/>
  <c r="E60" i="95"/>
  <c r="G60" i="95"/>
  <c r="E61" i="95"/>
  <c r="G61" i="95"/>
  <c r="F53" i="95"/>
  <c r="B62" i="95"/>
  <c r="B63" i="95"/>
  <c r="B64" i="95"/>
  <c r="G64" i="95"/>
  <c r="F54" i="95"/>
  <c r="F55" i="95"/>
  <c r="H66" i="95"/>
  <c r="H67" i="95"/>
  <c r="G67" i="95"/>
  <c r="B65" i="95"/>
  <c r="B66" i="95"/>
  <c r="F65" i="95"/>
  <c r="F66" i="95"/>
  <c r="F67" i="95"/>
  <c r="B67" i="95"/>
  <c r="AF66" i="95"/>
  <c r="AE66" i="95"/>
  <c r="AD66" i="95"/>
  <c r="AC66" i="95"/>
  <c r="AB66" i="95"/>
  <c r="AA66" i="95"/>
  <c r="Z66" i="95"/>
  <c r="Y66" i="95"/>
  <c r="V66" i="95"/>
  <c r="W66" i="95"/>
  <c r="X66" i="95"/>
  <c r="S66" i="95"/>
  <c r="R66" i="95"/>
  <c r="Q66" i="95"/>
  <c r="P66" i="95"/>
  <c r="O66" i="95"/>
  <c r="N66" i="95"/>
  <c r="M66" i="95"/>
  <c r="L66" i="95"/>
  <c r="K66" i="95"/>
  <c r="C66" i="95"/>
  <c r="AF65" i="95"/>
  <c r="AE65" i="95"/>
  <c r="AD65" i="95"/>
  <c r="AC65" i="95"/>
  <c r="AB65" i="95"/>
  <c r="AA65" i="95"/>
  <c r="Z65" i="95"/>
  <c r="Y65" i="95"/>
  <c r="V65" i="95"/>
  <c r="W65" i="95"/>
  <c r="X65" i="95"/>
  <c r="S65" i="95"/>
  <c r="R65" i="95"/>
  <c r="Q65" i="95"/>
  <c r="P65" i="95"/>
  <c r="O65" i="95"/>
  <c r="N65" i="95"/>
  <c r="M65" i="95"/>
  <c r="L65" i="95"/>
  <c r="K65" i="95"/>
  <c r="H65" i="95"/>
  <c r="G65" i="95"/>
  <c r="C65" i="95"/>
  <c r="AF64" i="95"/>
  <c r="AE64" i="95"/>
  <c r="AD64" i="95"/>
  <c r="AC64" i="95"/>
  <c r="AB64" i="95"/>
  <c r="AA64" i="95"/>
  <c r="Z64" i="95"/>
  <c r="Y64" i="95"/>
  <c r="V64" i="95"/>
  <c r="W64" i="95"/>
  <c r="X64" i="95"/>
  <c r="S64" i="95"/>
  <c r="R64" i="95"/>
  <c r="Q64" i="95"/>
  <c r="P64" i="95"/>
  <c r="O64" i="95"/>
  <c r="N64" i="95"/>
  <c r="M64" i="95"/>
  <c r="L64" i="95"/>
  <c r="K64" i="95"/>
  <c r="E64" i="95"/>
  <c r="C64" i="95"/>
  <c r="AF63" i="95"/>
  <c r="AE63" i="95"/>
  <c r="AD63" i="95"/>
  <c r="AC63" i="95"/>
  <c r="AB63" i="95"/>
  <c r="AA63" i="95"/>
  <c r="Z63" i="95"/>
  <c r="Y63" i="95"/>
  <c r="V63" i="95"/>
  <c r="W63" i="95"/>
  <c r="X63" i="95"/>
  <c r="S63" i="95"/>
  <c r="R63" i="95"/>
  <c r="Q63" i="95"/>
  <c r="P63" i="95"/>
  <c r="O63" i="95"/>
  <c r="N63" i="95"/>
  <c r="M63" i="95"/>
  <c r="L63" i="95"/>
  <c r="K63" i="95"/>
  <c r="D53" i="95"/>
  <c r="E53" i="95"/>
  <c r="D54" i="95"/>
  <c r="E54" i="95"/>
  <c r="D55" i="95"/>
  <c r="E55" i="95"/>
  <c r="D63" i="95"/>
  <c r="C63" i="95"/>
  <c r="AF62" i="95"/>
  <c r="AE62" i="95"/>
  <c r="AD62" i="95"/>
  <c r="AC62" i="95"/>
  <c r="AB62" i="95"/>
  <c r="AA62" i="95"/>
  <c r="Z62" i="95"/>
  <c r="Y62" i="95"/>
  <c r="V62" i="95"/>
  <c r="W62" i="95"/>
  <c r="X62" i="95"/>
  <c r="S62" i="95"/>
  <c r="R62" i="95"/>
  <c r="Q62" i="95"/>
  <c r="P62" i="95"/>
  <c r="O62" i="95"/>
  <c r="N62" i="95"/>
  <c r="M62" i="95"/>
  <c r="L62" i="95"/>
  <c r="K62" i="95"/>
  <c r="AF61" i="95"/>
  <c r="AE61" i="95"/>
  <c r="AD61" i="95"/>
  <c r="AC61" i="95"/>
  <c r="AB61" i="95"/>
  <c r="AA61" i="95"/>
  <c r="Z61" i="95"/>
  <c r="Y61" i="95"/>
  <c r="V61" i="95"/>
  <c r="W61" i="95"/>
  <c r="X61" i="95"/>
  <c r="S61" i="95"/>
  <c r="R61" i="95"/>
  <c r="Q61" i="95"/>
  <c r="P61" i="95"/>
  <c r="O61" i="95"/>
  <c r="N61" i="95"/>
  <c r="M61" i="95"/>
  <c r="L61" i="95"/>
  <c r="K61" i="95"/>
  <c r="H61" i="95"/>
  <c r="AF60" i="95"/>
  <c r="AE60" i="95"/>
  <c r="AD60" i="95"/>
  <c r="AC60" i="95"/>
  <c r="AB60" i="95"/>
  <c r="AA60" i="95"/>
  <c r="Z60" i="95"/>
  <c r="Y60" i="95"/>
  <c r="V60" i="95"/>
  <c r="W60" i="95"/>
  <c r="X60" i="95"/>
  <c r="S60" i="95"/>
  <c r="R60" i="95"/>
  <c r="Q60" i="95"/>
  <c r="P60" i="95"/>
  <c r="O60" i="95"/>
  <c r="N60" i="95"/>
  <c r="M60" i="95"/>
  <c r="L60" i="95"/>
  <c r="K60" i="95"/>
  <c r="H60" i="95"/>
  <c r="AF59" i="95"/>
  <c r="AE59" i="95"/>
  <c r="AD59" i="95"/>
  <c r="AC59" i="95"/>
  <c r="AB59" i="95"/>
  <c r="AA59" i="95"/>
  <c r="Z59" i="95"/>
  <c r="Y59" i="95"/>
  <c r="V59" i="95"/>
  <c r="W59" i="95"/>
  <c r="X59" i="95"/>
  <c r="S59" i="95"/>
  <c r="R59" i="95"/>
  <c r="Q59" i="95"/>
  <c r="P59" i="95"/>
  <c r="O59" i="95"/>
  <c r="N59" i="95"/>
  <c r="M59" i="95"/>
  <c r="L59" i="95"/>
  <c r="K59" i="95"/>
  <c r="H59" i="95"/>
  <c r="AF58" i="95"/>
  <c r="AE58" i="95"/>
  <c r="AD58" i="95"/>
  <c r="AC58" i="95"/>
  <c r="AB58" i="95"/>
  <c r="AA58" i="95"/>
  <c r="Z58" i="95"/>
  <c r="Y58" i="95"/>
  <c r="V58" i="95"/>
  <c r="W58" i="95"/>
  <c r="X58" i="95"/>
  <c r="S58" i="95"/>
  <c r="R58" i="95"/>
  <c r="Q58" i="95"/>
  <c r="P58" i="95"/>
  <c r="O58" i="95"/>
  <c r="N58" i="95"/>
  <c r="M58" i="95"/>
  <c r="L58" i="95"/>
  <c r="K58" i="95"/>
  <c r="H58" i="95"/>
  <c r="AF57" i="95"/>
  <c r="AE57" i="95"/>
  <c r="AD57" i="95"/>
  <c r="AC57" i="95"/>
  <c r="AB57" i="95"/>
  <c r="AA57" i="95"/>
  <c r="Z57" i="95"/>
  <c r="Y57" i="95"/>
  <c r="V57" i="95"/>
  <c r="W57" i="95"/>
  <c r="X57" i="95"/>
  <c r="S57" i="95"/>
  <c r="R57" i="95"/>
  <c r="Q57" i="95"/>
  <c r="P57" i="95"/>
  <c r="O57" i="95"/>
  <c r="N57" i="95"/>
  <c r="M57" i="95"/>
  <c r="L57" i="95"/>
  <c r="K57" i="95"/>
  <c r="H57" i="95"/>
  <c r="AF56" i="95"/>
  <c r="AE56" i="95"/>
  <c r="AD56" i="95"/>
  <c r="AC56" i="95"/>
  <c r="AB56" i="95"/>
  <c r="AA56" i="95"/>
  <c r="Z56" i="95"/>
  <c r="Y56" i="95"/>
  <c r="V56" i="95"/>
  <c r="W56" i="95"/>
  <c r="X56" i="95"/>
  <c r="S56" i="95"/>
  <c r="R56" i="95"/>
  <c r="Q56" i="95"/>
  <c r="P56" i="95"/>
  <c r="O56" i="95"/>
  <c r="N56" i="95"/>
  <c r="M56" i="95"/>
  <c r="L56" i="95"/>
  <c r="K56" i="95"/>
  <c r="H56" i="95"/>
  <c r="AF55" i="95"/>
  <c r="AE55" i="95"/>
  <c r="AD55" i="95"/>
  <c r="AC55" i="95"/>
  <c r="AB55" i="95"/>
  <c r="AA55" i="95"/>
  <c r="Z55" i="95"/>
  <c r="Y55" i="95"/>
  <c r="V55" i="95"/>
  <c r="W55" i="95"/>
  <c r="X55" i="95"/>
  <c r="S55" i="95"/>
  <c r="R55" i="95"/>
  <c r="Q55" i="95"/>
  <c r="P55" i="95"/>
  <c r="O55" i="95"/>
  <c r="N55" i="95"/>
  <c r="M55" i="95"/>
  <c r="L55" i="95"/>
  <c r="K55" i="95"/>
  <c r="AF54" i="95"/>
  <c r="AE54" i="95"/>
  <c r="AD54" i="95"/>
  <c r="AC54" i="95"/>
  <c r="AB54" i="95"/>
  <c r="AA54" i="95"/>
  <c r="Z54" i="95"/>
  <c r="Y54" i="95"/>
  <c r="V54" i="95"/>
  <c r="W54" i="95"/>
  <c r="X54" i="95"/>
  <c r="S54" i="95"/>
  <c r="R54" i="95"/>
  <c r="Q54" i="95"/>
  <c r="P54" i="95"/>
  <c r="O54" i="95"/>
  <c r="N54" i="95"/>
  <c r="M54" i="95"/>
  <c r="L54" i="95"/>
  <c r="K54" i="95"/>
  <c r="AF53" i="95"/>
  <c r="AE53" i="95"/>
  <c r="AD53" i="95"/>
  <c r="AC53" i="95"/>
  <c r="AB53" i="95"/>
  <c r="AA53" i="95"/>
  <c r="Z53" i="95"/>
  <c r="Y53" i="95"/>
  <c r="V53" i="95"/>
  <c r="W53" i="95"/>
  <c r="X53" i="95"/>
  <c r="S53" i="95"/>
  <c r="R53" i="95"/>
  <c r="Q53" i="95"/>
  <c r="P53" i="95"/>
  <c r="O53" i="95"/>
  <c r="N53" i="95"/>
  <c r="M53" i="95"/>
  <c r="L53" i="95"/>
  <c r="K53" i="95"/>
  <c r="Y52" i="95"/>
  <c r="Z52" i="95"/>
  <c r="AA52" i="95"/>
  <c r="AB52" i="95"/>
  <c r="AC52" i="95"/>
  <c r="AD52" i="95"/>
  <c r="AE52" i="95"/>
  <c r="AF52" i="95"/>
  <c r="V52" i="95"/>
  <c r="W52" i="95"/>
  <c r="X52" i="95"/>
  <c r="S52" i="95"/>
  <c r="AG52" i="95"/>
  <c r="R52" i="95"/>
  <c r="Q52" i="95"/>
  <c r="P52" i="95"/>
  <c r="O52" i="95"/>
  <c r="N52" i="95"/>
  <c r="M52" i="95"/>
  <c r="L52" i="95"/>
  <c r="K52" i="95"/>
  <c r="B51" i="95"/>
  <c r="A51" i="94"/>
  <c r="B101" i="94"/>
  <c r="B96" i="94"/>
  <c r="B97" i="94"/>
  <c r="B98" i="94"/>
  <c r="B99" i="94"/>
  <c r="B100" i="94"/>
  <c r="D101" i="94"/>
  <c r="E101" i="94"/>
  <c r="B94" i="94"/>
  <c r="C101" i="94"/>
  <c r="F101" i="94"/>
  <c r="D100" i="94"/>
  <c r="E100" i="94"/>
  <c r="C100" i="94"/>
  <c r="F100" i="94"/>
  <c r="D99" i="94"/>
  <c r="E99" i="94"/>
  <c r="C99" i="94"/>
  <c r="F99" i="94"/>
  <c r="D98" i="94"/>
  <c r="E98" i="94"/>
  <c r="C57" i="94"/>
  <c r="B57" i="94"/>
  <c r="C98" i="94"/>
  <c r="F98" i="94"/>
  <c r="D97" i="94"/>
  <c r="E97" i="94"/>
  <c r="C97" i="94"/>
  <c r="F97" i="94"/>
  <c r="D96" i="94"/>
  <c r="E96" i="94"/>
  <c r="G96" i="94"/>
  <c r="C96" i="94"/>
  <c r="F96" i="94"/>
  <c r="B95" i="94"/>
  <c r="C77" i="94"/>
  <c r="E77" i="94"/>
  <c r="F77" i="94"/>
  <c r="G77" i="94"/>
  <c r="D77" i="94"/>
  <c r="B79" i="94"/>
  <c r="H77" i="94"/>
  <c r="B78" i="94"/>
  <c r="C78" i="94"/>
  <c r="C79" i="94"/>
  <c r="D79" i="94"/>
  <c r="D80" i="94"/>
  <c r="B81" i="94"/>
  <c r="B80" i="94"/>
  <c r="C80" i="94"/>
  <c r="C81" i="94"/>
  <c r="D81" i="94"/>
  <c r="B83" i="94"/>
  <c r="B82" i="94"/>
  <c r="C82" i="94"/>
  <c r="C83" i="94"/>
  <c r="D83" i="94"/>
  <c r="B85" i="94"/>
  <c r="B84" i="94"/>
  <c r="C84" i="94"/>
  <c r="C85" i="94"/>
  <c r="D85" i="94"/>
  <c r="B87" i="94"/>
  <c r="B86" i="94"/>
  <c r="C86" i="94"/>
  <c r="C87" i="94"/>
  <c r="D87" i="94"/>
  <c r="D92" i="94"/>
  <c r="B89" i="94"/>
  <c r="B88" i="94"/>
  <c r="C88" i="94"/>
  <c r="C89" i="94"/>
  <c r="D89" i="94"/>
  <c r="B91" i="94"/>
  <c r="B90" i="94"/>
  <c r="C90" i="94"/>
  <c r="C91" i="94"/>
  <c r="D91" i="94"/>
  <c r="E92" i="94"/>
  <c r="C92" i="94"/>
  <c r="F92" i="94"/>
  <c r="S91" i="94"/>
  <c r="R91" i="94"/>
  <c r="Q91" i="94"/>
  <c r="P91" i="94"/>
  <c r="O91" i="94"/>
  <c r="N91" i="94"/>
  <c r="M91" i="94"/>
  <c r="L91" i="94"/>
  <c r="K91" i="94"/>
  <c r="H91" i="94"/>
  <c r="G91" i="94"/>
  <c r="S90" i="94"/>
  <c r="R90" i="94"/>
  <c r="Q90" i="94"/>
  <c r="P90" i="94"/>
  <c r="O90" i="94"/>
  <c r="N90" i="94"/>
  <c r="M90" i="94"/>
  <c r="L90" i="94"/>
  <c r="K90" i="94"/>
  <c r="S89" i="94"/>
  <c r="R89" i="94"/>
  <c r="Q89" i="94"/>
  <c r="P89" i="94"/>
  <c r="O89" i="94"/>
  <c r="N89" i="94"/>
  <c r="M89" i="94"/>
  <c r="L89" i="94"/>
  <c r="K89" i="94"/>
  <c r="H89" i="94"/>
  <c r="G89" i="94"/>
  <c r="S88" i="94"/>
  <c r="R88" i="94"/>
  <c r="Q88" i="94"/>
  <c r="P88" i="94"/>
  <c r="O88" i="94"/>
  <c r="N88" i="94"/>
  <c r="M88" i="94"/>
  <c r="L88" i="94"/>
  <c r="K88" i="94"/>
  <c r="H88" i="94"/>
  <c r="S87" i="94"/>
  <c r="R87" i="94"/>
  <c r="Q87" i="94"/>
  <c r="P87" i="94"/>
  <c r="O87" i="94"/>
  <c r="N87" i="94"/>
  <c r="M87" i="94"/>
  <c r="L87" i="94"/>
  <c r="K87" i="94"/>
  <c r="H87" i="94"/>
  <c r="G87" i="94"/>
  <c r="S86" i="94"/>
  <c r="R86" i="94"/>
  <c r="Q86" i="94"/>
  <c r="P86" i="94"/>
  <c r="O86" i="94"/>
  <c r="N86" i="94"/>
  <c r="M86" i="94"/>
  <c r="L86" i="94"/>
  <c r="K86" i="94"/>
  <c r="S85" i="94"/>
  <c r="R85" i="94"/>
  <c r="Q85" i="94"/>
  <c r="P85" i="94"/>
  <c r="O85" i="94"/>
  <c r="N85" i="94"/>
  <c r="M85" i="94"/>
  <c r="L85" i="94"/>
  <c r="K85" i="94"/>
  <c r="H85" i="94"/>
  <c r="E85" i="94"/>
  <c r="G85" i="94"/>
  <c r="S84" i="94"/>
  <c r="R84" i="94"/>
  <c r="Q84" i="94"/>
  <c r="P84" i="94"/>
  <c r="O84" i="94"/>
  <c r="N84" i="94"/>
  <c r="M84" i="94"/>
  <c r="L84" i="94"/>
  <c r="K84" i="94"/>
  <c r="S83" i="94"/>
  <c r="R83" i="94"/>
  <c r="Q83" i="94"/>
  <c r="P83" i="94"/>
  <c r="O83" i="94"/>
  <c r="N83" i="94"/>
  <c r="M83" i="94"/>
  <c r="L83" i="94"/>
  <c r="K83" i="94"/>
  <c r="H83" i="94"/>
  <c r="G83" i="94"/>
  <c r="S82" i="94"/>
  <c r="R82" i="94"/>
  <c r="Q82" i="94"/>
  <c r="P82" i="94"/>
  <c r="O82" i="94"/>
  <c r="N82" i="94"/>
  <c r="M82" i="94"/>
  <c r="L82" i="94"/>
  <c r="K82" i="94"/>
  <c r="S81" i="94"/>
  <c r="R81" i="94"/>
  <c r="Q81" i="94"/>
  <c r="P81" i="94"/>
  <c r="O81" i="94"/>
  <c r="N81" i="94"/>
  <c r="M81" i="94"/>
  <c r="L81" i="94"/>
  <c r="K81" i="94"/>
  <c r="H81" i="94"/>
  <c r="G81" i="94"/>
  <c r="H63" i="94"/>
  <c r="AF80" i="94"/>
  <c r="AE80" i="94"/>
  <c r="AD80" i="94"/>
  <c r="AC80" i="94"/>
  <c r="AB80" i="94"/>
  <c r="AA80" i="94"/>
  <c r="Z80" i="94"/>
  <c r="Y80" i="94"/>
  <c r="V80" i="94"/>
  <c r="W80" i="94"/>
  <c r="X80" i="94"/>
  <c r="S80" i="94"/>
  <c r="R80" i="94"/>
  <c r="Q80" i="94"/>
  <c r="P80" i="94"/>
  <c r="O80" i="94"/>
  <c r="N80" i="94"/>
  <c r="M80" i="94"/>
  <c r="L80" i="94"/>
  <c r="K80" i="94"/>
  <c r="AF79" i="94"/>
  <c r="AE79" i="94"/>
  <c r="AD79" i="94"/>
  <c r="AC79" i="94"/>
  <c r="AB79" i="94"/>
  <c r="AA79" i="94"/>
  <c r="Z79" i="94"/>
  <c r="Y79" i="94"/>
  <c r="V79" i="94"/>
  <c r="W79" i="94"/>
  <c r="X79" i="94"/>
  <c r="S79" i="94"/>
  <c r="R79" i="94"/>
  <c r="Q79" i="94"/>
  <c r="P79" i="94"/>
  <c r="O79" i="94"/>
  <c r="N79" i="94"/>
  <c r="M79" i="94"/>
  <c r="L79" i="94"/>
  <c r="K79" i="94"/>
  <c r="H79" i="94"/>
  <c r="G79" i="94"/>
  <c r="AF78" i="94"/>
  <c r="AE78" i="94"/>
  <c r="AD78" i="94"/>
  <c r="AC78" i="94"/>
  <c r="AB78" i="94"/>
  <c r="AA78" i="94"/>
  <c r="Z78" i="94"/>
  <c r="Y78" i="94"/>
  <c r="V78" i="94"/>
  <c r="W78" i="94"/>
  <c r="X78" i="94"/>
  <c r="S78" i="94"/>
  <c r="R78" i="94"/>
  <c r="Q78" i="94"/>
  <c r="P78" i="94"/>
  <c r="O78" i="94"/>
  <c r="N78" i="94"/>
  <c r="M78" i="94"/>
  <c r="L78" i="94"/>
  <c r="K78" i="94"/>
  <c r="AF77" i="94"/>
  <c r="AE77" i="94"/>
  <c r="AD77" i="94"/>
  <c r="AC77" i="94"/>
  <c r="AB77" i="94"/>
  <c r="AA77" i="94"/>
  <c r="Z77" i="94"/>
  <c r="Y77" i="94"/>
  <c r="V77" i="94"/>
  <c r="W77" i="94"/>
  <c r="X77" i="94"/>
  <c r="S77" i="94"/>
  <c r="R77" i="94"/>
  <c r="Q77" i="94"/>
  <c r="P77" i="94"/>
  <c r="O77" i="94"/>
  <c r="N77" i="94"/>
  <c r="M77" i="94"/>
  <c r="L77" i="94"/>
  <c r="K77" i="94"/>
  <c r="B77" i="94"/>
  <c r="AF76" i="94"/>
  <c r="AE76" i="94"/>
  <c r="AD76" i="94"/>
  <c r="AC76" i="94"/>
  <c r="AB76" i="94"/>
  <c r="AA76" i="94"/>
  <c r="Z76" i="94"/>
  <c r="Y76" i="94"/>
  <c r="V76" i="94"/>
  <c r="W76" i="94"/>
  <c r="X76" i="94"/>
  <c r="S76" i="94"/>
  <c r="R76" i="94"/>
  <c r="Q76" i="94"/>
  <c r="P76" i="94"/>
  <c r="O76" i="94"/>
  <c r="N76" i="94"/>
  <c r="M76" i="94"/>
  <c r="L76" i="94"/>
  <c r="K76" i="94"/>
  <c r="G68" i="94"/>
  <c r="C54" i="94"/>
  <c r="C73" i="94"/>
  <c r="C55" i="94"/>
  <c r="C74" i="94"/>
  <c r="D73" i="94"/>
  <c r="H53" i="94"/>
  <c r="E72" i="94"/>
  <c r="F72" i="94"/>
  <c r="H54" i="94"/>
  <c r="E73" i="94"/>
  <c r="F73" i="94"/>
  <c r="B76" i="94"/>
  <c r="AF75" i="94"/>
  <c r="AE75" i="94"/>
  <c r="AD75" i="94"/>
  <c r="AC75" i="94"/>
  <c r="AB75" i="94"/>
  <c r="AA75" i="94"/>
  <c r="Z75" i="94"/>
  <c r="Y75" i="94"/>
  <c r="V75" i="94"/>
  <c r="W75" i="94"/>
  <c r="X75" i="94"/>
  <c r="S75" i="94"/>
  <c r="R75" i="94"/>
  <c r="Q75" i="94"/>
  <c r="P75" i="94"/>
  <c r="O75" i="94"/>
  <c r="N75" i="94"/>
  <c r="M75" i="94"/>
  <c r="L75" i="94"/>
  <c r="K75" i="94"/>
  <c r="B75" i="94"/>
  <c r="AF74" i="94"/>
  <c r="AE74" i="94"/>
  <c r="AD74" i="94"/>
  <c r="AC74" i="94"/>
  <c r="AB74" i="94"/>
  <c r="AA74" i="94"/>
  <c r="Z74" i="94"/>
  <c r="Y74" i="94"/>
  <c r="V74" i="94"/>
  <c r="W74" i="94"/>
  <c r="X74" i="94"/>
  <c r="S74" i="94"/>
  <c r="R74" i="94"/>
  <c r="Q74" i="94"/>
  <c r="P74" i="94"/>
  <c r="O74" i="94"/>
  <c r="N74" i="94"/>
  <c r="M74" i="94"/>
  <c r="L74" i="94"/>
  <c r="K74" i="94"/>
  <c r="H55" i="94"/>
  <c r="E74" i="94"/>
  <c r="B55" i="94"/>
  <c r="B74" i="94"/>
  <c r="AF73" i="94"/>
  <c r="AE73" i="94"/>
  <c r="AD73" i="94"/>
  <c r="AC73" i="94"/>
  <c r="AB73" i="94"/>
  <c r="AA73" i="94"/>
  <c r="Z73" i="94"/>
  <c r="Y73" i="94"/>
  <c r="V73" i="94"/>
  <c r="W73" i="94"/>
  <c r="X73" i="94"/>
  <c r="S73" i="94"/>
  <c r="R73" i="94"/>
  <c r="Q73" i="94"/>
  <c r="P73" i="94"/>
  <c r="O73" i="94"/>
  <c r="N73" i="94"/>
  <c r="M73" i="94"/>
  <c r="L73" i="94"/>
  <c r="K73" i="94"/>
  <c r="B54" i="94"/>
  <c r="B73" i="94"/>
  <c r="AF72" i="94"/>
  <c r="AE72" i="94"/>
  <c r="AD72" i="94"/>
  <c r="AC72" i="94"/>
  <c r="AB72" i="94"/>
  <c r="AA72" i="94"/>
  <c r="Z72" i="94"/>
  <c r="Y72" i="94"/>
  <c r="V72" i="94"/>
  <c r="W72" i="94"/>
  <c r="X72" i="94"/>
  <c r="S72" i="94"/>
  <c r="R72" i="94"/>
  <c r="Q72" i="94"/>
  <c r="P72" i="94"/>
  <c r="O72" i="94"/>
  <c r="N72" i="94"/>
  <c r="M72" i="94"/>
  <c r="L72" i="94"/>
  <c r="K72" i="94"/>
  <c r="C53" i="94"/>
  <c r="C72" i="94"/>
  <c r="D72" i="94"/>
  <c r="B53" i="94"/>
  <c r="B72" i="94"/>
  <c r="AF71" i="94"/>
  <c r="AE71" i="94"/>
  <c r="AD71" i="94"/>
  <c r="AC71" i="94"/>
  <c r="AB71" i="94"/>
  <c r="AA71" i="94"/>
  <c r="Z71" i="94"/>
  <c r="Y71" i="94"/>
  <c r="V71" i="94"/>
  <c r="W71" i="94"/>
  <c r="X71" i="94"/>
  <c r="S71" i="94"/>
  <c r="R71" i="94"/>
  <c r="Q71" i="94"/>
  <c r="P71" i="94"/>
  <c r="O71" i="94"/>
  <c r="N71" i="94"/>
  <c r="M71" i="94"/>
  <c r="L71" i="94"/>
  <c r="K71" i="94"/>
  <c r="AF70" i="94"/>
  <c r="AE70" i="94"/>
  <c r="AD70" i="94"/>
  <c r="AC70" i="94"/>
  <c r="AB70" i="94"/>
  <c r="AA70" i="94"/>
  <c r="Z70" i="94"/>
  <c r="Y70" i="94"/>
  <c r="V70" i="94"/>
  <c r="W70" i="94"/>
  <c r="X70" i="94"/>
  <c r="S70" i="94"/>
  <c r="R70" i="94"/>
  <c r="Q70" i="94"/>
  <c r="P70" i="94"/>
  <c r="O70" i="94"/>
  <c r="N70" i="94"/>
  <c r="M70" i="94"/>
  <c r="L70" i="94"/>
  <c r="K70" i="94"/>
  <c r="G66" i="94"/>
  <c r="AF69" i="94"/>
  <c r="AE69" i="94"/>
  <c r="AD69" i="94"/>
  <c r="AC69" i="94"/>
  <c r="AB69" i="94"/>
  <c r="AA69" i="94"/>
  <c r="Z69" i="94"/>
  <c r="Y69" i="94"/>
  <c r="V69" i="94"/>
  <c r="W69" i="94"/>
  <c r="X69" i="94"/>
  <c r="S69" i="94"/>
  <c r="R69" i="94"/>
  <c r="Q69" i="94"/>
  <c r="P69" i="94"/>
  <c r="O69" i="94"/>
  <c r="N69" i="94"/>
  <c r="M69" i="94"/>
  <c r="L69" i="94"/>
  <c r="K69" i="94"/>
  <c r="AF68" i="94"/>
  <c r="AE68" i="94"/>
  <c r="AD68" i="94"/>
  <c r="AC68" i="94"/>
  <c r="AB68" i="94"/>
  <c r="AA68" i="94"/>
  <c r="Z68" i="94"/>
  <c r="Y68" i="94"/>
  <c r="V68" i="94"/>
  <c r="W68" i="94"/>
  <c r="X68" i="94"/>
  <c r="S68" i="94"/>
  <c r="R68" i="94"/>
  <c r="Q68" i="94"/>
  <c r="P68" i="94"/>
  <c r="O68" i="94"/>
  <c r="N68" i="94"/>
  <c r="M68" i="94"/>
  <c r="L68" i="94"/>
  <c r="K68" i="94"/>
  <c r="AF67" i="94"/>
  <c r="AE67" i="94"/>
  <c r="AD67" i="94"/>
  <c r="AC67" i="94"/>
  <c r="AB67" i="94"/>
  <c r="AA67" i="94"/>
  <c r="Z67" i="94"/>
  <c r="Y67" i="94"/>
  <c r="V67" i="94"/>
  <c r="W67" i="94"/>
  <c r="X67" i="94"/>
  <c r="S67" i="94"/>
  <c r="R67" i="94"/>
  <c r="Q67" i="94"/>
  <c r="P67" i="94"/>
  <c r="O67" i="94"/>
  <c r="N67" i="94"/>
  <c r="M67" i="94"/>
  <c r="L67" i="94"/>
  <c r="K67" i="94"/>
  <c r="G53" i="94"/>
  <c r="C56" i="94"/>
  <c r="B56" i="94"/>
  <c r="E56" i="94"/>
  <c r="G56" i="94"/>
  <c r="E57" i="94"/>
  <c r="G57" i="94"/>
  <c r="C58" i="94"/>
  <c r="B58" i="94"/>
  <c r="C59" i="94"/>
  <c r="B59" i="94"/>
  <c r="C60" i="94"/>
  <c r="B60" i="94"/>
  <c r="C61" i="94"/>
  <c r="B61" i="94"/>
  <c r="E58" i="94"/>
  <c r="G58" i="94"/>
  <c r="E59" i="94"/>
  <c r="G59" i="94"/>
  <c r="E60" i="94"/>
  <c r="G60" i="94"/>
  <c r="E61" i="94"/>
  <c r="G61" i="94"/>
  <c r="F53" i="94"/>
  <c r="B62" i="94"/>
  <c r="B63" i="94"/>
  <c r="B64" i="94"/>
  <c r="F54" i="94"/>
  <c r="F55" i="94"/>
  <c r="H66" i="94"/>
  <c r="H67" i="94"/>
  <c r="G67" i="94"/>
  <c r="B65" i="94"/>
  <c r="B66" i="94"/>
  <c r="F65" i="94"/>
  <c r="F66" i="94"/>
  <c r="F67" i="94"/>
  <c r="B67" i="94"/>
  <c r="AF66" i="94"/>
  <c r="AE66" i="94"/>
  <c r="AD66" i="94"/>
  <c r="AC66" i="94"/>
  <c r="AB66" i="94"/>
  <c r="AA66" i="94"/>
  <c r="Z66" i="94"/>
  <c r="Y66" i="94"/>
  <c r="V66" i="94"/>
  <c r="W66" i="94"/>
  <c r="X66" i="94"/>
  <c r="S66" i="94"/>
  <c r="R66" i="94"/>
  <c r="Q66" i="94"/>
  <c r="P66" i="94"/>
  <c r="O66" i="94"/>
  <c r="N66" i="94"/>
  <c r="M66" i="94"/>
  <c r="L66" i="94"/>
  <c r="K66" i="94"/>
  <c r="C66" i="94"/>
  <c r="AF65" i="94"/>
  <c r="AE65" i="94"/>
  <c r="AD65" i="94"/>
  <c r="AC65" i="94"/>
  <c r="AB65" i="94"/>
  <c r="AA65" i="94"/>
  <c r="Z65" i="94"/>
  <c r="Y65" i="94"/>
  <c r="V65" i="94"/>
  <c r="W65" i="94"/>
  <c r="X65" i="94"/>
  <c r="S65" i="94"/>
  <c r="R65" i="94"/>
  <c r="Q65" i="94"/>
  <c r="P65" i="94"/>
  <c r="O65" i="94"/>
  <c r="N65" i="94"/>
  <c r="M65" i="94"/>
  <c r="L65" i="94"/>
  <c r="K65" i="94"/>
  <c r="H65" i="94"/>
  <c r="G65" i="94"/>
  <c r="C65" i="94"/>
  <c r="AF64" i="94"/>
  <c r="AE64" i="94"/>
  <c r="AD64" i="94"/>
  <c r="AC64" i="94"/>
  <c r="AB64" i="94"/>
  <c r="AA64" i="94"/>
  <c r="Z64" i="94"/>
  <c r="Y64" i="94"/>
  <c r="V64" i="94"/>
  <c r="W64" i="94"/>
  <c r="X64" i="94"/>
  <c r="S64" i="94"/>
  <c r="R64" i="94"/>
  <c r="Q64" i="94"/>
  <c r="P64" i="94"/>
  <c r="O64" i="94"/>
  <c r="N64" i="94"/>
  <c r="M64" i="94"/>
  <c r="L64" i="94"/>
  <c r="K64" i="94"/>
  <c r="G64" i="94"/>
  <c r="E64" i="94"/>
  <c r="C64" i="94"/>
  <c r="AF63" i="94"/>
  <c r="AE63" i="94"/>
  <c r="AD63" i="94"/>
  <c r="AC63" i="94"/>
  <c r="AB63" i="94"/>
  <c r="AA63" i="94"/>
  <c r="Z63" i="94"/>
  <c r="Y63" i="94"/>
  <c r="V63" i="94"/>
  <c r="W63" i="94"/>
  <c r="X63" i="94"/>
  <c r="S63" i="94"/>
  <c r="R63" i="94"/>
  <c r="Q63" i="94"/>
  <c r="P63" i="94"/>
  <c r="O63" i="94"/>
  <c r="N63" i="94"/>
  <c r="M63" i="94"/>
  <c r="L63" i="94"/>
  <c r="K63" i="94"/>
  <c r="D53" i="94"/>
  <c r="E53" i="94"/>
  <c r="D54" i="94"/>
  <c r="E54" i="94"/>
  <c r="D55" i="94"/>
  <c r="E55" i="94"/>
  <c r="D63" i="94"/>
  <c r="C63" i="94"/>
  <c r="AF62" i="94"/>
  <c r="AE62" i="94"/>
  <c r="AD62" i="94"/>
  <c r="AC62" i="94"/>
  <c r="AB62" i="94"/>
  <c r="AA62" i="94"/>
  <c r="Z62" i="94"/>
  <c r="Y62" i="94"/>
  <c r="V62" i="94"/>
  <c r="W62" i="94"/>
  <c r="X62" i="94"/>
  <c r="S62" i="94"/>
  <c r="R62" i="94"/>
  <c r="Q62" i="94"/>
  <c r="P62" i="94"/>
  <c r="O62" i="94"/>
  <c r="N62" i="94"/>
  <c r="M62" i="94"/>
  <c r="L62" i="94"/>
  <c r="K62" i="94"/>
  <c r="AF61" i="94"/>
  <c r="AE61" i="94"/>
  <c r="AD61" i="94"/>
  <c r="AC61" i="94"/>
  <c r="AB61" i="94"/>
  <c r="AA61" i="94"/>
  <c r="Z61" i="94"/>
  <c r="Y61" i="94"/>
  <c r="V61" i="94"/>
  <c r="W61" i="94"/>
  <c r="X61" i="94"/>
  <c r="S61" i="94"/>
  <c r="R61" i="94"/>
  <c r="Q61" i="94"/>
  <c r="P61" i="94"/>
  <c r="O61" i="94"/>
  <c r="N61" i="94"/>
  <c r="M61" i="94"/>
  <c r="L61" i="94"/>
  <c r="K61" i="94"/>
  <c r="H61" i="94"/>
  <c r="AF60" i="94"/>
  <c r="AE60" i="94"/>
  <c r="AD60" i="94"/>
  <c r="AC60" i="94"/>
  <c r="AB60" i="94"/>
  <c r="AA60" i="94"/>
  <c r="Z60" i="94"/>
  <c r="Y60" i="94"/>
  <c r="V60" i="94"/>
  <c r="W60" i="94"/>
  <c r="X60" i="94"/>
  <c r="S60" i="94"/>
  <c r="R60" i="94"/>
  <c r="Q60" i="94"/>
  <c r="P60" i="94"/>
  <c r="O60" i="94"/>
  <c r="N60" i="94"/>
  <c r="M60" i="94"/>
  <c r="L60" i="94"/>
  <c r="K60" i="94"/>
  <c r="H60" i="94"/>
  <c r="AF59" i="94"/>
  <c r="AE59" i="94"/>
  <c r="AD59" i="94"/>
  <c r="AC59" i="94"/>
  <c r="AB59" i="94"/>
  <c r="AA59" i="94"/>
  <c r="Z59" i="94"/>
  <c r="Y59" i="94"/>
  <c r="V59" i="94"/>
  <c r="W59" i="94"/>
  <c r="X59" i="94"/>
  <c r="S59" i="94"/>
  <c r="R59" i="94"/>
  <c r="Q59" i="94"/>
  <c r="P59" i="94"/>
  <c r="O59" i="94"/>
  <c r="N59" i="94"/>
  <c r="M59" i="94"/>
  <c r="L59" i="94"/>
  <c r="K59" i="94"/>
  <c r="H59" i="94"/>
  <c r="AF58" i="94"/>
  <c r="AE58" i="94"/>
  <c r="AD58" i="94"/>
  <c r="AC58" i="94"/>
  <c r="AB58" i="94"/>
  <c r="AA58" i="94"/>
  <c r="Z58" i="94"/>
  <c r="Y58" i="94"/>
  <c r="V58" i="94"/>
  <c r="W58" i="94"/>
  <c r="X58" i="94"/>
  <c r="S58" i="94"/>
  <c r="R58" i="94"/>
  <c r="Q58" i="94"/>
  <c r="P58" i="94"/>
  <c r="O58" i="94"/>
  <c r="N58" i="94"/>
  <c r="M58" i="94"/>
  <c r="L58" i="94"/>
  <c r="K58" i="94"/>
  <c r="H58" i="94"/>
  <c r="AF57" i="94"/>
  <c r="AE57" i="94"/>
  <c r="AD57" i="94"/>
  <c r="AC57" i="94"/>
  <c r="AB57" i="94"/>
  <c r="AA57" i="94"/>
  <c r="Z57" i="94"/>
  <c r="Y57" i="94"/>
  <c r="V57" i="94"/>
  <c r="W57" i="94"/>
  <c r="X57" i="94"/>
  <c r="S57" i="94"/>
  <c r="R57" i="94"/>
  <c r="Q57" i="94"/>
  <c r="P57" i="94"/>
  <c r="O57" i="94"/>
  <c r="N57" i="94"/>
  <c r="M57" i="94"/>
  <c r="L57" i="94"/>
  <c r="K57" i="94"/>
  <c r="H57" i="94"/>
  <c r="AF56" i="94"/>
  <c r="AE56" i="94"/>
  <c r="AD56" i="94"/>
  <c r="AC56" i="94"/>
  <c r="AB56" i="94"/>
  <c r="AA56" i="94"/>
  <c r="Z56" i="94"/>
  <c r="Y56" i="94"/>
  <c r="V56" i="94"/>
  <c r="W56" i="94"/>
  <c r="X56" i="94"/>
  <c r="S56" i="94"/>
  <c r="R56" i="94"/>
  <c r="Q56" i="94"/>
  <c r="P56" i="94"/>
  <c r="O56" i="94"/>
  <c r="N56" i="94"/>
  <c r="M56" i="94"/>
  <c r="L56" i="94"/>
  <c r="K56" i="94"/>
  <c r="H56" i="94"/>
  <c r="AF55" i="94"/>
  <c r="AE55" i="94"/>
  <c r="AD55" i="94"/>
  <c r="AC55" i="94"/>
  <c r="AB55" i="94"/>
  <c r="AA55" i="94"/>
  <c r="Z55" i="94"/>
  <c r="Y55" i="94"/>
  <c r="V55" i="94"/>
  <c r="W55" i="94"/>
  <c r="X55" i="94"/>
  <c r="S55" i="94"/>
  <c r="R55" i="94"/>
  <c r="Q55" i="94"/>
  <c r="P55" i="94"/>
  <c r="O55" i="94"/>
  <c r="N55" i="94"/>
  <c r="M55" i="94"/>
  <c r="L55" i="94"/>
  <c r="K55" i="94"/>
  <c r="AF54" i="94"/>
  <c r="AE54" i="94"/>
  <c r="AD54" i="94"/>
  <c r="AC54" i="94"/>
  <c r="AB54" i="94"/>
  <c r="AA54" i="94"/>
  <c r="Z54" i="94"/>
  <c r="Y54" i="94"/>
  <c r="V54" i="94"/>
  <c r="W54" i="94"/>
  <c r="X54" i="94"/>
  <c r="S54" i="94"/>
  <c r="R54" i="94"/>
  <c r="Q54" i="94"/>
  <c r="P54" i="94"/>
  <c r="O54" i="94"/>
  <c r="N54" i="94"/>
  <c r="M54" i="94"/>
  <c r="L54" i="94"/>
  <c r="K54" i="94"/>
  <c r="AF53" i="94"/>
  <c r="AE53" i="94"/>
  <c r="AD53" i="94"/>
  <c r="AC53" i="94"/>
  <c r="AB53" i="94"/>
  <c r="AA53" i="94"/>
  <c r="Z53" i="94"/>
  <c r="Y53" i="94"/>
  <c r="V53" i="94"/>
  <c r="W53" i="94"/>
  <c r="X53" i="94"/>
  <c r="S53" i="94"/>
  <c r="R53" i="94"/>
  <c r="Q53" i="94"/>
  <c r="P53" i="94"/>
  <c r="O53" i="94"/>
  <c r="N53" i="94"/>
  <c r="M53" i="94"/>
  <c r="L53" i="94"/>
  <c r="K53" i="94"/>
  <c r="Y52" i="94"/>
  <c r="Z52" i="94"/>
  <c r="AA52" i="94"/>
  <c r="AB52" i="94"/>
  <c r="AC52" i="94"/>
  <c r="AD52" i="94"/>
  <c r="AE52" i="94"/>
  <c r="AF52" i="94"/>
  <c r="V52" i="94"/>
  <c r="W52" i="94"/>
  <c r="X52" i="94"/>
  <c r="AG52" i="94"/>
  <c r="S52" i="94"/>
  <c r="R52" i="94"/>
  <c r="Q52" i="94"/>
  <c r="P52" i="94"/>
  <c r="O52" i="94"/>
  <c r="N52" i="94"/>
  <c r="M52" i="94"/>
  <c r="L52" i="94"/>
  <c r="K52" i="94"/>
  <c r="B51" i="94"/>
  <c r="A51" i="93"/>
  <c r="B101" i="93"/>
  <c r="B96" i="93"/>
  <c r="B97" i="93"/>
  <c r="B98" i="93"/>
  <c r="B99" i="93"/>
  <c r="B100" i="93"/>
  <c r="D101" i="93"/>
  <c r="E101" i="93"/>
  <c r="B94" i="93"/>
  <c r="C101" i="93"/>
  <c r="F101" i="93"/>
  <c r="D100" i="93"/>
  <c r="E100" i="93"/>
  <c r="C100" i="93"/>
  <c r="F100" i="93"/>
  <c r="D99" i="93"/>
  <c r="E99" i="93"/>
  <c r="C99" i="93"/>
  <c r="F99" i="93"/>
  <c r="D98" i="93"/>
  <c r="E98" i="93"/>
  <c r="C98" i="93"/>
  <c r="F98" i="93"/>
  <c r="D97" i="93"/>
  <c r="E97" i="93"/>
  <c r="C97" i="93"/>
  <c r="F97" i="93"/>
  <c r="D96" i="93"/>
  <c r="E96" i="93"/>
  <c r="G96" i="93"/>
  <c r="C96" i="93"/>
  <c r="F96" i="93"/>
  <c r="B95" i="93"/>
  <c r="C77" i="93"/>
  <c r="E77" i="93"/>
  <c r="F77" i="93"/>
  <c r="G77" i="93"/>
  <c r="D77" i="93"/>
  <c r="B79" i="93"/>
  <c r="H77" i="93"/>
  <c r="B78" i="93"/>
  <c r="C78" i="93"/>
  <c r="C79" i="93"/>
  <c r="D79" i="93"/>
  <c r="D80" i="93"/>
  <c r="B81" i="93"/>
  <c r="B80" i="93"/>
  <c r="C80" i="93"/>
  <c r="C81" i="93"/>
  <c r="D81" i="93"/>
  <c r="B83" i="93"/>
  <c r="B82" i="93"/>
  <c r="C82" i="93"/>
  <c r="C83" i="93"/>
  <c r="D83" i="93"/>
  <c r="B85" i="93"/>
  <c r="B84" i="93"/>
  <c r="C84" i="93"/>
  <c r="C85" i="93"/>
  <c r="D85" i="93"/>
  <c r="B87" i="93"/>
  <c r="B86" i="93"/>
  <c r="C86" i="93"/>
  <c r="C87" i="93"/>
  <c r="D87" i="93"/>
  <c r="D92" i="93"/>
  <c r="B89" i="93"/>
  <c r="B88" i="93"/>
  <c r="C88" i="93"/>
  <c r="C89" i="93"/>
  <c r="D89" i="93"/>
  <c r="B91" i="93"/>
  <c r="B90" i="93"/>
  <c r="C90" i="93"/>
  <c r="C91" i="93"/>
  <c r="D91" i="93"/>
  <c r="E92" i="93"/>
  <c r="C92" i="93"/>
  <c r="F92" i="93"/>
  <c r="S91" i="93"/>
  <c r="R91" i="93"/>
  <c r="Q91" i="93"/>
  <c r="P91" i="93"/>
  <c r="O91" i="93"/>
  <c r="N91" i="93"/>
  <c r="M91" i="93"/>
  <c r="L91" i="93"/>
  <c r="K91" i="93"/>
  <c r="H91" i="93"/>
  <c r="G91" i="93"/>
  <c r="S90" i="93"/>
  <c r="R90" i="93"/>
  <c r="Q90" i="93"/>
  <c r="P90" i="93"/>
  <c r="O90" i="93"/>
  <c r="N90" i="93"/>
  <c r="M90" i="93"/>
  <c r="L90" i="93"/>
  <c r="K90" i="93"/>
  <c r="S89" i="93"/>
  <c r="R89" i="93"/>
  <c r="Q89" i="93"/>
  <c r="P89" i="93"/>
  <c r="O89" i="93"/>
  <c r="N89" i="93"/>
  <c r="M89" i="93"/>
  <c r="L89" i="93"/>
  <c r="K89" i="93"/>
  <c r="H89" i="93"/>
  <c r="G89" i="93"/>
  <c r="S88" i="93"/>
  <c r="R88" i="93"/>
  <c r="Q88" i="93"/>
  <c r="P88" i="93"/>
  <c r="O88" i="93"/>
  <c r="N88" i="93"/>
  <c r="M88" i="93"/>
  <c r="L88" i="93"/>
  <c r="K88" i="93"/>
  <c r="H88" i="93"/>
  <c r="S87" i="93"/>
  <c r="R87" i="93"/>
  <c r="Q87" i="93"/>
  <c r="P87" i="93"/>
  <c r="O87" i="93"/>
  <c r="N87" i="93"/>
  <c r="M87" i="93"/>
  <c r="L87" i="93"/>
  <c r="K87" i="93"/>
  <c r="H87" i="93"/>
  <c r="G87" i="93"/>
  <c r="S86" i="93"/>
  <c r="R86" i="93"/>
  <c r="Q86" i="93"/>
  <c r="P86" i="93"/>
  <c r="O86" i="93"/>
  <c r="N86" i="93"/>
  <c r="M86" i="93"/>
  <c r="L86" i="93"/>
  <c r="K86" i="93"/>
  <c r="S85" i="93"/>
  <c r="R85" i="93"/>
  <c r="Q85" i="93"/>
  <c r="P85" i="93"/>
  <c r="O85" i="93"/>
  <c r="N85" i="93"/>
  <c r="M85" i="93"/>
  <c r="L85" i="93"/>
  <c r="K85" i="93"/>
  <c r="H85" i="93"/>
  <c r="E85" i="93"/>
  <c r="G85" i="93"/>
  <c r="S84" i="93"/>
  <c r="R84" i="93"/>
  <c r="Q84" i="93"/>
  <c r="P84" i="93"/>
  <c r="O84" i="93"/>
  <c r="N84" i="93"/>
  <c r="M84" i="93"/>
  <c r="L84" i="93"/>
  <c r="K84" i="93"/>
  <c r="S83" i="93"/>
  <c r="R83" i="93"/>
  <c r="Q83" i="93"/>
  <c r="P83" i="93"/>
  <c r="O83" i="93"/>
  <c r="N83" i="93"/>
  <c r="M83" i="93"/>
  <c r="L83" i="93"/>
  <c r="K83" i="93"/>
  <c r="H83" i="93"/>
  <c r="G83" i="93"/>
  <c r="S82" i="93"/>
  <c r="R82" i="93"/>
  <c r="Q82" i="93"/>
  <c r="P82" i="93"/>
  <c r="O82" i="93"/>
  <c r="N82" i="93"/>
  <c r="M82" i="93"/>
  <c r="L82" i="93"/>
  <c r="K82" i="93"/>
  <c r="S81" i="93"/>
  <c r="R81" i="93"/>
  <c r="Q81" i="93"/>
  <c r="P81" i="93"/>
  <c r="O81" i="93"/>
  <c r="N81" i="93"/>
  <c r="M81" i="93"/>
  <c r="L81" i="93"/>
  <c r="K81" i="93"/>
  <c r="H81" i="93"/>
  <c r="G81" i="93"/>
  <c r="H63" i="93"/>
  <c r="AF80" i="93"/>
  <c r="AE80" i="93"/>
  <c r="AD80" i="93"/>
  <c r="AC80" i="93"/>
  <c r="AB80" i="93"/>
  <c r="AA80" i="93"/>
  <c r="Z80" i="93"/>
  <c r="Y80" i="93"/>
  <c r="V80" i="93"/>
  <c r="W80" i="93"/>
  <c r="X80" i="93"/>
  <c r="S80" i="93"/>
  <c r="R80" i="93"/>
  <c r="Q80" i="93"/>
  <c r="P80" i="93"/>
  <c r="O80" i="93"/>
  <c r="N80" i="93"/>
  <c r="M80" i="93"/>
  <c r="L80" i="93"/>
  <c r="K80" i="93"/>
  <c r="AF79" i="93"/>
  <c r="AE79" i="93"/>
  <c r="AD79" i="93"/>
  <c r="AC79" i="93"/>
  <c r="AB79" i="93"/>
  <c r="AA79" i="93"/>
  <c r="Z79" i="93"/>
  <c r="Y79" i="93"/>
  <c r="V79" i="93"/>
  <c r="W79" i="93"/>
  <c r="X79" i="93"/>
  <c r="S79" i="93"/>
  <c r="R79" i="93"/>
  <c r="Q79" i="93"/>
  <c r="P79" i="93"/>
  <c r="O79" i="93"/>
  <c r="N79" i="93"/>
  <c r="M79" i="93"/>
  <c r="L79" i="93"/>
  <c r="K79" i="93"/>
  <c r="H79" i="93"/>
  <c r="G79" i="93"/>
  <c r="AF78" i="93"/>
  <c r="AE78" i="93"/>
  <c r="AD78" i="93"/>
  <c r="AC78" i="93"/>
  <c r="AB78" i="93"/>
  <c r="AA78" i="93"/>
  <c r="Z78" i="93"/>
  <c r="Y78" i="93"/>
  <c r="V78" i="93"/>
  <c r="W78" i="93"/>
  <c r="X78" i="93"/>
  <c r="S78" i="93"/>
  <c r="R78" i="93"/>
  <c r="Q78" i="93"/>
  <c r="P78" i="93"/>
  <c r="O78" i="93"/>
  <c r="N78" i="93"/>
  <c r="M78" i="93"/>
  <c r="L78" i="93"/>
  <c r="K78" i="93"/>
  <c r="AF77" i="93"/>
  <c r="AE77" i="93"/>
  <c r="AD77" i="93"/>
  <c r="AC77" i="93"/>
  <c r="AB77" i="93"/>
  <c r="AA77" i="93"/>
  <c r="Z77" i="93"/>
  <c r="Y77" i="93"/>
  <c r="V77" i="93"/>
  <c r="W77" i="93"/>
  <c r="X77" i="93"/>
  <c r="S77" i="93"/>
  <c r="R77" i="93"/>
  <c r="Q77" i="93"/>
  <c r="P77" i="93"/>
  <c r="O77" i="93"/>
  <c r="N77" i="93"/>
  <c r="M77" i="93"/>
  <c r="L77" i="93"/>
  <c r="K77" i="93"/>
  <c r="B77" i="93"/>
  <c r="AF76" i="93"/>
  <c r="AE76" i="93"/>
  <c r="AD76" i="93"/>
  <c r="AC76" i="93"/>
  <c r="AB76" i="93"/>
  <c r="AA76" i="93"/>
  <c r="Z76" i="93"/>
  <c r="Y76" i="93"/>
  <c r="V76" i="93"/>
  <c r="W76" i="93"/>
  <c r="X76" i="93"/>
  <c r="S76" i="93"/>
  <c r="R76" i="93"/>
  <c r="Q76" i="93"/>
  <c r="P76" i="93"/>
  <c r="O76" i="93"/>
  <c r="N76" i="93"/>
  <c r="M76" i="93"/>
  <c r="L76" i="93"/>
  <c r="K76" i="93"/>
  <c r="G68" i="93"/>
  <c r="C54" i="93"/>
  <c r="C73" i="93"/>
  <c r="C55" i="93"/>
  <c r="C74" i="93"/>
  <c r="D73" i="93"/>
  <c r="H53" i="93"/>
  <c r="E72" i="93"/>
  <c r="F72" i="93"/>
  <c r="H54" i="93"/>
  <c r="E73" i="93"/>
  <c r="F73" i="93"/>
  <c r="B76" i="93"/>
  <c r="AF75" i="93"/>
  <c r="AE75" i="93"/>
  <c r="AD75" i="93"/>
  <c r="AC75" i="93"/>
  <c r="AB75" i="93"/>
  <c r="AA75" i="93"/>
  <c r="Z75" i="93"/>
  <c r="Y75" i="93"/>
  <c r="V75" i="93"/>
  <c r="W75" i="93"/>
  <c r="X75" i="93"/>
  <c r="S75" i="93"/>
  <c r="R75" i="93"/>
  <c r="Q75" i="93"/>
  <c r="P75" i="93"/>
  <c r="O75" i="93"/>
  <c r="N75" i="93"/>
  <c r="M75" i="93"/>
  <c r="L75" i="93"/>
  <c r="K75" i="93"/>
  <c r="B75" i="93"/>
  <c r="AF74" i="93"/>
  <c r="AE74" i="93"/>
  <c r="AD74" i="93"/>
  <c r="AC74" i="93"/>
  <c r="AB74" i="93"/>
  <c r="AA74" i="93"/>
  <c r="Z74" i="93"/>
  <c r="Y74" i="93"/>
  <c r="V74" i="93"/>
  <c r="W74" i="93"/>
  <c r="X74" i="93"/>
  <c r="S74" i="93"/>
  <c r="R74" i="93"/>
  <c r="Q74" i="93"/>
  <c r="P74" i="93"/>
  <c r="O74" i="93"/>
  <c r="N74" i="93"/>
  <c r="M74" i="93"/>
  <c r="L74" i="93"/>
  <c r="K74" i="93"/>
  <c r="H55" i="93"/>
  <c r="E74" i="93"/>
  <c r="B55" i="93"/>
  <c r="B74" i="93"/>
  <c r="AF73" i="93"/>
  <c r="AE73" i="93"/>
  <c r="AD73" i="93"/>
  <c r="AC73" i="93"/>
  <c r="AB73" i="93"/>
  <c r="AA73" i="93"/>
  <c r="Z73" i="93"/>
  <c r="Y73" i="93"/>
  <c r="V73" i="93"/>
  <c r="W73" i="93"/>
  <c r="X73" i="93"/>
  <c r="S73" i="93"/>
  <c r="R73" i="93"/>
  <c r="Q73" i="93"/>
  <c r="P73" i="93"/>
  <c r="O73" i="93"/>
  <c r="N73" i="93"/>
  <c r="M73" i="93"/>
  <c r="L73" i="93"/>
  <c r="K73" i="93"/>
  <c r="B54" i="93"/>
  <c r="B73" i="93"/>
  <c r="AF72" i="93"/>
  <c r="AE72" i="93"/>
  <c r="AD72" i="93"/>
  <c r="AC72" i="93"/>
  <c r="AB72" i="93"/>
  <c r="AA72" i="93"/>
  <c r="Z72" i="93"/>
  <c r="Y72" i="93"/>
  <c r="V72" i="93"/>
  <c r="W72" i="93"/>
  <c r="X72" i="93"/>
  <c r="S72" i="93"/>
  <c r="R72" i="93"/>
  <c r="Q72" i="93"/>
  <c r="P72" i="93"/>
  <c r="O72" i="93"/>
  <c r="N72" i="93"/>
  <c r="M72" i="93"/>
  <c r="L72" i="93"/>
  <c r="K72" i="93"/>
  <c r="C53" i="93"/>
  <c r="C72" i="93"/>
  <c r="D72" i="93"/>
  <c r="B53" i="93"/>
  <c r="B72" i="93"/>
  <c r="AF71" i="93"/>
  <c r="AE71" i="93"/>
  <c r="AD71" i="93"/>
  <c r="AC71" i="93"/>
  <c r="AB71" i="93"/>
  <c r="AA71" i="93"/>
  <c r="Z71" i="93"/>
  <c r="Y71" i="93"/>
  <c r="V71" i="93"/>
  <c r="W71" i="93"/>
  <c r="X71" i="93"/>
  <c r="S71" i="93"/>
  <c r="R71" i="93"/>
  <c r="Q71" i="93"/>
  <c r="P71" i="93"/>
  <c r="O71" i="93"/>
  <c r="N71" i="93"/>
  <c r="M71" i="93"/>
  <c r="L71" i="93"/>
  <c r="K71" i="93"/>
  <c r="AF70" i="93"/>
  <c r="AE70" i="93"/>
  <c r="AD70" i="93"/>
  <c r="AC70" i="93"/>
  <c r="AB70" i="93"/>
  <c r="AA70" i="93"/>
  <c r="Z70" i="93"/>
  <c r="Y70" i="93"/>
  <c r="V70" i="93"/>
  <c r="W70" i="93"/>
  <c r="X70" i="93"/>
  <c r="S70" i="93"/>
  <c r="R70" i="93"/>
  <c r="Q70" i="93"/>
  <c r="P70" i="93"/>
  <c r="O70" i="93"/>
  <c r="N70" i="93"/>
  <c r="M70" i="93"/>
  <c r="L70" i="93"/>
  <c r="K70" i="93"/>
  <c r="G66" i="93"/>
  <c r="AF69" i="93"/>
  <c r="AE69" i="93"/>
  <c r="AD69" i="93"/>
  <c r="AC69" i="93"/>
  <c r="AB69" i="93"/>
  <c r="AA69" i="93"/>
  <c r="Z69" i="93"/>
  <c r="Y69" i="93"/>
  <c r="V69" i="93"/>
  <c r="W69" i="93"/>
  <c r="X69" i="93"/>
  <c r="S69" i="93"/>
  <c r="R69" i="93"/>
  <c r="Q69" i="93"/>
  <c r="P69" i="93"/>
  <c r="O69" i="93"/>
  <c r="N69" i="93"/>
  <c r="M69" i="93"/>
  <c r="L69" i="93"/>
  <c r="K69" i="93"/>
  <c r="AF68" i="93"/>
  <c r="AE68" i="93"/>
  <c r="AD68" i="93"/>
  <c r="AC68" i="93"/>
  <c r="AB68" i="93"/>
  <c r="AA68" i="93"/>
  <c r="Z68" i="93"/>
  <c r="Y68" i="93"/>
  <c r="V68" i="93"/>
  <c r="W68" i="93"/>
  <c r="X68" i="93"/>
  <c r="S68" i="93"/>
  <c r="R68" i="93"/>
  <c r="Q68" i="93"/>
  <c r="P68" i="93"/>
  <c r="O68" i="93"/>
  <c r="N68" i="93"/>
  <c r="M68" i="93"/>
  <c r="L68" i="93"/>
  <c r="K68" i="93"/>
  <c r="AF67" i="93"/>
  <c r="AE67" i="93"/>
  <c r="AD67" i="93"/>
  <c r="AC67" i="93"/>
  <c r="AB67" i="93"/>
  <c r="AA67" i="93"/>
  <c r="Z67" i="93"/>
  <c r="Y67" i="93"/>
  <c r="V67" i="93"/>
  <c r="W67" i="93"/>
  <c r="X67" i="93"/>
  <c r="S67" i="93"/>
  <c r="R67" i="93"/>
  <c r="Q67" i="93"/>
  <c r="P67" i="93"/>
  <c r="O67" i="93"/>
  <c r="N67" i="93"/>
  <c r="M67" i="93"/>
  <c r="L67" i="93"/>
  <c r="K67" i="93"/>
  <c r="G53" i="93"/>
  <c r="C56" i="93"/>
  <c r="B56" i="93"/>
  <c r="E56" i="93"/>
  <c r="G56" i="93"/>
  <c r="C57" i="93"/>
  <c r="B57" i="93"/>
  <c r="C58" i="93"/>
  <c r="B58" i="93"/>
  <c r="C59" i="93"/>
  <c r="B59" i="93"/>
  <c r="C60" i="93"/>
  <c r="B60" i="93"/>
  <c r="C61" i="93"/>
  <c r="B61" i="93"/>
  <c r="E57" i="93"/>
  <c r="G57" i="93"/>
  <c r="E58" i="93"/>
  <c r="G58" i="93"/>
  <c r="E59" i="93"/>
  <c r="G59" i="93"/>
  <c r="E60" i="93"/>
  <c r="G60" i="93"/>
  <c r="E61" i="93"/>
  <c r="G61" i="93"/>
  <c r="F53" i="93"/>
  <c r="B62" i="93"/>
  <c r="B63" i="93"/>
  <c r="B64" i="93"/>
  <c r="F54" i="93"/>
  <c r="F55" i="93"/>
  <c r="H66" i="93"/>
  <c r="H67" i="93"/>
  <c r="G67" i="93"/>
  <c r="B65" i="93"/>
  <c r="B66" i="93"/>
  <c r="F65" i="93"/>
  <c r="F66" i="93"/>
  <c r="F67" i="93"/>
  <c r="B67" i="93"/>
  <c r="AF66" i="93"/>
  <c r="AE66" i="93"/>
  <c r="AD66" i="93"/>
  <c r="AC66" i="93"/>
  <c r="AB66" i="93"/>
  <c r="AA66" i="93"/>
  <c r="Z66" i="93"/>
  <c r="Y66" i="93"/>
  <c r="V66" i="93"/>
  <c r="W66" i="93"/>
  <c r="X66" i="93"/>
  <c r="S66" i="93"/>
  <c r="R66" i="93"/>
  <c r="Q66" i="93"/>
  <c r="P66" i="93"/>
  <c r="O66" i="93"/>
  <c r="N66" i="93"/>
  <c r="M66" i="93"/>
  <c r="L66" i="93"/>
  <c r="K66" i="93"/>
  <c r="C66" i="93"/>
  <c r="AF65" i="93"/>
  <c r="AE65" i="93"/>
  <c r="AD65" i="93"/>
  <c r="AC65" i="93"/>
  <c r="AB65" i="93"/>
  <c r="AA65" i="93"/>
  <c r="Z65" i="93"/>
  <c r="Y65" i="93"/>
  <c r="V65" i="93"/>
  <c r="W65" i="93"/>
  <c r="X65" i="93"/>
  <c r="S65" i="93"/>
  <c r="R65" i="93"/>
  <c r="Q65" i="93"/>
  <c r="P65" i="93"/>
  <c r="O65" i="93"/>
  <c r="N65" i="93"/>
  <c r="M65" i="93"/>
  <c r="L65" i="93"/>
  <c r="K65" i="93"/>
  <c r="H65" i="93"/>
  <c r="G65" i="93"/>
  <c r="C65" i="93"/>
  <c r="AF64" i="93"/>
  <c r="AE64" i="93"/>
  <c r="AD64" i="93"/>
  <c r="AC64" i="93"/>
  <c r="AB64" i="93"/>
  <c r="AA64" i="93"/>
  <c r="Z64" i="93"/>
  <c r="Y64" i="93"/>
  <c r="V64" i="93"/>
  <c r="W64" i="93"/>
  <c r="X64" i="93"/>
  <c r="S64" i="93"/>
  <c r="R64" i="93"/>
  <c r="Q64" i="93"/>
  <c r="P64" i="93"/>
  <c r="O64" i="93"/>
  <c r="N64" i="93"/>
  <c r="M64" i="93"/>
  <c r="L64" i="93"/>
  <c r="K64" i="93"/>
  <c r="G64" i="93"/>
  <c r="E64" i="93"/>
  <c r="C64" i="93"/>
  <c r="AF63" i="93"/>
  <c r="AE63" i="93"/>
  <c r="AD63" i="93"/>
  <c r="AC63" i="93"/>
  <c r="AB63" i="93"/>
  <c r="AA63" i="93"/>
  <c r="Z63" i="93"/>
  <c r="Y63" i="93"/>
  <c r="V63" i="93"/>
  <c r="W63" i="93"/>
  <c r="X63" i="93"/>
  <c r="S63" i="93"/>
  <c r="R63" i="93"/>
  <c r="Q63" i="93"/>
  <c r="P63" i="93"/>
  <c r="O63" i="93"/>
  <c r="N63" i="93"/>
  <c r="M63" i="93"/>
  <c r="L63" i="93"/>
  <c r="K63" i="93"/>
  <c r="D53" i="93"/>
  <c r="E53" i="93"/>
  <c r="D54" i="93"/>
  <c r="E54" i="93"/>
  <c r="D55" i="93"/>
  <c r="E55" i="93"/>
  <c r="D63" i="93"/>
  <c r="C63" i="93"/>
  <c r="AF62" i="93"/>
  <c r="AE62" i="93"/>
  <c r="AD62" i="93"/>
  <c r="AC62" i="93"/>
  <c r="AB62" i="93"/>
  <c r="AA62" i="93"/>
  <c r="Z62" i="93"/>
  <c r="Y62" i="93"/>
  <c r="V62" i="93"/>
  <c r="W62" i="93"/>
  <c r="X62" i="93"/>
  <c r="S62" i="93"/>
  <c r="R62" i="93"/>
  <c r="Q62" i="93"/>
  <c r="P62" i="93"/>
  <c r="O62" i="93"/>
  <c r="N62" i="93"/>
  <c r="M62" i="93"/>
  <c r="L62" i="93"/>
  <c r="K62" i="93"/>
  <c r="AF61" i="93"/>
  <c r="AE61" i="93"/>
  <c r="AD61" i="93"/>
  <c r="AC61" i="93"/>
  <c r="AB61" i="93"/>
  <c r="AA61" i="93"/>
  <c r="Z61" i="93"/>
  <c r="Y61" i="93"/>
  <c r="V61" i="93"/>
  <c r="W61" i="93"/>
  <c r="X61" i="93"/>
  <c r="S61" i="93"/>
  <c r="R61" i="93"/>
  <c r="Q61" i="93"/>
  <c r="P61" i="93"/>
  <c r="O61" i="93"/>
  <c r="N61" i="93"/>
  <c r="M61" i="93"/>
  <c r="L61" i="93"/>
  <c r="K61" i="93"/>
  <c r="H61" i="93"/>
  <c r="AF60" i="93"/>
  <c r="AE60" i="93"/>
  <c r="AD60" i="93"/>
  <c r="AC60" i="93"/>
  <c r="AB60" i="93"/>
  <c r="AA60" i="93"/>
  <c r="Z60" i="93"/>
  <c r="Y60" i="93"/>
  <c r="V60" i="93"/>
  <c r="W60" i="93"/>
  <c r="X60" i="93"/>
  <c r="S60" i="93"/>
  <c r="R60" i="93"/>
  <c r="Q60" i="93"/>
  <c r="P60" i="93"/>
  <c r="O60" i="93"/>
  <c r="N60" i="93"/>
  <c r="M60" i="93"/>
  <c r="L60" i="93"/>
  <c r="K60" i="93"/>
  <c r="H60" i="93"/>
  <c r="AF59" i="93"/>
  <c r="AE59" i="93"/>
  <c r="AD59" i="93"/>
  <c r="AC59" i="93"/>
  <c r="AB59" i="93"/>
  <c r="AA59" i="93"/>
  <c r="Z59" i="93"/>
  <c r="Y59" i="93"/>
  <c r="V59" i="93"/>
  <c r="W59" i="93"/>
  <c r="X59" i="93"/>
  <c r="S59" i="93"/>
  <c r="R59" i="93"/>
  <c r="Q59" i="93"/>
  <c r="P59" i="93"/>
  <c r="O59" i="93"/>
  <c r="N59" i="93"/>
  <c r="M59" i="93"/>
  <c r="L59" i="93"/>
  <c r="K59" i="93"/>
  <c r="H59" i="93"/>
  <c r="AF58" i="93"/>
  <c r="AE58" i="93"/>
  <c r="AD58" i="93"/>
  <c r="AC58" i="93"/>
  <c r="AB58" i="93"/>
  <c r="AA58" i="93"/>
  <c r="Z58" i="93"/>
  <c r="Y58" i="93"/>
  <c r="V58" i="93"/>
  <c r="W58" i="93"/>
  <c r="X58" i="93"/>
  <c r="S58" i="93"/>
  <c r="R58" i="93"/>
  <c r="Q58" i="93"/>
  <c r="P58" i="93"/>
  <c r="O58" i="93"/>
  <c r="N58" i="93"/>
  <c r="M58" i="93"/>
  <c r="L58" i="93"/>
  <c r="K58" i="93"/>
  <c r="H58" i="93"/>
  <c r="AF57" i="93"/>
  <c r="AE57" i="93"/>
  <c r="AD57" i="93"/>
  <c r="AC57" i="93"/>
  <c r="AB57" i="93"/>
  <c r="AA57" i="93"/>
  <c r="Z57" i="93"/>
  <c r="Y57" i="93"/>
  <c r="V57" i="93"/>
  <c r="W57" i="93"/>
  <c r="X57" i="93"/>
  <c r="S57" i="93"/>
  <c r="R57" i="93"/>
  <c r="Q57" i="93"/>
  <c r="P57" i="93"/>
  <c r="O57" i="93"/>
  <c r="N57" i="93"/>
  <c r="M57" i="93"/>
  <c r="L57" i="93"/>
  <c r="K57" i="93"/>
  <c r="H57" i="93"/>
  <c r="AF56" i="93"/>
  <c r="AE56" i="93"/>
  <c r="AD56" i="93"/>
  <c r="AC56" i="93"/>
  <c r="AB56" i="93"/>
  <c r="AA56" i="93"/>
  <c r="Z56" i="93"/>
  <c r="Y56" i="93"/>
  <c r="V56" i="93"/>
  <c r="W56" i="93"/>
  <c r="X56" i="93"/>
  <c r="S56" i="93"/>
  <c r="R56" i="93"/>
  <c r="Q56" i="93"/>
  <c r="P56" i="93"/>
  <c r="O56" i="93"/>
  <c r="N56" i="93"/>
  <c r="M56" i="93"/>
  <c r="L56" i="93"/>
  <c r="K56" i="93"/>
  <c r="H56" i="93"/>
  <c r="AF55" i="93"/>
  <c r="AE55" i="93"/>
  <c r="AD55" i="93"/>
  <c r="AC55" i="93"/>
  <c r="AB55" i="93"/>
  <c r="AA55" i="93"/>
  <c r="Z55" i="93"/>
  <c r="Y55" i="93"/>
  <c r="V55" i="93"/>
  <c r="W55" i="93"/>
  <c r="X55" i="93"/>
  <c r="S55" i="93"/>
  <c r="R55" i="93"/>
  <c r="Q55" i="93"/>
  <c r="P55" i="93"/>
  <c r="O55" i="93"/>
  <c r="N55" i="93"/>
  <c r="M55" i="93"/>
  <c r="L55" i="93"/>
  <c r="K55" i="93"/>
  <c r="AF54" i="93"/>
  <c r="AE54" i="93"/>
  <c r="AD54" i="93"/>
  <c r="AC54" i="93"/>
  <c r="AB54" i="93"/>
  <c r="AA54" i="93"/>
  <c r="Z54" i="93"/>
  <c r="Y54" i="93"/>
  <c r="V54" i="93"/>
  <c r="W54" i="93"/>
  <c r="X54" i="93"/>
  <c r="S54" i="93"/>
  <c r="R54" i="93"/>
  <c r="Q54" i="93"/>
  <c r="P54" i="93"/>
  <c r="O54" i="93"/>
  <c r="N54" i="93"/>
  <c r="M54" i="93"/>
  <c r="L54" i="93"/>
  <c r="K54" i="93"/>
  <c r="AF53" i="93"/>
  <c r="AE53" i="93"/>
  <c r="AD53" i="93"/>
  <c r="AC53" i="93"/>
  <c r="AB53" i="93"/>
  <c r="AA53" i="93"/>
  <c r="Z53" i="93"/>
  <c r="Y53" i="93"/>
  <c r="V53" i="93"/>
  <c r="W53" i="93"/>
  <c r="X53" i="93"/>
  <c r="S53" i="93"/>
  <c r="R53" i="93"/>
  <c r="Q53" i="93"/>
  <c r="P53" i="93"/>
  <c r="O53" i="93"/>
  <c r="N53" i="93"/>
  <c r="M53" i="93"/>
  <c r="L53" i="93"/>
  <c r="K53" i="93"/>
  <c r="Y52" i="93"/>
  <c r="Z52" i="93"/>
  <c r="AA52" i="93"/>
  <c r="AB52" i="93"/>
  <c r="AC52" i="93"/>
  <c r="AD52" i="93"/>
  <c r="AE52" i="93"/>
  <c r="AF52" i="93"/>
  <c r="V52" i="93"/>
  <c r="W52" i="93"/>
  <c r="X52" i="93"/>
  <c r="S52" i="93"/>
  <c r="AG52" i="93"/>
  <c r="R52" i="93"/>
  <c r="Q52" i="93"/>
  <c r="P52" i="93"/>
  <c r="O52" i="93"/>
  <c r="N52" i="93"/>
  <c r="M52" i="93"/>
  <c r="L52" i="93"/>
  <c r="K52" i="93"/>
  <c r="B51" i="93"/>
  <c r="A51" i="92"/>
  <c r="B101" i="92"/>
  <c r="B96" i="92"/>
  <c r="B97" i="92"/>
  <c r="B98" i="92"/>
  <c r="B99" i="92"/>
  <c r="B100" i="92"/>
  <c r="D101" i="92"/>
  <c r="E101" i="92"/>
  <c r="B94" i="92"/>
  <c r="C101" i="92"/>
  <c r="F101" i="92"/>
  <c r="D100" i="92"/>
  <c r="E100" i="92"/>
  <c r="C100" i="92"/>
  <c r="F100" i="92"/>
  <c r="D99" i="92"/>
  <c r="E99" i="92"/>
  <c r="C99" i="92"/>
  <c r="F99" i="92"/>
  <c r="D98" i="92"/>
  <c r="E98" i="92"/>
  <c r="C98" i="92"/>
  <c r="F98" i="92"/>
  <c r="D97" i="92"/>
  <c r="E97" i="92"/>
  <c r="C97" i="92"/>
  <c r="F97" i="92"/>
  <c r="D96" i="92"/>
  <c r="E96" i="92"/>
  <c r="G96" i="92"/>
  <c r="C96" i="92"/>
  <c r="F96" i="92"/>
  <c r="B95" i="92"/>
  <c r="C77" i="92"/>
  <c r="E77" i="92"/>
  <c r="F77" i="92"/>
  <c r="G77" i="92"/>
  <c r="D77" i="92"/>
  <c r="B79" i="92"/>
  <c r="H77" i="92"/>
  <c r="B78" i="92"/>
  <c r="C78" i="92"/>
  <c r="C79" i="92"/>
  <c r="D79" i="92"/>
  <c r="D80" i="92"/>
  <c r="B81" i="92"/>
  <c r="B80" i="92"/>
  <c r="C80" i="92"/>
  <c r="C81" i="92"/>
  <c r="D81" i="92"/>
  <c r="B83" i="92"/>
  <c r="B82" i="92"/>
  <c r="C82" i="92"/>
  <c r="C83" i="92"/>
  <c r="D83" i="92"/>
  <c r="B85" i="92"/>
  <c r="B84" i="92"/>
  <c r="C84" i="92"/>
  <c r="C85" i="92"/>
  <c r="D85" i="92"/>
  <c r="B87" i="92"/>
  <c r="B86" i="92"/>
  <c r="C86" i="92"/>
  <c r="C87" i="92"/>
  <c r="D87" i="92"/>
  <c r="D92" i="92"/>
  <c r="B89" i="92"/>
  <c r="B88" i="92"/>
  <c r="C88" i="92"/>
  <c r="C89" i="92"/>
  <c r="D89" i="92"/>
  <c r="B91" i="92"/>
  <c r="B90" i="92"/>
  <c r="C90" i="92"/>
  <c r="C91" i="92"/>
  <c r="D91" i="92"/>
  <c r="E92" i="92"/>
  <c r="C92" i="92"/>
  <c r="F92" i="92"/>
  <c r="S91" i="92"/>
  <c r="R91" i="92"/>
  <c r="Q91" i="92"/>
  <c r="P91" i="92"/>
  <c r="O91" i="92"/>
  <c r="N91" i="92"/>
  <c r="M91" i="92"/>
  <c r="L91" i="92"/>
  <c r="K91" i="92"/>
  <c r="H91" i="92"/>
  <c r="G91" i="92"/>
  <c r="S90" i="92"/>
  <c r="R90" i="92"/>
  <c r="Q90" i="92"/>
  <c r="P90" i="92"/>
  <c r="O90" i="92"/>
  <c r="N90" i="92"/>
  <c r="M90" i="92"/>
  <c r="L90" i="92"/>
  <c r="K90" i="92"/>
  <c r="S89" i="92"/>
  <c r="R89" i="92"/>
  <c r="Q89" i="92"/>
  <c r="P89" i="92"/>
  <c r="O89" i="92"/>
  <c r="N89" i="92"/>
  <c r="M89" i="92"/>
  <c r="L89" i="92"/>
  <c r="K89" i="92"/>
  <c r="H89" i="92"/>
  <c r="G89" i="92"/>
  <c r="S88" i="92"/>
  <c r="R88" i="92"/>
  <c r="Q88" i="92"/>
  <c r="P88" i="92"/>
  <c r="O88" i="92"/>
  <c r="N88" i="92"/>
  <c r="M88" i="92"/>
  <c r="L88" i="92"/>
  <c r="K88" i="92"/>
  <c r="H88" i="92"/>
  <c r="S87" i="92"/>
  <c r="R87" i="92"/>
  <c r="Q87" i="92"/>
  <c r="P87" i="92"/>
  <c r="O87" i="92"/>
  <c r="N87" i="92"/>
  <c r="M87" i="92"/>
  <c r="L87" i="92"/>
  <c r="K87" i="92"/>
  <c r="H87" i="92"/>
  <c r="G87" i="92"/>
  <c r="S86" i="92"/>
  <c r="R86" i="92"/>
  <c r="Q86" i="92"/>
  <c r="P86" i="92"/>
  <c r="O86" i="92"/>
  <c r="N86" i="92"/>
  <c r="M86" i="92"/>
  <c r="L86" i="92"/>
  <c r="K86" i="92"/>
  <c r="S85" i="92"/>
  <c r="R85" i="92"/>
  <c r="Q85" i="92"/>
  <c r="P85" i="92"/>
  <c r="O85" i="92"/>
  <c r="N85" i="92"/>
  <c r="M85" i="92"/>
  <c r="L85" i="92"/>
  <c r="K85" i="92"/>
  <c r="H85" i="92"/>
  <c r="E85" i="92"/>
  <c r="G85" i="92"/>
  <c r="S84" i="92"/>
  <c r="R84" i="92"/>
  <c r="Q84" i="92"/>
  <c r="P84" i="92"/>
  <c r="O84" i="92"/>
  <c r="N84" i="92"/>
  <c r="M84" i="92"/>
  <c r="L84" i="92"/>
  <c r="K84" i="92"/>
  <c r="S83" i="92"/>
  <c r="R83" i="92"/>
  <c r="Q83" i="92"/>
  <c r="P83" i="92"/>
  <c r="O83" i="92"/>
  <c r="N83" i="92"/>
  <c r="M83" i="92"/>
  <c r="L83" i="92"/>
  <c r="K83" i="92"/>
  <c r="H83" i="92"/>
  <c r="G83" i="92"/>
  <c r="S82" i="92"/>
  <c r="R82" i="92"/>
  <c r="Q82" i="92"/>
  <c r="P82" i="92"/>
  <c r="O82" i="92"/>
  <c r="N82" i="92"/>
  <c r="M82" i="92"/>
  <c r="L82" i="92"/>
  <c r="K82" i="92"/>
  <c r="S81" i="92"/>
  <c r="R81" i="92"/>
  <c r="Q81" i="92"/>
  <c r="P81" i="92"/>
  <c r="O81" i="92"/>
  <c r="N81" i="92"/>
  <c r="M81" i="92"/>
  <c r="L81" i="92"/>
  <c r="K81" i="92"/>
  <c r="H81" i="92"/>
  <c r="G81" i="92"/>
  <c r="H63" i="92"/>
  <c r="AF80" i="92"/>
  <c r="AE80" i="92"/>
  <c r="AD80" i="92"/>
  <c r="AC80" i="92"/>
  <c r="AB80" i="92"/>
  <c r="AA80" i="92"/>
  <c r="Z80" i="92"/>
  <c r="Y80" i="92"/>
  <c r="V80" i="92"/>
  <c r="W80" i="92"/>
  <c r="X80" i="92"/>
  <c r="S80" i="92"/>
  <c r="R80" i="92"/>
  <c r="Q80" i="92"/>
  <c r="P80" i="92"/>
  <c r="O80" i="92"/>
  <c r="N80" i="92"/>
  <c r="M80" i="92"/>
  <c r="L80" i="92"/>
  <c r="K80" i="92"/>
  <c r="AF79" i="92"/>
  <c r="AE79" i="92"/>
  <c r="AD79" i="92"/>
  <c r="AC79" i="92"/>
  <c r="AB79" i="92"/>
  <c r="AA79" i="92"/>
  <c r="Z79" i="92"/>
  <c r="Y79" i="92"/>
  <c r="V79" i="92"/>
  <c r="W79" i="92"/>
  <c r="X79" i="92"/>
  <c r="S79" i="92"/>
  <c r="R79" i="92"/>
  <c r="Q79" i="92"/>
  <c r="P79" i="92"/>
  <c r="O79" i="92"/>
  <c r="N79" i="92"/>
  <c r="M79" i="92"/>
  <c r="L79" i="92"/>
  <c r="K79" i="92"/>
  <c r="H79" i="92"/>
  <c r="G79" i="92"/>
  <c r="AF78" i="92"/>
  <c r="AE78" i="92"/>
  <c r="AD78" i="92"/>
  <c r="AC78" i="92"/>
  <c r="AB78" i="92"/>
  <c r="AA78" i="92"/>
  <c r="Z78" i="92"/>
  <c r="Y78" i="92"/>
  <c r="V78" i="92"/>
  <c r="W78" i="92"/>
  <c r="X78" i="92"/>
  <c r="S78" i="92"/>
  <c r="R78" i="92"/>
  <c r="Q78" i="92"/>
  <c r="P78" i="92"/>
  <c r="O78" i="92"/>
  <c r="N78" i="92"/>
  <c r="M78" i="92"/>
  <c r="L78" i="92"/>
  <c r="K78" i="92"/>
  <c r="AF77" i="92"/>
  <c r="AE77" i="92"/>
  <c r="AD77" i="92"/>
  <c r="AC77" i="92"/>
  <c r="AB77" i="92"/>
  <c r="AA77" i="92"/>
  <c r="Z77" i="92"/>
  <c r="Y77" i="92"/>
  <c r="V77" i="92"/>
  <c r="W77" i="92"/>
  <c r="X77" i="92"/>
  <c r="S77" i="92"/>
  <c r="R77" i="92"/>
  <c r="Q77" i="92"/>
  <c r="P77" i="92"/>
  <c r="O77" i="92"/>
  <c r="N77" i="92"/>
  <c r="M77" i="92"/>
  <c r="L77" i="92"/>
  <c r="K77" i="92"/>
  <c r="B77" i="92"/>
  <c r="AF76" i="92"/>
  <c r="AE76" i="92"/>
  <c r="AD76" i="92"/>
  <c r="AC76" i="92"/>
  <c r="AB76" i="92"/>
  <c r="AA76" i="92"/>
  <c r="Z76" i="92"/>
  <c r="Y76" i="92"/>
  <c r="V76" i="92"/>
  <c r="W76" i="92"/>
  <c r="X76" i="92"/>
  <c r="S76" i="92"/>
  <c r="R76" i="92"/>
  <c r="Q76" i="92"/>
  <c r="P76" i="92"/>
  <c r="O76" i="92"/>
  <c r="N76" i="92"/>
  <c r="M76" i="92"/>
  <c r="L76" i="92"/>
  <c r="K76" i="92"/>
  <c r="G68" i="92"/>
  <c r="C54" i="92"/>
  <c r="C73" i="92"/>
  <c r="C55" i="92"/>
  <c r="C74" i="92"/>
  <c r="D73" i="92"/>
  <c r="H53" i="92"/>
  <c r="E72" i="92"/>
  <c r="F72" i="92"/>
  <c r="H54" i="92"/>
  <c r="E73" i="92"/>
  <c r="F73" i="92"/>
  <c r="B76" i="92"/>
  <c r="AF75" i="92"/>
  <c r="AE75" i="92"/>
  <c r="AD75" i="92"/>
  <c r="AC75" i="92"/>
  <c r="AB75" i="92"/>
  <c r="AA75" i="92"/>
  <c r="Z75" i="92"/>
  <c r="Y75" i="92"/>
  <c r="V75" i="92"/>
  <c r="W75" i="92"/>
  <c r="X75" i="92"/>
  <c r="S75" i="92"/>
  <c r="R75" i="92"/>
  <c r="Q75" i="92"/>
  <c r="P75" i="92"/>
  <c r="O75" i="92"/>
  <c r="N75" i="92"/>
  <c r="M75" i="92"/>
  <c r="L75" i="92"/>
  <c r="K75" i="92"/>
  <c r="B75" i="92"/>
  <c r="AF74" i="92"/>
  <c r="AE74" i="92"/>
  <c r="AD74" i="92"/>
  <c r="AC74" i="92"/>
  <c r="AB74" i="92"/>
  <c r="AA74" i="92"/>
  <c r="Z74" i="92"/>
  <c r="Y74" i="92"/>
  <c r="V74" i="92"/>
  <c r="W74" i="92"/>
  <c r="X74" i="92"/>
  <c r="S74" i="92"/>
  <c r="R74" i="92"/>
  <c r="Q74" i="92"/>
  <c r="P74" i="92"/>
  <c r="O74" i="92"/>
  <c r="N74" i="92"/>
  <c r="M74" i="92"/>
  <c r="L74" i="92"/>
  <c r="K74" i="92"/>
  <c r="H55" i="92"/>
  <c r="E74" i="92"/>
  <c r="B55" i="92"/>
  <c r="B74" i="92"/>
  <c r="AF73" i="92"/>
  <c r="AE73" i="92"/>
  <c r="AD73" i="92"/>
  <c r="AC73" i="92"/>
  <c r="AB73" i="92"/>
  <c r="AA73" i="92"/>
  <c r="Z73" i="92"/>
  <c r="Y73" i="92"/>
  <c r="V73" i="92"/>
  <c r="W73" i="92"/>
  <c r="X73" i="92"/>
  <c r="S73" i="92"/>
  <c r="R73" i="92"/>
  <c r="Q73" i="92"/>
  <c r="P73" i="92"/>
  <c r="O73" i="92"/>
  <c r="N73" i="92"/>
  <c r="M73" i="92"/>
  <c r="L73" i="92"/>
  <c r="K73" i="92"/>
  <c r="B54" i="92"/>
  <c r="B73" i="92"/>
  <c r="AF72" i="92"/>
  <c r="AE72" i="92"/>
  <c r="AD72" i="92"/>
  <c r="AC72" i="92"/>
  <c r="AB72" i="92"/>
  <c r="AA72" i="92"/>
  <c r="Z72" i="92"/>
  <c r="Y72" i="92"/>
  <c r="V72" i="92"/>
  <c r="W72" i="92"/>
  <c r="X72" i="92"/>
  <c r="S72" i="92"/>
  <c r="R72" i="92"/>
  <c r="Q72" i="92"/>
  <c r="P72" i="92"/>
  <c r="O72" i="92"/>
  <c r="N72" i="92"/>
  <c r="M72" i="92"/>
  <c r="L72" i="92"/>
  <c r="K72" i="92"/>
  <c r="C53" i="92"/>
  <c r="C72" i="92"/>
  <c r="D72" i="92"/>
  <c r="B53" i="92"/>
  <c r="B72" i="92"/>
  <c r="AF71" i="92"/>
  <c r="AE71" i="92"/>
  <c r="AD71" i="92"/>
  <c r="AC71" i="92"/>
  <c r="AB71" i="92"/>
  <c r="AA71" i="92"/>
  <c r="Z71" i="92"/>
  <c r="Y71" i="92"/>
  <c r="V71" i="92"/>
  <c r="W71" i="92"/>
  <c r="X71" i="92"/>
  <c r="S71" i="92"/>
  <c r="R71" i="92"/>
  <c r="Q71" i="92"/>
  <c r="P71" i="92"/>
  <c r="O71" i="92"/>
  <c r="N71" i="92"/>
  <c r="M71" i="92"/>
  <c r="L71" i="92"/>
  <c r="K71" i="92"/>
  <c r="AF70" i="92"/>
  <c r="AE70" i="92"/>
  <c r="AD70" i="92"/>
  <c r="AC70" i="92"/>
  <c r="AB70" i="92"/>
  <c r="AA70" i="92"/>
  <c r="Z70" i="92"/>
  <c r="Y70" i="92"/>
  <c r="V70" i="92"/>
  <c r="W70" i="92"/>
  <c r="X70" i="92"/>
  <c r="S70" i="92"/>
  <c r="R70" i="92"/>
  <c r="Q70" i="92"/>
  <c r="P70" i="92"/>
  <c r="O70" i="92"/>
  <c r="N70" i="92"/>
  <c r="M70" i="92"/>
  <c r="L70" i="92"/>
  <c r="K70" i="92"/>
  <c r="G66" i="92"/>
  <c r="AF69" i="92"/>
  <c r="AE69" i="92"/>
  <c r="AD69" i="92"/>
  <c r="AC69" i="92"/>
  <c r="AB69" i="92"/>
  <c r="AA69" i="92"/>
  <c r="Z69" i="92"/>
  <c r="Y69" i="92"/>
  <c r="V69" i="92"/>
  <c r="W69" i="92"/>
  <c r="X69" i="92"/>
  <c r="S69" i="92"/>
  <c r="R69" i="92"/>
  <c r="Q69" i="92"/>
  <c r="P69" i="92"/>
  <c r="O69" i="92"/>
  <c r="N69" i="92"/>
  <c r="M69" i="92"/>
  <c r="L69" i="92"/>
  <c r="K69" i="92"/>
  <c r="AF68" i="92"/>
  <c r="AE68" i="92"/>
  <c r="AD68" i="92"/>
  <c r="AC68" i="92"/>
  <c r="AB68" i="92"/>
  <c r="AA68" i="92"/>
  <c r="Z68" i="92"/>
  <c r="Y68" i="92"/>
  <c r="V68" i="92"/>
  <c r="W68" i="92"/>
  <c r="X68" i="92"/>
  <c r="S68" i="92"/>
  <c r="R68" i="92"/>
  <c r="Q68" i="92"/>
  <c r="P68" i="92"/>
  <c r="O68" i="92"/>
  <c r="N68" i="92"/>
  <c r="M68" i="92"/>
  <c r="L68" i="92"/>
  <c r="K68" i="92"/>
  <c r="AF67" i="92"/>
  <c r="AE67" i="92"/>
  <c r="AD67" i="92"/>
  <c r="AC67" i="92"/>
  <c r="AB67" i="92"/>
  <c r="AA67" i="92"/>
  <c r="Z67" i="92"/>
  <c r="Y67" i="92"/>
  <c r="V67" i="92"/>
  <c r="W67" i="92"/>
  <c r="X67" i="92"/>
  <c r="S67" i="92"/>
  <c r="R67" i="92"/>
  <c r="Q67" i="92"/>
  <c r="P67" i="92"/>
  <c r="O67" i="92"/>
  <c r="N67" i="92"/>
  <c r="M67" i="92"/>
  <c r="L67" i="92"/>
  <c r="K67" i="92"/>
  <c r="G53" i="92"/>
  <c r="C56" i="92"/>
  <c r="B56" i="92"/>
  <c r="E56" i="92"/>
  <c r="G56" i="92"/>
  <c r="C57" i="92"/>
  <c r="B57" i="92"/>
  <c r="C58" i="92"/>
  <c r="B58" i="92"/>
  <c r="C59" i="92"/>
  <c r="B59" i="92"/>
  <c r="C60" i="92"/>
  <c r="B60" i="92"/>
  <c r="C61" i="92"/>
  <c r="B61" i="92"/>
  <c r="E57" i="92"/>
  <c r="G57" i="92"/>
  <c r="E58" i="92"/>
  <c r="G58" i="92"/>
  <c r="E59" i="92"/>
  <c r="G59" i="92"/>
  <c r="E60" i="92"/>
  <c r="G60" i="92"/>
  <c r="E61" i="92"/>
  <c r="G61" i="92"/>
  <c r="F53" i="92"/>
  <c r="B62" i="92"/>
  <c r="B63" i="92"/>
  <c r="B64" i="92"/>
  <c r="F54" i="92"/>
  <c r="F55" i="92"/>
  <c r="H66" i="92"/>
  <c r="H67" i="92"/>
  <c r="G67" i="92"/>
  <c r="B65" i="92"/>
  <c r="B66" i="92"/>
  <c r="F65" i="92"/>
  <c r="F66" i="92"/>
  <c r="F67" i="92"/>
  <c r="B67" i="92"/>
  <c r="AF66" i="92"/>
  <c r="AE66" i="92"/>
  <c r="AD66" i="92"/>
  <c r="AC66" i="92"/>
  <c r="AB66" i="92"/>
  <c r="AA66" i="92"/>
  <c r="Z66" i="92"/>
  <c r="Y66" i="92"/>
  <c r="V66" i="92"/>
  <c r="W66" i="92"/>
  <c r="X66" i="92"/>
  <c r="S66" i="92"/>
  <c r="R66" i="92"/>
  <c r="Q66" i="92"/>
  <c r="P66" i="92"/>
  <c r="O66" i="92"/>
  <c r="N66" i="92"/>
  <c r="M66" i="92"/>
  <c r="L66" i="92"/>
  <c r="K66" i="92"/>
  <c r="C66" i="92"/>
  <c r="AF65" i="92"/>
  <c r="AE65" i="92"/>
  <c r="AD65" i="92"/>
  <c r="AC65" i="92"/>
  <c r="AB65" i="92"/>
  <c r="AA65" i="92"/>
  <c r="Z65" i="92"/>
  <c r="Y65" i="92"/>
  <c r="V65" i="92"/>
  <c r="W65" i="92"/>
  <c r="X65" i="92"/>
  <c r="S65" i="92"/>
  <c r="R65" i="92"/>
  <c r="Q65" i="92"/>
  <c r="P65" i="92"/>
  <c r="O65" i="92"/>
  <c r="N65" i="92"/>
  <c r="M65" i="92"/>
  <c r="L65" i="92"/>
  <c r="K65" i="92"/>
  <c r="H65" i="92"/>
  <c r="G65" i="92"/>
  <c r="C65" i="92"/>
  <c r="AF64" i="92"/>
  <c r="AE64" i="92"/>
  <c r="AD64" i="92"/>
  <c r="AC64" i="92"/>
  <c r="AB64" i="92"/>
  <c r="AA64" i="92"/>
  <c r="Z64" i="92"/>
  <c r="Y64" i="92"/>
  <c r="V64" i="92"/>
  <c r="W64" i="92"/>
  <c r="X64" i="92"/>
  <c r="S64" i="92"/>
  <c r="R64" i="92"/>
  <c r="Q64" i="92"/>
  <c r="P64" i="92"/>
  <c r="O64" i="92"/>
  <c r="N64" i="92"/>
  <c r="M64" i="92"/>
  <c r="L64" i="92"/>
  <c r="K64" i="92"/>
  <c r="G64" i="92"/>
  <c r="E64" i="92"/>
  <c r="C64" i="92"/>
  <c r="AF63" i="92"/>
  <c r="AE63" i="92"/>
  <c r="AD63" i="92"/>
  <c r="AC63" i="92"/>
  <c r="AB63" i="92"/>
  <c r="AA63" i="92"/>
  <c r="Z63" i="92"/>
  <c r="Y63" i="92"/>
  <c r="V63" i="92"/>
  <c r="W63" i="92"/>
  <c r="X63" i="92"/>
  <c r="S63" i="92"/>
  <c r="R63" i="92"/>
  <c r="Q63" i="92"/>
  <c r="P63" i="92"/>
  <c r="O63" i="92"/>
  <c r="N63" i="92"/>
  <c r="M63" i="92"/>
  <c r="L63" i="92"/>
  <c r="K63" i="92"/>
  <c r="D63" i="92"/>
  <c r="C63" i="92"/>
  <c r="AF62" i="92"/>
  <c r="AE62" i="92"/>
  <c r="AD62" i="92"/>
  <c r="AC62" i="92"/>
  <c r="AB62" i="92"/>
  <c r="AA62" i="92"/>
  <c r="Z62" i="92"/>
  <c r="Y62" i="92"/>
  <c r="V62" i="92"/>
  <c r="W62" i="92"/>
  <c r="X62" i="92"/>
  <c r="S62" i="92"/>
  <c r="R62" i="92"/>
  <c r="Q62" i="92"/>
  <c r="P62" i="92"/>
  <c r="O62" i="92"/>
  <c r="N62" i="92"/>
  <c r="M62" i="92"/>
  <c r="L62" i="92"/>
  <c r="K62" i="92"/>
  <c r="AF61" i="92"/>
  <c r="AE61" i="92"/>
  <c r="AD61" i="92"/>
  <c r="AC61" i="92"/>
  <c r="AB61" i="92"/>
  <c r="AA61" i="92"/>
  <c r="Z61" i="92"/>
  <c r="Y61" i="92"/>
  <c r="V61" i="92"/>
  <c r="W61" i="92"/>
  <c r="X61" i="92"/>
  <c r="S61" i="92"/>
  <c r="R61" i="92"/>
  <c r="Q61" i="92"/>
  <c r="P61" i="92"/>
  <c r="O61" i="92"/>
  <c r="N61" i="92"/>
  <c r="M61" i="92"/>
  <c r="L61" i="92"/>
  <c r="K61" i="92"/>
  <c r="H61" i="92"/>
  <c r="AF60" i="92"/>
  <c r="AE60" i="92"/>
  <c r="AD60" i="92"/>
  <c r="AC60" i="92"/>
  <c r="AB60" i="92"/>
  <c r="AA60" i="92"/>
  <c r="Z60" i="92"/>
  <c r="Y60" i="92"/>
  <c r="V60" i="92"/>
  <c r="W60" i="92"/>
  <c r="X60" i="92"/>
  <c r="S60" i="92"/>
  <c r="R60" i="92"/>
  <c r="Q60" i="92"/>
  <c r="P60" i="92"/>
  <c r="O60" i="92"/>
  <c r="N60" i="92"/>
  <c r="M60" i="92"/>
  <c r="L60" i="92"/>
  <c r="K60" i="92"/>
  <c r="H60" i="92"/>
  <c r="AF59" i="92"/>
  <c r="AE59" i="92"/>
  <c r="AD59" i="92"/>
  <c r="AC59" i="92"/>
  <c r="AB59" i="92"/>
  <c r="AA59" i="92"/>
  <c r="Z59" i="92"/>
  <c r="Y59" i="92"/>
  <c r="V59" i="92"/>
  <c r="W59" i="92"/>
  <c r="X59" i="92"/>
  <c r="S59" i="92"/>
  <c r="R59" i="92"/>
  <c r="Q59" i="92"/>
  <c r="P59" i="92"/>
  <c r="O59" i="92"/>
  <c r="N59" i="92"/>
  <c r="M59" i="92"/>
  <c r="L59" i="92"/>
  <c r="K59" i="92"/>
  <c r="H59" i="92"/>
  <c r="AF58" i="92"/>
  <c r="AE58" i="92"/>
  <c r="AD58" i="92"/>
  <c r="AC58" i="92"/>
  <c r="AB58" i="92"/>
  <c r="AA58" i="92"/>
  <c r="Z58" i="92"/>
  <c r="Y58" i="92"/>
  <c r="V58" i="92"/>
  <c r="W58" i="92"/>
  <c r="X58" i="92"/>
  <c r="S58" i="92"/>
  <c r="R58" i="92"/>
  <c r="Q58" i="92"/>
  <c r="P58" i="92"/>
  <c r="O58" i="92"/>
  <c r="N58" i="92"/>
  <c r="M58" i="92"/>
  <c r="L58" i="92"/>
  <c r="K58" i="92"/>
  <c r="H58" i="92"/>
  <c r="AF57" i="92"/>
  <c r="AE57" i="92"/>
  <c r="AD57" i="92"/>
  <c r="AC57" i="92"/>
  <c r="AB57" i="92"/>
  <c r="AA57" i="92"/>
  <c r="Z57" i="92"/>
  <c r="Y57" i="92"/>
  <c r="V57" i="92"/>
  <c r="W57" i="92"/>
  <c r="X57" i="92"/>
  <c r="S57" i="92"/>
  <c r="R57" i="92"/>
  <c r="Q57" i="92"/>
  <c r="P57" i="92"/>
  <c r="O57" i="92"/>
  <c r="N57" i="92"/>
  <c r="M57" i="92"/>
  <c r="L57" i="92"/>
  <c r="K57" i="92"/>
  <c r="H57" i="92"/>
  <c r="AF56" i="92"/>
  <c r="AE56" i="92"/>
  <c r="AD56" i="92"/>
  <c r="AC56" i="92"/>
  <c r="AB56" i="92"/>
  <c r="AA56" i="92"/>
  <c r="Z56" i="92"/>
  <c r="Y56" i="92"/>
  <c r="V56" i="92"/>
  <c r="W56" i="92"/>
  <c r="X56" i="92"/>
  <c r="S56" i="92"/>
  <c r="R56" i="92"/>
  <c r="Q56" i="92"/>
  <c r="P56" i="92"/>
  <c r="O56" i="92"/>
  <c r="N56" i="92"/>
  <c r="M56" i="92"/>
  <c r="L56" i="92"/>
  <c r="K56" i="92"/>
  <c r="H56" i="92"/>
  <c r="AF55" i="92"/>
  <c r="AE55" i="92"/>
  <c r="AD55" i="92"/>
  <c r="AC55" i="92"/>
  <c r="AB55" i="92"/>
  <c r="AA55" i="92"/>
  <c r="Z55" i="92"/>
  <c r="Y55" i="92"/>
  <c r="V55" i="92"/>
  <c r="W55" i="92"/>
  <c r="X55" i="92"/>
  <c r="S55" i="92"/>
  <c r="R55" i="92"/>
  <c r="Q55" i="92"/>
  <c r="P55" i="92"/>
  <c r="O55" i="92"/>
  <c r="N55" i="92"/>
  <c r="M55" i="92"/>
  <c r="L55" i="92"/>
  <c r="K55" i="92"/>
  <c r="D55" i="92"/>
  <c r="E55" i="92"/>
  <c r="AF54" i="92"/>
  <c r="AE54" i="92"/>
  <c r="AD54" i="92"/>
  <c r="AC54" i="92"/>
  <c r="AB54" i="92"/>
  <c r="AA54" i="92"/>
  <c r="Z54" i="92"/>
  <c r="Y54" i="92"/>
  <c r="V54" i="92"/>
  <c r="W54" i="92"/>
  <c r="X54" i="92"/>
  <c r="S54" i="92"/>
  <c r="R54" i="92"/>
  <c r="Q54" i="92"/>
  <c r="P54" i="92"/>
  <c r="O54" i="92"/>
  <c r="N54" i="92"/>
  <c r="M54" i="92"/>
  <c r="L54" i="92"/>
  <c r="K54" i="92"/>
  <c r="D54" i="92"/>
  <c r="E54" i="92"/>
  <c r="AF53" i="92"/>
  <c r="AE53" i="92"/>
  <c r="AD53" i="92"/>
  <c r="AC53" i="92"/>
  <c r="AB53" i="92"/>
  <c r="AA53" i="92"/>
  <c r="Z53" i="92"/>
  <c r="Y53" i="92"/>
  <c r="V53" i="92"/>
  <c r="W53" i="92"/>
  <c r="X53" i="92"/>
  <c r="S53" i="92"/>
  <c r="R53" i="92"/>
  <c r="Q53" i="92"/>
  <c r="P53" i="92"/>
  <c r="O53" i="92"/>
  <c r="N53" i="92"/>
  <c r="M53" i="92"/>
  <c r="L53" i="92"/>
  <c r="K53" i="92"/>
  <c r="D53" i="92"/>
  <c r="E53" i="92"/>
  <c r="Y52" i="92"/>
  <c r="Z52" i="92"/>
  <c r="AA52" i="92"/>
  <c r="AB52" i="92"/>
  <c r="AC52" i="92"/>
  <c r="AD52" i="92"/>
  <c r="AE52" i="92"/>
  <c r="AF52" i="92"/>
  <c r="V52" i="92"/>
  <c r="W52" i="92"/>
  <c r="X52" i="92"/>
  <c r="AG52" i="92"/>
  <c r="S52" i="92"/>
  <c r="R52" i="92"/>
  <c r="Q52" i="92"/>
  <c r="P52" i="92"/>
  <c r="O52" i="92"/>
  <c r="N52" i="92"/>
  <c r="M52" i="92"/>
  <c r="L52" i="92"/>
  <c r="K52" i="92"/>
  <c r="B51" i="92"/>
  <c r="A51" i="91"/>
  <c r="B101" i="91"/>
  <c r="B96" i="91"/>
  <c r="B97" i="91"/>
  <c r="B98" i="91"/>
  <c r="B99" i="91"/>
  <c r="B100" i="91"/>
  <c r="D101" i="91"/>
  <c r="E101" i="91"/>
  <c r="B94" i="91"/>
  <c r="C60" i="91"/>
  <c r="B60" i="91"/>
  <c r="C101" i="91"/>
  <c r="F101" i="91"/>
  <c r="D100" i="91"/>
  <c r="E100" i="91"/>
  <c r="C100" i="91"/>
  <c r="F100" i="91"/>
  <c r="D99" i="91"/>
  <c r="E99" i="91"/>
  <c r="C99" i="91"/>
  <c r="F99" i="91"/>
  <c r="D98" i="91"/>
  <c r="E98" i="91"/>
  <c r="C98" i="91"/>
  <c r="F98" i="91"/>
  <c r="D97" i="91"/>
  <c r="E97" i="91"/>
  <c r="C56" i="91"/>
  <c r="B56" i="91"/>
  <c r="C97" i="91"/>
  <c r="F97" i="91"/>
  <c r="D96" i="91"/>
  <c r="E96" i="91"/>
  <c r="G96" i="91"/>
  <c r="C96" i="91"/>
  <c r="F96" i="91"/>
  <c r="B95" i="91"/>
  <c r="C77" i="91"/>
  <c r="E77" i="91"/>
  <c r="F77" i="91"/>
  <c r="G77" i="91"/>
  <c r="D77" i="91"/>
  <c r="B79" i="91"/>
  <c r="H77" i="91"/>
  <c r="B78" i="91"/>
  <c r="C78" i="91"/>
  <c r="C79" i="91"/>
  <c r="D79" i="91"/>
  <c r="D80" i="91"/>
  <c r="B81" i="91"/>
  <c r="B80" i="91"/>
  <c r="C80" i="91"/>
  <c r="C81" i="91"/>
  <c r="D81" i="91"/>
  <c r="B83" i="91"/>
  <c r="B82" i="91"/>
  <c r="C82" i="91"/>
  <c r="C83" i="91"/>
  <c r="D83" i="91"/>
  <c r="B85" i="91"/>
  <c r="B84" i="91"/>
  <c r="C84" i="91"/>
  <c r="C85" i="91"/>
  <c r="D85" i="91"/>
  <c r="B87" i="91"/>
  <c r="B86" i="91"/>
  <c r="C86" i="91"/>
  <c r="C87" i="91"/>
  <c r="D87" i="91"/>
  <c r="D92" i="91"/>
  <c r="B89" i="91"/>
  <c r="B88" i="91"/>
  <c r="C88" i="91"/>
  <c r="C89" i="91"/>
  <c r="D89" i="91"/>
  <c r="B91" i="91"/>
  <c r="B90" i="91"/>
  <c r="C90" i="91"/>
  <c r="C91" i="91"/>
  <c r="D91" i="91"/>
  <c r="E92" i="91"/>
  <c r="C92" i="91"/>
  <c r="F92" i="91"/>
  <c r="S91" i="91"/>
  <c r="R91" i="91"/>
  <c r="Q91" i="91"/>
  <c r="P91" i="91"/>
  <c r="O91" i="91"/>
  <c r="N91" i="91"/>
  <c r="M91" i="91"/>
  <c r="L91" i="91"/>
  <c r="K91" i="91"/>
  <c r="H91" i="91"/>
  <c r="G91" i="91"/>
  <c r="S90" i="91"/>
  <c r="R90" i="91"/>
  <c r="Q90" i="91"/>
  <c r="P90" i="91"/>
  <c r="O90" i="91"/>
  <c r="N90" i="91"/>
  <c r="M90" i="91"/>
  <c r="L90" i="91"/>
  <c r="K90" i="91"/>
  <c r="S89" i="91"/>
  <c r="R89" i="91"/>
  <c r="Q89" i="91"/>
  <c r="P89" i="91"/>
  <c r="O89" i="91"/>
  <c r="N89" i="91"/>
  <c r="M89" i="91"/>
  <c r="L89" i="91"/>
  <c r="K89" i="91"/>
  <c r="H89" i="91"/>
  <c r="H88" i="91"/>
  <c r="G89" i="91"/>
  <c r="S88" i="91"/>
  <c r="R88" i="91"/>
  <c r="Q88" i="91"/>
  <c r="P88" i="91"/>
  <c r="O88" i="91"/>
  <c r="N88" i="91"/>
  <c r="M88" i="91"/>
  <c r="L88" i="91"/>
  <c r="K88" i="91"/>
  <c r="S87" i="91"/>
  <c r="R87" i="91"/>
  <c r="Q87" i="91"/>
  <c r="P87" i="91"/>
  <c r="O87" i="91"/>
  <c r="N87" i="91"/>
  <c r="M87" i="91"/>
  <c r="L87" i="91"/>
  <c r="K87" i="91"/>
  <c r="H87" i="91"/>
  <c r="G87" i="91"/>
  <c r="S86" i="91"/>
  <c r="R86" i="91"/>
  <c r="Q86" i="91"/>
  <c r="P86" i="91"/>
  <c r="O86" i="91"/>
  <c r="N86" i="91"/>
  <c r="M86" i="91"/>
  <c r="L86" i="91"/>
  <c r="K86" i="91"/>
  <c r="S85" i="91"/>
  <c r="R85" i="91"/>
  <c r="Q85" i="91"/>
  <c r="P85" i="91"/>
  <c r="O85" i="91"/>
  <c r="N85" i="91"/>
  <c r="M85" i="91"/>
  <c r="L85" i="91"/>
  <c r="K85" i="91"/>
  <c r="H85" i="91"/>
  <c r="E85" i="91"/>
  <c r="G85" i="91"/>
  <c r="S84" i="91"/>
  <c r="R84" i="91"/>
  <c r="Q84" i="91"/>
  <c r="P84" i="91"/>
  <c r="O84" i="91"/>
  <c r="N84" i="91"/>
  <c r="M84" i="91"/>
  <c r="L84" i="91"/>
  <c r="K84" i="91"/>
  <c r="S83" i="91"/>
  <c r="R83" i="91"/>
  <c r="Q83" i="91"/>
  <c r="P83" i="91"/>
  <c r="O83" i="91"/>
  <c r="N83" i="91"/>
  <c r="M83" i="91"/>
  <c r="L83" i="91"/>
  <c r="K83" i="91"/>
  <c r="H83" i="91"/>
  <c r="G83" i="91"/>
  <c r="S82" i="91"/>
  <c r="R82" i="91"/>
  <c r="Q82" i="91"/>
  <c r="P82" i="91"/>
  <c r="O82" i="91"/>
  <c r="N82" i="91"/>
  <c r="M82" i="91"/>
  <c r="L82" i="91"/>
  <c r="K82" i="91"/>
  <c r="S81" i="91"/>
  <c r="R81" i="91"/>
  <c r="Q81" i="91"/>
  <c r="P81" i="91"/>
  <c r="O81" i="91"/>
  <c r="N81" i="91"/>
  <c r="M81" i="91"/>
  <c r="L81" i="91"/>
  <c r="K81" i="91"/>
  <c r="H81" i="91"/>
  <c r="G81" i="91"/>
  <c r="H63" i="91"/>
  <c r="AF80" i="91"/>
  <c r="AE80" i="91"/>
  <c r="AD80" i="91"/>
  <c r="AC80" i="91"/>
  <c r="AB80" i="91"/>
  <c r="AA80" i="91"/>
  <c r="Z80" i="91"/>
  <c r="Y80" i="91"/>
  <c r="V80" i="91"/>
  <c r="W80" i="91"/>
  <c r="X80" i="91"/>
  <c r="S80" i="91"/>
  <c r="R80" i="91"/>
  <c r="Q80" i="91"/>
  <c r="P80" i="91"/>
  <c r="O80" i="91"/>
  <c r="N80" i="91"/>
  <c r="M80" i="91"/>
  <c r="L80" i="91"/>
  <c r="K80" i="91"/>
  <c r="AF79" i="91"/>
  <c r="AE79" i="91"/>
  <c r="AD79" i="91"/>
  <c r="AC79" i="91"/>
  <c r="AB79" i="91"/>
  <c r="AA79" i="91"/>
  <c r="Z79" i="91"/>
  <c r="Y79" i="91"/>
  <c r="V79" i="91"/>
  <c r="W79" i="91"/>
  <c r="X79" i="91"/>
  <c r="S79" i="91"/>
  <c r="R79" i="91"/>
  <c r="Q79" i="91"/>
  <c r="P79" i="91"/>
  <c r="O79" i="91"/>
  <c r="N79" i="91"/>
  <c r="M79" i="91"/>
  <c r="L79" i="91"/>
  <c r="K79" i="91"/>
  <c r="H79" i="91"/>
  <c r="G79" i="91"/>
  <c r="AF78" i="91"/>
  <c r="AE78" i="91"/>
  <c r="AD78" i="91"/>
  <c r="AC78" i="91"/>
  <c r="AB78" i="91"/>
  <c r="AA78" i="91"/>
  <c r="Z78" i="91"/>
  <c r="Y78" i="91"/>
  <c r="V78" i="91"/>
  <c r="W78" i="91"/>
  <c r="X78" i="91"/>
  <c r="S78" i="91"/>
  <c r="R78" i="91"/>
  <c r="Q78" i="91"/>
  <c r="P78" i="91"/>
  <c r="O78" i="91"/>
  <c r="N78" i="91"/>
  <c r="M78" i="91"/>
  <c r="L78" i="91"/>
  <c r="K78" i="91"/>
  <c r="AF77" i="91"/>
  <c r="AE77" i="91"/>
  <c r="AD77" i="91"/>
  <c r="AC77" i="91"/>
  <c r="AB77" i="91"/>
  <c r="AA77" i="91"/>
  <c r="Z77" i="91"/>
  <c r="Y77" i="91"/>
  <c r="V77" i="91"/>
  <c r="W77" i="91"/>
  <c r="X77" i="91"/>
  <c r="S77" i="91"/>
  <c r="R77" i="91"/>
  <c r="Q77" i="91"/>
  <c r="P77" i="91"/>
  <c r="O77" i="91"/>
  <c r="N77" i="91"/>
  <c r="M77" i="91"/>
  <c r="L77" i="91"/>
  <c r="K77" i="91"/>
  <c r="B77" i="91"/>
  <c r="AF76" i="91"/>
  <c r="AE76" i="91"/>
  <c r="AD76" i="91"/>
  <c r="AC76" i="91"/>
  <c r="AB76" i="91"/>
  <c r="AA76" i="91"/>
  <c r="Z76" i="91"/>
  <c r="Y76" i="91"/>
  <c r="V76" i="91"/>
  <c r="W76" i="91"/>
  <c r="X76" i="91"/>
  <c r="S76" i="91"/>
  <c r="R76" i="91"/>
  <c r="Q76" i="91"/>
  <c r="P76" i="91"/>
  <c r="O76" i="91"/>
  <c r="N76" i="91"/>
  <c r="M76" i="91"/>
  <c r="L76" i="91"/>
  <c r="K76" i="91"/>
  <c r="G68" i="91"/>
  <c r="C54" i="91"/>
  <c r="C73" i="91"/>
  <c r="C55" i="91"/>
  <c r="C74" i="91"/>
  <c r="D73" i="91"/>
  <c r="H53" i="91"/>
  <c r="E72" i="91"/>
  <c r="F72" i="91"/>
  <c r="H54" i="91"/>
  <c r="E73" i="91"/>
  <c r="F73" i="91"/>
  <c r="B76" i="91"/>
  <c r="AF75" i="91"/>
  <c r="AE75" i="91"/>
  <c r="AD75" i="91"/>
  <c r="AC75" i="91"/>
  <c r="AB75" i="91"/>
  <c r="AA75" i="91"/>
  <c r="Z75" i="91"/>
  <c r="Y75" i="91"/>
  <c r="V75" i="91"/>
  <c r="W75" i="91"/>
  <c r="X75" i="91"/>
  <c r="S75" i="91"/>
  <c r="R75" i="91"/>
  <c r="Q75" i="91"/>
  <c r="P75" i="91"/>
  <c r="O75" i="91"/>
  <c r="N75" i="91"/>
  <c r="M75" i="91"/>
  <c r="L75" i="91"/>
  <c r="K75" i="91"/>
  <c r="B75" i="91"/>
  <c r="AF74" i="91"/>
  <c r="AE74" i="91"/>
  <c r="AD74" i="91"/>
  <c r="AC74" i="91"/>
  <c r="AB74" i="91"/>
  <c r="AA74" i="91"/>
  <c r="Z74" i="91"/>
  <c r="Y74" i="91"/>
  <c r="V74" i="91"/>
  <c r="W74" i="91"/>
  <c r="X74" i="91"/>
  <c r="S74" i="91"/>
  <c r="R74" i="91"/>
  <c r="Q74" i="91"/>
  <c r="P74" i="91"/>
  <c r="O74" i="91"/>
  <c r="N74" i="91"/>
  <c r="M74" i="91"/>
  <c r="L74" i="91"/>
  <c r="K74" i="91"/>
  <c r="H55" i="91"/>
  <c r="E74" i="91"/>
  <c r="B55" i="91"/>
  <c r="B74" i="91"/>
  <c r="AF73" i="91"/>
  <c r="AE73" i="91"/>
  <c r="AD73" i="91"/>
  <c r="AC73" i="91"/>
  <c r="AB73" i="91"/>
  <c r="AA73" i="91"/>
  <c r="Z73" i="91"/>
  <c r="Y73" i="91"/>
  <c r="V73" i="91"/>
  <c r="W73" i="91"/>
  <c r="X73" i="91"/>
  <c r="S73" i="91"/>
  <c r="R73" i="91"/>
  <c r="Q73" i="91"/>
  <c r="P73" i="91"/>
  <c r="O73" i="91"/>
  <c r="N73" i="91"/>
  <c r="M73" i="91"/>
  <c r="L73" i="91"/>
  <c r="K73" i="91"/>
  <c r="B54" i="91"/>
  <c r="B73" i="91"/>
  <c r="AF72" i="91"/>
  <c r="AE72" i="91"/>
  <c r="AD72" i="91"/>
  <c r="AC72" i="91"/>
  <c r="AB72" i="91"/>
  <c r="AA72" i="91"/>
  <c r="Z72" i="91"/>
  <c r="Y72" i="91"/>
  <c r="V72" i="91"/>
  <c r="W72" i="91"/>
  <c r="X72" i="91"/>
  <c r="S72" i="91"/>
  <c r="R72" i="91"/>
  <c r="Q72" i="91"/>
  <c r="P72" i="91"/>
  <c r="O72" i="91"/>
  <c r="N72" i="91"/>
  <c r="M72" i="91"/>
  <c r="L72" i="91"/>
  <c r="K72" i="91"/>
  <c r="C53" i="91"/>
  <c r="C72" i="91"/>
  <c r="D72" i="91"/>
  <c r="B53" i="91"/>
  <c r="B72" i="91"/>
  <c r="AF71" i="91"/>
  <c r="AE71" i="91"/>
  <c r="AD71" i="91"/>
  <c r="AC71" i="91"/>
  <c r="AB71" i="91"/>
  <c r="AA71" i="91"/>
  <c r="Z71" i="91"/>
  <c r="Y71" i="91"/>
  <c r="V71" i="91"/>
  <c r="W71" i="91"/>
  <c r="X71" i="91"/>
  <c r="S71" i="91"/>
  <c r="R71" i="91"/>
  <c r="Q71" i="91"/>
  <c r="P71" i="91"/>
  <c r="O71" i="91"/>
  <c r="N71" i="91"/>
  <c r="M71" i="91"/>
  <c r="L71" i="91"/>
  <c r="K71" i="91"/>
  <c r="AF70" i="91"/>
  <c r="AE70" i="91"/>
  <c r="AD70" i="91"/>
  <c r="AC70" i="91"/>
  <c r="AB70" i="91"/>
  <c r="AA70" i="91"/>
  <c r="Z70" i="91"/>
  <c r="Y70" i="91"/>
  <c r="V70" i="91"/>
  <c r="W70" i="91"/>
  <c r="X70" i="91"/>
  <c r="S70" i="91"/>
  <c r="R70" i="91"/>
  <c r="Q70" i="91"/>
  <c r="P70" i="91"/>
  <c r="O70" i="91"/>
  <c r="N70" i="91"/>
  <c r="M70" i="91"/>
  <c r="L70" i="91"/>
  <c r="K70" i="91"/>
  <c r="G66" i="91"/>
  <c r="AF69" i="91"/>
  <c r="AE69" i="91"/>
  <c r="AD69" i="91"/>
  <c r="AC69" i="91"/>
  <c r="AB69" i="91"/>
  <c r="AA69" i="91"/>
  <c r="Z69" i="91"/>
  <c r="Y69" i="91"/>
  <c r="V69" i="91"/>
  <c r="W69" i="91"/>
  <c r="X69" i="91"/>
  <c r="S69" i="91"/>
  <c r="R69" i="91"/>
  <c r="Q69" i="91"/>
  <c r="P69" i="91"/>
  <c r="O69" i="91"/>
  <c r="N69" i="91"/>
  <c r="M69" i="91"/>
  <c r="L69" i="91"/>
  <c r="K69" i="91"/>
  <c r="AF68" i="91"/>
  <c r="AE68" i="91"/>
  <c r="AD68" i="91"/>
  <c r="AC68" i="91"/>
  <c r="AB68" i="91"/>
  <c r="AA68" i="91"/>
  <c r="Z68" i="91"/>
  <c r="Y68" i="91"/>
  <c r="V68" i="91"/>
  <c r="W68" i="91"/>
  <c r="X68" i="91"/>
  <c r="S68" i="91"/>
  <c r="R68" i="91"/>
  <c r="Q68" i="91"/>
  <c r="P68" i="91"/>
  <c r="O68" i="91"/>
  <c r="N68" i="91"/>
  <c r="M68" i="91"/>
  <c r="L68" i="91"/>
  <c r="K68" i="91"/>
  <c r="AF67" i="91"/>
  <c r="AE67" i="91"/>
  <c r="AD67" i="91"/>
  <c r="AC67" i="91"/>
  <c r="AB67" i="91"/>
  <c r="AA67" i="91"/>
  <c r="Z67" i="91"/>
  <c r="Y67" i="91"/>
  <c r="V67" i="91"/>
  <c r="W67" i="91"/>
  <c r="X67" i="91"/>
  <c r="S67" i="91"/>
  <c r="R67" i="91"/>
  <c r="Q67" i="91"/>
  <c r="P67" i="91"/>
  <c r="O67" i="91"/>
  <c r="N67" i="91"/>
  <c r="M67" i="91"/>
  <c r="L67" i="91"/>
  <c r="K67" i="91"/>
  <c r="G53" i="91"/>
  <c r="C57" i="91"/>
  <c r="B57" i="91"/>
  <c r="C58" i="91"/>
  <c r="B58" i="91"/>
  <c r="C59" i="91"/>
  <c r="B59" i="91"/>
  <c r="C61" i="91"/>
  <c r="B61" i="91"/>
  <c r="E56" i="91"/>
  <c r="G56" i="91"/>
  <c r="E57" i="91"/>
  <c r="G57" i="91"/>
  <c r="E58" i="91"/>
  <c r="G58" i="91"/>
  <c r="E59" i="91"/>
  <c r="G59" i="91"/>
  <c r="E60" i="91"/>
  <c r="G60" i="91"/>
  <c r="E61" i="91"/>
  <c r="G61" i="91"/>
  <c r="F53" i="91"/>
  <c r="B62" i="91"/>
  <c r="B63" i="91"/>
  <c r="B64" i="91"/>
  <c r="F54" i="91"/>
  <c r="F55" i="91"/>
  <c r="H66" i="91"/>
  <c r="H67" i="91"/>
  <c r="G67" i="91"/>
  <c r="B65" i="91"/>
  <c r="B66" i="91"/>
  <c r="F65" i="91"/>
  <c r="F66" i="91"/>
  <c r="F67" i="91"/>
  <c r="B67" i="91"/>
  <c r="AF66" i="91"/>
  <c r="AE66" i="91"/>
  <c r="AD66" i="91"/>
  <c r="AC66" i="91"/>
  <c r="AB66" i="91"/>
  <c r="AA66" i="91"/>
  <c r="Z66" i="91"/>
  <c r="Y66" i="91"/>
  <c r="V66" i="91"/>
  <c r="W66" i="91"/>
  <c r="X66" i="91"/>
  <c r="S66" i="91"/>
  <c r="R66" i="91"/>
  <c r="Q66" i="91"/>
  <c r="P66" i="91"/>
  <c r="O66" i="91"/>
  <c r="N66" i="91"/>
  <c r="M66" i="91"/>
  <c r="L66" i="91"/>
  <c r="K66" i="91"/>
  <c r="C66" i="91"/>
  <c r="AF65" i="91"/>
  <c r="AE65" i="91"/>
  <c r="AD65" i="91"/>
  <c r="AC65" i="91"/>
  <c r="AB65" i="91"/>
  <c r="AA65" i="91"/>
  <c r="Z65" i="91"/>
  <c r="Y65" i="91"/>
  <c r="V65" i="91"/>
  <c r="W65" i="91"/>
  <c r="X65" i="91"/>
  <c r="S65" i="91"/>
  <c r="R65" i="91"/>
  <c r="Q65" i="91"/>
  <c r="P65" i="91"/>
  <c r="O65" i="91"/>
  <c r="N65" i="91"/>
  <c r="M65" i="91"/>
  <c r="L65" i="91"/>
  <c r="K65" i="91"/>
  <c r="H65" i="91"/>
  <c r="G65" i="91"/>
  <c r="C65" i="91"/>
  <c r="AF64" i="91"/>
  <c r="AE64" i="91"/>
  <c r="AD64" i="91"/>
  <c r="AC64" i="91"/>
  <c r="AB64" i="91"/>
  <c r="AA64" i="91"/>
  <c r="Z64" i="91"/>
  <c r="Y64" i="91"/>
  <c r="V64" i="91"/>
  <c r="W64" i="91"/>
  <c r="X64" i="91"/>
  <c r="S64" i="91"/>
  <c r="R64" i="91"/>
  <c r="Q64" i="91"/>
  <c r="P64" i="91"/>
  <c r="O64" i="91"/>
  <c r="N64" i="91"/>
  <c r="M64" i="91"/>
  <c r="L64" i="91"/>
  <c r="K64" i="91"/>
  <c r="G64" i="91"/>
  <c r="E64" i="91"/>
  <c r="C64" i="91"/>
  <c r="AF63" i="91"/>
  <c r="AE63" i="91"/>
  <c r="AD63" i="91"/>
  <c r="AC63" i="91"/>
  <c r="AB63" i="91"/>
  <c r="AA63" i="91"/>
  <c r="Z63" i="91"/>
  <c r="Y63" i="91"/>
  <c r="V63" i="91"/>
  <c r="W63" i="91"/>
  <c r="X63" i="91"/>
  <c r="S63" i="91"/>
  <c r="R63" i="91"/>
  <c r="Q63" i="91"/>
  <c r="P63" i="91"/>
  <c r="O63" i="91"/>
  <c r="N63" i="91"/>
  <c r="M63" i="91"/>
  <c r="L63" i="91"/>
  <c r="K63" i="91"/>
  <c r="D63" i="91"/>
  <c r="C63" i="91"/>
  <c r="AF62" i="91"/>
  <c r="AE62" i="91"/>
  <c r="AD62" i="91"/>
  <c r="AC62" i="91"/>
  <c r="AB62" i="91"/>
  <c r="AA62" i="91"/>
  <c r="Z62" i="91"/>
  <c r="Y62" i="91"/>
  <c r="V62" i="91"/>
  <c r="W62" i="91"/>
  <c r="X62" i="91"/>
  <c r="S62" i="91"/>
  <c r="R62" i="91"/>
  <c r="Q62" i="91"/>
  <c r="P62" i="91"/>
  <c r="O62" i="91"/>
  <c r="N62" i="91"/>
  <c r="M62" i="91"/>
  <c r="L62" i="91"/>
  <c r="K62" i="91"/>
  <c r="AF61" i="91"/>
  <c r="AE61" i="91"/>
  <c r="AD61" i="91"/>
  <c r="AC61" i="91"/>
  <c r="AB61" i="91"/>
  <c r="AA61" i="91"/>
  <c r="Z61" i="91"/>
  <c r="Y61" i="91"/>
  <c r="V61" i="91"/>
  <c r="W61" i="91"/>
  <c r="X61" i="91"/>
  <c r="S61" i="91"/>
  <c r="R61" i="91"/>
  <c r="Q61" i="91"/>
  <c r="P61" i="91"/>
  <c r="O61" i="91"/>
  <c r="N61" i="91"/>
  <c r="M61" i="91"/>
  <c r="L61" i="91"/>
  <c r="K61" i="91"/>
  <c r="H61" i="91"/>
  <c r="AF60" i="91"/>
  <c r="AE60" i="91"/>
  <c r="AD60" i="91"/>
  <c r="AC60" i="91"/>
  <c r="AB60" i="91"/>
  <c r="AA60" i="91"/>
  <c r="Z60" i="91"/>
  <c r="Y60" i="91"/>
  <c r="V60" i="91"/>
  <c r="W60" i="91"/>
  <c r="X60" i="91"/>
  <c r="S60" i="91"/>
  <c r="R60" i="91"/>
  <c r="Q60" i="91"/>
  <c r="P60" i="91"/>
  <c r="O60" i="91"/>
  <c r="N60" i="91"/>
  <c r="M60" i="91"/>
  <c r="L60" i="91"/>
  <c r="K60" i="91"/>
  <c r="H60" i="91"/>
  <c r="AF59" i="91"/>
  <c r="AE59" i="91"/>
  <c r="AD59" i="91"/>
  <c r="AC59" i="91"/>
  <c r="AB59" i="91"/>
  <c r="AA59" i="91"/>
  <c r="Z59" i="91"/>
  <c r="Y59" i="91"/>
  <c r="V59" i="91"/>
  <c r="W59" i="91"/>
  <c r="X59" i="91"/>
  <c r="S59" i="91"/>
  <c r="R59" i="91"/>
  <c r="Q59" i="91"/>
  <c r="P59" i="91"/>
  <c r="O59" i="91"/>
  <c r="N59" i="91"/>
  <c r="M59" i="91"/>
  <c r="L59" i="91"/>
  <c r="K59" i="91"/>
  <c r="H59" i="91"/>
  <c r="AF58" i="91"/>
  <c r="AE58" i="91"/>
  <c r="AD58" i="91"/>
  <c r="AC58" i="91"/>
  <c r="AB58" i="91"/>
  <c r="AA58" i="91"/>
  <c r="Z58" i="91"/>
  <c r="Y58" i="91"/>
  <c r="V58" i="91"/>
  <c r="W58" i="91"/>
  <c r="X58" i="91"/>
  <c r="S58" i="91"/>
  <c r="R58" i="91"/>
  <c r="Q58" i="91"/>
  <c r="P58" i="91"/>
  <c r="O58" i="91"/>
  <c r="N58" i="91"/>
  <c r="M58" i="91"/>
  <c r="L58" i="91"/>
  <c r="K58" i="91"/>
  <c r="H58" i="91"/>
  <c r="AF57" i="91"/>
  <c r="AE57" i="91"/>
  <c r="AD57" i="91"/>
  <c r="AC57" i="91"/>
  <c r="AB57" i="91"/>
  <c r="AA57" i="91"/>
  <c r="Z57" i="91"/>
  <c r="Y57" i="91"/>
  <c r="V57" i="91"/>
  <c r="W57" i="91"/>
  <c r="X57" i="91"/>
  <c r="S57" i="91"/>
  <c r="R57" i="91"/>
  <c r="Q57" i="91"/>
  <c r="P57" i="91"/>
  <c r="O57" i="91"/>
  <c r="N57" i="91"/>
  <c r="M57" i="91"/>
  <c r="L57" i="91"/>
  <c r="K57" i="91"/>
  <c r="H57" i="91"/>
  <c r="AF56" i="91"/>
  <c r="AE56" i="91"/>
  <c r="AD56" i="91"/>
  <c r="AC56" i="91"/>
  <c r="AB56" i="91"/>
  <c r="AA56" i="91"/>
  <c r="Z56" i="91"/>
  <c r="Y56" i="91"/>
  <c r="V56" i="91"/>
  <c r="W56" i="91"/>
  <c r="X56" i="91"/>
  <c r="S56" i="91"/>
  <c r="R56" i="91"/>
  <c r="Q56" i="91"/>
  <c r="P56" i="91"/>
  <c r="O56" i="91"/>
  <c r="N56" i="91"/>
  <c r="M56" i="91"/>
  <c r="L56" i="91"/>
  <c r="K56" i="91"/>
  <c r="H56" i="91"/>
  <c r="AF55" i="91"/>
  <c r="AE55" i="91"/>
  <c r="AD55" i="91"/>
  <c r="AC55" i="91"/>
  <c r="AB55" i="91"/>
  <c r="AA55" i="91"/>
  <c r="Z55" i="91"/>
  <c r="Y55" i="91"/>
  <c r="V55" i="91"/>
  <c r="W55" i="91"/>
  <c r="X55" i="91"/>
  <c r="S55" i="91"/>
  <c r="R55" i="91"/>
  <c r="Q55" i="91"/>
  <c r="P55" i="91"/>
  <c r="O55" i="91"/>
  <c r="N55" i="91"/>
  <c r="M55" i="91"/>
  <c r="L55" i="91"/>
  <c r="K55" i="91"/>
  <c r="D55" i="91"/>
  <c r="E55" i="91"/>
  <c r="AF54" i="91"/>
  <c r="AE54" i="91"/>
  <c r="AD54" i="91"/>
  <c r="AC54" i="91"/>
  <c r="AB54" i="91"/>
  <c r="AA54" i="91"/>
  <c r="Z54" i="91"/>
  <c r="Y54" i="91"/>
  <c r="V54" i="91"/>
  <c r="W54" i="91"/>
  <c r="X54" i="91"/>
  <c r="S54" i="91"/>
  <c r="R54" i="91"/>
  <c r="Q54" i="91"/>
  <c r="P54" i="91"/>
  <c r="O54" i="91"/>
  <c r="N54" i="91"/>
  <c r="M54" i="91"/>
  <c r="L54" i="91"/>
  <c r="K54" i="91"/>
  <c r="D54" i="91"/>
  <c r="E54" i="91"/>
  <c r="AF53" i="91"/>
  <c r="AE53" i="91"/>
  <c r="AD53" i="91"/>
  <c r="AC53" i="91"/>
  <c r="AB53" i="91"/>
  <c r="AA53" i="91"/>
  <c r="Z53" i="91"/>
  <c r="Y53" i="91"/>
  <c r="V53" i="91"/>
  <c r="W53" i="91"/>
  <c r="X53" i="91"/>
  <c r="S53" i="91"/>
  <c r="R53" i="91"/>
  <c r="Q53" i="91"/>
  <c r="P53" i="91"/>
  <c r="O53" i="91"/>
  <c r="N53" i="91"/>
  <c r="M53" i="91"/>
  <c r="L53" i="91"/>
  <c r="K53" i="91"/>
  <c r="D53" i="91"/>
  <c r="E53" i="91"/>
  <c r="Y52" i="91"/>
  <c r="Z52" i="91"/>
  <c r="AA52" i="91"/>
  <c r="AB52" i="91"/>
  <c r="AC52" i="91"/>
  <c r="AD52" i="91"/>
  <c r="AE52" i="91"/>
  <c r="AF52" i="91"/>
  <c r="V52" i="91"/>
  <c r="W52" i="91"/>
  <c r="X52" i="91"/>
  <c r="S52" i="91"/>
  <c r="AG52" i="91"/>
  <c r="R52" i="91"/>
  <c r="Q52" i="91"/>
  <c r="P52" i="91"/>
  <c r="O52" i="91"/>
  <c r="N52" i="91"/>
  <c r="M52" i="91"/>
  <c r="L52" i="91"/>
  <c r="K52" i="91"/>
  <c r="B51" i="91"/>
  <c r="A51" i="90"/>
  <c r="B101" i="90"/>
  <c r="B96" i="90"/>
  <c r="B97" i="90"/>
  <c r="B98" i="90"/>
  <c r="B99" i="90"/>
  <c r="B100" i="90"/>
  <c r="D101" i="90"/>
  <c r="E101" i="90"/>
  <c r="B94" i="90"/>
  <c r="C101" i="90"/>
  <c r="F101" i="90"/>
  <c r="D100" i="90"/>
  <c r="E100" i="90"/>
  <c r="C100" i="90"/>
  <c r="F100" i="90"/>
  <c r="D99" i="90"/>
  <c r="E99" i="90"/>
  <c r="C99" i="90"/>
  <c r="F99" i="90"/>
  <c r="D98" i="90"/>
  <c r="E98" i="90"/>
  <c r="C98" i="90"/>
  <c r="F98" i="90"/>
  <c r="D97" i="90"/>
  <c r="E97" i="90"/>
  <c r="C97" i="90"/>
  <c r="F97" i="90"/>
  <c r="D96" i="90"/>
  <c r="E96" i="90"/>
  <c r="G96" i="90"/>
  <c r="C96" i="90"/>
  <c r="F96" i="90"/>
  <c r="B95" i="90"/>
  <c r="C77" i="90"/>
  <c r="E77" i="90"/>
  <c r="F77" i="90"/>
  <c r="G77" i="90"/>
  <c r="D77" i="90"/>
  <c r="B79" i="90"/>
  <c r="H77" i="90"/>
  <c r="B78" i="90"/>
  <c r="C78" i="90"/>
  <c r="C79" i="90"/>
  <c r="D79" i="90"/>
  <c r="D80" i="90"/>
  <c r="B81" i="90"/>
  <c r="B80" i="90"/>
  <c r="C80" i="90"/>
  <c r="C81" i="90"/>
  <c r="D81" i="90"/>
  <c r="B83" i="90"/>
  <c r="B82" i="90"/>
  <c r="C82" i="90"/>
  <c r="C83" i="90"/>
  <c r="D83" i="90"/>
  <c r="B85" i="90"/>
  <c r="B84" i="90"/>
  <c r="C84" i="90"/>
  <c r="C85" i="90"/>
  <c r="D85" i="90"/>
  <c r="B87" i="90"/>
  <c r="B86" i="90"/>
  <c r="C86" i="90"/>
  <c r="C87" i="90"/>
  <c r="D87" i="90"/>
  <c r="D92" i="90"/>
  <c r="B89" i="90"/>
  <c r="B88" i="90"/>
  <c r="C88" i="90"/>
  <c r="C89" i="90"/>
  <c r="D89" i="90"/>
  <c r="B91" i="90"/>
  <c r="B90" i="90"/>
  <c r="C90" i="90"/>
  <c r="C91" i="90"/>
  <c r="D91" i="90"/>
  <c r="E92" i="90"/>
  <c r="C92" i="90"/>
  <c r="F92" i="90"/>
  <c r="S91" i="90"/>
  <c r="R91" i="90"/>
  <c r="Q91" i="90"/>
  <c r="P91" i="90"/>
  <c r="O91" i="90"/>
  <c r="N91" i="90"/>
  <c r="M91" i="90"/>
  <c r="L91" i="90"/>
  <c r="K91" i="90"/>
  <c r="H91" i="90"/>
  <c r="G91" i="90"/>
  <c r="S90" i="90"/>
  <c r="R90" i="90"/>
  <c r="Q90" i="90"/>
  <c r="P90" i="90"/>
  <c r="O90" i="90"/>
  <c r="N90" i="90"/>
  <c r="M90" i="90"/>
  <c r="L90" i="90"/>
  <c r="K90" i="90"/>
  <c r="S89" i="90"/>
  <c r="R89" i="90"/>
  <c r="Q89" i="90"/>
  <c r="P89" i="90"/>
  <c r="O89" i="90"/>
  <c r="N89" i="90"/>
  <c r="M89" i="90"/>
  <c r="L89" i="90"/>
  <c r="K89" i="90"/>
  <c r="H89" i="90"/>
  <c r="H88" i="90"/>
  <c r="G89" i="90"/>
  <c r="S88" i="90"/>
  <c r="R88" i="90"/>
  <c r="Q88" i="90"/>
  <c r="P88" i="90"/>
  <c r="O88" i="90"/>
  <c r="N88" i="90"/>
  <c r="M88" i="90"/>
  <c r="L88" i="90"/>
  <c r="K88" i="90"/>
  <c r="S87" i="90"/>
  <c r="R87" i="90"/>
  <c r="Q87" i="90"/>
  <c r="P87" i="90"/>
  <c r="O87" i="90"/>
  <c r="N87" i="90"/>
  <c r="M87" i="90"/>
  <c r="L87" i="90"/>
  <c r="K87" i="90"/>
  <c r="H87" i="90"/>
  <c r="G87" i="90"/>
  <c r="S86" i="90"/>
  <c r="R86" i="90"/>
  <c r="Q86" i="90"/>
  <c r="P86" i="90"/>
  <c r="O86" i="90"/>
  <c r="N86" i="90"/>
  <c r="M86" i="90"/>
  <c r="L86" i="90"/>
  <c r="K86" i="90"/>
  <c r="S85" i="90"/>
  <c r="R85" i="90"/>
  <c r="Q85" i="90"/>
  <c r="P85" i="90"/>
  <c r="O85" i="90"/>
  <c r="N85" i="90"/>
  <c r="M85" i="90"/>
  <c r="L85" i="90"/>
  <c r="K85" i="90"/>
  <c r="H85" i="90"/>
  <c r="E85" i="90"/>
  <c r="G85" i="90"/>
  <c r="S84" i="90"/>
  <c r="R84" i="90"/>
  <c r="Q84" i="90"/>
  <c r="P84" i="90"/>
  <c r="O84" i="90"/>
  <c r="N84" i="90"/>
  <c r="M84" i="90"/>
  <c r="L84" i="90"/>
  <c r="K84" i="90"/>
  <c r="S83" i="90"/>
  <c r="R83" i="90"/>
  <c r="Q83" i="90"/>
  <c r="P83" i="90"/>
  <c r="O83" i="90"/>
  <c r="N83" i="90"/>
  <c r="M83" i="90"/>
  <c r="L83" i="90"/>
  <c r="K83" i="90"/>
  <c r="H83" i="90"/>
  <c r="G83" i="90"/>
  <c r="S82" i="90"/>
  <c r="R82" i="90"/>
  <c r="Q82" i="90"/>
  <c r="P82" i="90"/>
  <c r="O82" i="90"/>
  <c r="N82" i="90"/>
  <c r="M82" i="90"/>
  <c r="L82" i="90"/>
  <c r="K82" i="90"/>
  <c r="S81" i="90"/>
  <c r="R81" i="90"/>
  <c r="Q81" i="90"/>
  <c r="P81" i="90"/>
  <c r="O81" i="90"/>
  <c r="N81" i="90"/>
  <c r="M81" i="90"/>
  <c r="L81" i="90"/>
  <c r="K81" i="90"/>
  <c r="H81" i="90"/>
  <c r="G81" i="90"/>
  <c r="H63" i="90"/>
  <c r="AF80" i="90"/>
  <c r="AE80" i="90"/>
  <c r="AD80" i="90"/>
  <c r="AC80" i="90"/>
  <c r="AB80" i="90"/>
  <c r="AA80" i="90"/>
  <c r="Z80" i="90"/>
  <c r="Y80" i="90"/>
  <c r="V80" i="90"/>
  <c r="W80" i="90"/>
  <c r="X80" i="90"/>
  <c r="S80" i="90"/>
  <c r="R80" i="90"/>
  <c r="Q80" i="90"/>
  <c r="P80" i="90"/>
  <c r="O80" i="90"/>
  <c r="N80" i="90"/>
  <c r="M80" i="90"/>
  <c r="L80" i="90"/>
  <c r="K80" i="90"/>
  <c r="AF79" i="90"/>
  <c r="AE79" i="90"/>
  <c r="AD79" i="90"/>
  <c r="AC79" i="90"/>
  <c r="AB79" i="90"/>
  <c r="AA79" i="90"/>
  <c r="Z79" i="90"/>
  <c r="Y79" i="90"/>
  <c r="V79" i="90"/>
  <c r="W79" i="90"/>
  <c r="X79" i="90"/>
  <c r="S79" i="90"/>
  <c r="R79" i="90"/>
  <c r="Q79" i="90"/>
  <c r="P79" i="90"/>
  <c r="O79" i="90"/>
  <c r="N79" i="90"/>
  <c r="M79" i="90"/>
  <c r="L79" i="90"/>
  <c r="K79" i="90"/>
  <c r="H79" i="90"/>
  <c r="G79" i="90"/>
  <c r="AF78" i="90"/>
  <c r="AE78" i="90"/>
  <c r="AD78" i="90"/>
  <c r="AC78" i="90"/>
  <c r="AB78" i="90"/>
  <c r="AA78" i="90"/>
  <c r="Z78" i="90"/>
  <c r="Y78" i="90"/>
  <c r="V78" i="90"/>
  <c r="W78" i="90"/>
  <c r="X78" i="90"/>
  <c r="S78" i="90"/>
  <c r="R78" i="90"/>
  <c r="Q78" i="90"/>
  <c r="P78" i="90"/>
  <c r="O78" i="90"/>
  <c r="N78" i="90"/>
  <c r="M78" i="90"/>
  <c r="L78" i="90"/>
  <c r="K78" i="90"/>
  <c r="AF77" i="90"/>
  <c r="AE77" i="90"/>
  <c r="AD77" i="90"/>
  <c r="AC77" i="90"/>
  <c r="AB77" i="90"/>
  <c r="AA77" i="90"/>
  <c r="Z77" i="90"/>
  <c r="Y77" i="90"/>
  <c r="V77" i="90"/>
  <c r="W77" i="90"/>
  <c r="X77" i="90"/>
  <c r="S77" i="90"/>
  <c r="R77" i="90"/>
  <c r="Q77" i="90"/>
  <c r="P77" i="90"/>
  <c r="O77" i="90"/>
  <c r="N77" i="90"/>
  <c r="M77" i="90"/>
  <c r="L77" i="90"/>
  <c r="K77" i="90"/>
  <c r="B77" i="90"/>
  <c r="AF76" i="90"/>
  <c r="AE76" i="90"/>
  <c r="AD76" i="90"/>
  <c r="AC76" i="90"/>
  <c r="AB76" i="90"/>
  <c r="AA76" i="90"/>
  <c r="Z76" i="90"/>
  <c r="Y76" i="90"/>
  <c r="V76" i="90"/>
  <c r="W76" i="90"/>
  <c r="X76" i="90"/>
  <c r="S76" i="90"/>
  <c r="R76" i="90"/>
  <c r="Q76" i="90"/>
  <c r="P76" i="90"/>
  <c r="O76" i="90"/>
  <c r="N76" i="90"/>
  <c r="M76" i="90"/>
  <c r="L76" i="90"/>
  <c r="K76" i="90"/>
  <c r="G68" i="90"/>
  <c r="C54" i="90"/>
  <c r="C73" i="90"/>
  <c r="C55" i="90"/>
  <c r="C74" i="90"/>
  <c r="D73" i="90"/>
  <c r="H53" i="90"/>
  <c r="E72" i="90"/>
  <c r="F72" i="90"/>
  <c r="H54" i="90"/>
  <c r="E73" i="90"/>
  <c r="F73" i="90"/>
  <c r="B76" i="90"/>
  <c r="AF75" i="90"/>
  <c r="AE75" i="90"/>
  <c r="AD75" i="90"/>
  <c r="AC75" i="90"/>
  <c r="AB75" i="90"/>
  <c r="AA75" i="90"/>
  <c r="Z75" i="90"/>
  <c r="Y75" i="90"/>
  <c r="V75" i="90"/>
  <c r="W75" i="90"/>
  <c r="X75" i="90"/>
  <c r="S75" i="90"/>
  <c r="R75" i="90"/>
  <c r="Q75" i="90"/>
  <c r="P75" i="90"/>
  <c r="O75" i="90"/>
  <c r="N75" i="90"/>
  <c r="M75" i="90"/>
  <c r="L75" i="90"/>
  <c r="K75" i="90"/>
  <c r="B75" i="90"/>
  <c r="AF74" i="90"/>
  <c r="AE74" i="90"/>
  <c r="AD74" i="90"/>
  <c r="AC74" i="90"/>
  <c r="AB74" i="90"/>
  <c r="AA74" i="90"/>
  <c r="Z74" i="90"/>
  <c r="Y74" i="90"/>
  <c r="V74" i="90"/>
  <c r="W74" i="90"/>
  <c r="X74" i="90"/>
  <c r="S74" i="90"/>
  <c r="R74" i="90"/>
  <c r="Q74" i="90"/>
  <c r="P74" i="90"/>
  <c r="O74" i="90"/>
  <c r="N74" i="90"/>
  <c r="M74" i="90"/>
  <c r="L74" i="90"/>
  <c r="K74" i="90"/>
  <c r="H55" i="90"/>
  <c r="E74" i="90"/>
  <c r="B55" i="90"/>
  <c r="B74" i="90"/>
  <c r="AF73" i="90"/>
  <c r="AE73" i="90"/>
  <c r="AD73" i="90"/>
  <c r="AC73" i="90"/>
  <c r="AB73" i="90"/>
  <c r="AA73" i="90"/>
  <c r="Z73" i="90"/>
  <c r="Y73" i="90"/>
  <c r="V73" i="90"/>
  <c r="W73" i="90"/>
  <c r="X73" i="90"/>
  <c r="S73" i="90"/>
  <c r="R73" i="90"/>
  <c r="Q73" i="90"/>
  <c r="P73" i="90"/>
  <c r="O73" i="90"/>
  <c r="N73" i="90"/>
  <c r="M73" i="90"/>
  <c r="L73" i="90"/>
  <c r="K73" i="90"/>
  <c r="B54" i="90"/>
  <c r="B73" i="90"/>
  <c r="AF72" i="90"/>
  <c r="AE72" i="90"/>
  <c r="AD72" i="90"/>
  <c r="AC72" i="90"/>
  <c r="AB72" i="90"/>
  <c r="AA72" i="90"/>
  <c r="Z72" i="90"/>
  <c r="Y72" i="90"/>
  <c r="V72" i="90"/>
  <c r="W72" i="90"/>
  <c r="X72" i="90"/>
  <c r="S72" i="90"/>
  <c r="R72" i="90"/>
  <c r="Q72" i="90"/>
  <c r="P72" i="90"/>
  <c r="O72" i="90"/>
  <c r="N72" i="90"/>
  <c r="M72" i="90"/>
  <c r="L72" i="90"/>
  <c r="K72" i="90"/>
  <c r="C53" i="90"/>
  <c r="C72" i="90"/>
  <c r="D72" i="90"/>
  <c r="B53" i="90"/>
  <c r="B72" i="90"/>
  <c r="AF71" i="90"/>
  <c r="AE71" i="90"/>
  <c r="AD71" i="90"/>
  <c r="AC71" i="90"/>
  <c r="AB71" i="90"/>
  <c r="AA71" i="90"/>
  <c r="Z71" i="90"/>
  <c r="Y71" i="90"/>
  <c r="V71" i="90"/>
  <c r="W71" i="90"/>
  <c r="X71" i="90"/>
  <c r="S71" i="90"/>
  <c r="R71" i="90"/>
  <c r="Q71" i="90"/>
  <c r="P71" i="90"/>
  <c r="O71" i="90"/>
  <c r="N71" i="90"/>
  <c r="M71" i="90"/>
  <c r="L71" i="90"/>
  <c r="K71" i="90"/>
  <c r="AF70" i="90"/>
  <c r="AE70" i="90"/>
  <c r="AD70" i="90"/>
  <c r="AC70" i="90"/>
  <c r="AB70" i="90"/>
  <c r="AA70" i="90"/>
  <c r="Z70" i="90"/>
  <c r="Y70" i="90"/>
  <c r="V70" i="90"/>
  <c r="W70" i="90"/>
  <c r="X70" i="90"/>
  <c r="S70" i="90"/>
  <c r="R70" i="90"/>
  <c r="Q70" i="90"/>
  <c r="P70" i="90"/>
  <c r="O70" i="90"/>
  <c r="N70" i="90"/>
  <c r="M70" i="90"/>
  <c r="L70" i="90"/>
  <c r="K70" i="90"/>
  <c r="G66" i="90"/>
  <c r="AF69" i="90"/>
  <c r="AE69" i="90"/>
  <c r="AD69" i="90"/>
  <c r="AC69" i="90"/>
  <c r="AB69" i="90"/>
  <c r="AA69" i="90"/>
  <c r="Z69" i="90"/>
  <c r="Y69" i="90"/>
  <c r="V69" i="90"/>
  <c r="W69" i="90"/>
  <c r="X69" i="90"/>
  <c r="S69" i="90"/>
  <c r="R69" i="90"/>
  <c r="Q69" i="90"/>
  <c r="P69" i="90"/>
  <c r="O69" i="90"/>
  <c r="N69" i="90"/>
  <c r="M69" i="90"/>
  <c r="L69" i="90"/>
  <c r="K69" i="90"/>
  <c r="AF68" i="90"/>
  <c r="AE68" i="90"/>
  <c r="AD68" i="90"/>
  <c r="AC68" i="90"/>
  <c r="AB68" i="90"/>
  <c r="AA68" i="90"/>
  <c r="Z68" i="90"/>
  <c r="Y68" i="90"/>
  <c r="V68" i="90"/>
  <c r="W68" i="90"/>
  <c r="X68" i="90"/>
  <c r="S68" i="90"/>
  <c r="R68" i="90"/>
  <c r="Q68" i="90"/>
  <c r="P68" i="90"/>
  <c r="O68" i="90"/>
  <c r="N68" i="90"/>
  <c r="M68" i="90"/>
  <c r="L68" i="90"/>
  <c r="K68" i="90"/>
  <c r="AF67" i="90"/>
  <c r="AE67" i="90"/>
  <c r="AD67" i="90"/>
  <c r="AC67" i="90"/>
  <c r="AB67" i="90"/>
  <c r="AA67" i="90"/>
  <c r="Z67" i="90"/>
  <c r="Y67" i="90"/>
  <c r="V67" i="90"/>
  <c r="W67" i="90"/>
  <c r="X67" i="90"/>
  <c r="S67" i="90"/>
  <c r="R67" i="90"/>
  <c r="Q67" i="90"/>
  <c r="P67" i="90"/>
  <c r="O67" i="90"/>
  <c r="N67" i="90"/>
  <c r="M67" i="90"/>
  <c r="L67" i="90"/>
  <c r="K67" i="90"/>
  <c r="G53" i="90"/>
  <c r="C56" i="90"/>
  <c r="B56" i="90"/>
  <c r="C57" i="90"/>
  <c r="B57" i="90"/>
  <c r="E57" i="90"/>
  <c r="G57" i="90"/>
  <c r="C58" i="90"/>
  <c r="B58" i="90"/>
  <c r="C59" i="90"/>
  <c r="B59" i="90"/>
  <c r="C60" i="90"/>
  <c r="B60" i="90"/>
  <c r="C61" i="90"/>
  <c r="B61" i="90"/>
  <c r="E56" i="90"/>
  <c r="G56" i="90"/>
  <c r="E58" i="90"/>
  <c r="G58" i="90"/>
  <c r="E59" i="90"/>
  <c r="G59" i="90"/>
  <c r="E60" i="90"/>
  <c r="G60" i="90"/>
  <c r="E61" i="90"/>
  <c r="G61" i="90"/>
  <c r="F53" i="90"/>
  <c r="B62" i="90"/>
  <c r="B63" i="90"/>
  <c r="B64" i="90"/>
  <c r="F54" i="90"/>
  <c r="F55" i="90"/>
  <c r="H66" i="90"/>
  <c r="H67" i="90"/>
  <c r="G67" i="90"/>
  <c r="B65" i="90"/>
  <c r="B66" i="90"/>
  <c r="F65" i="90"/>
  <c r="F66" i="90"/>
  <c r="F67" i="90"/>
  <c r="B67" i="90"/>
  <c r="AF66" i="90"/>
  <c r="AE66" i="90"/>
  <c r="AD66" i="90"/>
  <c r="AC66" i="90"/>
  <c r="AB66" i="90"/>
  <c r="AA66" i="90"/>
  <c r="Z66" i="90"/>
  <c r="Y66" i="90"/>
  <c r="V66" i="90"/>
  <c r="W66" i="90"/>
  <c r="X66" i="90"/>
  <c r="S66" i="90"/>
  <c r="R66" i="90"/>
  <c r="Q66" i="90"/>
  <c r="P66" i="90"/>
  <c r="O66" i="90"/>
  <c r="N66" i="90"/>
  <c r="M66" i="90"/>
  <c r="L66" i="90"/>
  <c r="K66" i="90"/>
  <c r="C66" i="90"/>
  <c r="AF65" i="90"/>
  <c r="AE65" i="90"/>
  <c r="AD65" i="90"/>
  <c r="AC65" i="90"/>
  <c r="AB65" i="90"/>
  <c r="AA65" i="90"/>
  <c r="Z65" i="90"/>
  <c r="Y65" i="90"/>
  <c r="V65" i="90"/>
  <c r="W65" i="90"/>
  <c r="X65" i="90"/>
  <c r="S65" i="90"/>
  <c r="R65" i="90"/>
  <c r="Q65" i="90"/>
  <c r="P65" i="90"/>
  <c r="O65" i="90"/>
  <c r="N65" i="90"/>
  <c r="M65" i="90"/>
  <c r="L65" i="90"/>
  <c r="K65" i="90"/>
  <c r="H65" i="90"/>
  <c r="G65" i="90"/>
  <c r="C65" i="90"/>
  <c r="AF64" i="90"/>
  <c r="AE64" i="90"/>
  <c r="AD64" i="90"/>
  <c r="AC64" i="90"/>
  <c r="AB64" i="90"/>
  <c r="AA64" i="90"/>
  <c r="Z64" i="90"/>
  <c r="Y64" i="90"/>
  <c r="V64" i="90"/>
  <c r="W64" i="90"/>
  <c r="X64" i="90"/>
  <c r="S64" i="90"/>
  <c r="R64" i="90"/>
  <c r="Q64" i="90"/>
  <c r="P64" i="90"/>
  <c r="O64" i="90"/>
  <c r="N64" i="90"/>
  <c r="M64" i="90"/>
  <c r="L64" i="90"/>
  <c r="K64" i="90"/>
  <c r="G64" i="90"/>
  <c r="E64" i="90"/>
  <c r="C64" i="90"/>
  <c r="AF63" i="90"/>
  <c r="AE63" i="90"/>
  <c r="AD63" i="90"/>
  <c r="AC63" i="90"/>
  <c r="AB63" i="90"/>
  <c r="AA63" i="90"/>
  <c r="Z63" i="90"/>
  <c r="Y63" i="90"/>
  <c r="V63" i="90"/>
  <c r="W63" i="90"/>
  <c r="X63" i="90"/>
  <c r="S63" i="90"/>
  <c r="R63" i="90"/>
  <c r="Q63" i="90"/>
  <c r="P63" i="90"/>
  <c r="O63" i="90"/>
  <c r="N63" i="90"/>
  <c r="M63" i="90"/>
  <c r="L63" i="90"/>
  <c r="K63" i="90"/>
  <c r="D63" i="90"/>
  <c r="C63" i="90"/>
  <c r="AF62" i="90"/>
  <c r="AE62" i="90"/>
  <c r="AD62" i="90"/>
  <c r="AC62" i="90"/>
  <c r="AB62" i="90"/>
  <c r="AA62" i="90"/>
  <c r="Z62" i="90"/>
  <c r="Y62" i="90"/>
  <c r="V62" i="90"/>
  <c r="W62" i="90"/>
  <c r="X62" i="90"/>
  <c r="S62" i="90"/>
  <c r="R62" i="90"/>
  <c r="Q62" i="90"/>
  <c r="P62" i="90"/>
  <c r="O62" i="90"/>
  <c r="N62" i="90"/>
  <c r="M62" i="90"/>
  <c r="L62" i="90"/>
  <c r="K62" i="90"/>
  <c r="AF61" i="90"/>
  <c r="AE61" i="90"/>
  <c r="AD61" i="90"/>
  <c r="AC61" i="90"/>
  <c r="AB61" i="90"/>
  <c r="AA61" i="90"/>
  <c r="Z61" i="90"/>
  <c r="Y61" i="90"/>
  <c r="V61" i="90"/>
  <c r="W61" i="90"/>
  <c r="X61" i="90"/>
  <c r="S61" i="90"/>
  <c r="R61" i="90"/>
  <c r="Q61" i="90"/>
  <c r="P61" i="90"/>
  <c r="O61" i="90"/>
  <c r="N61" i="90"/>
  <c r="M61" i="90"/>
  <c r="L61" i="90"/>
  <c r="K61" i="90"/>
  <c r="H61" i="90"/>
  <c r="AF60" i="90"/>
  <c r="AE60" i="90"/>
  <c r="AD60" i="90"/>
  <c r="AC60" i="90"/>
  <c r="AB60" i="90"/>
  <c r="AA60" i="90"/>
  <c r="Z60" i="90"/>
  <c r="Y60" i="90"/>
  <c r="V60" i="90"/>
  <c r="W60" i="90"/>
  <c r="X60" i="90"/>
  <c r="S60" i="90"/>
  <c r="R60" i="90"/>
  <c r="Q60" i="90"/>
  <c r="P60" i="90"/>
  <c r="O60" i="90"/>
  <c r="N60" i="90"/>
  <c r="M60" i="90"/>
  <c r="L60" i="90"/>
  <c r="K60" i="90"/>
  <c r="H60" i="90"/>
  <c r="AF59" i="90"/>
  <c r="AE59" i="90"/>
  <c r="AD59" i="90"/>
  <c r="AC59" i="90"/>
  <c r="AB59" i="90"/>
  <c r="AA59" i="90"/>
  <c r="Z59" i="90"/>
  <c r="Y59" i="90"/>
  <c r="V59" i="90"/>
  <c r="W59" i="90"/>
  <c r="X59" i="90"/>
  <c r="S59" i="90"/>
  <c r="R59" i="90"/>
  <c r="Q59" i="90"/>
  <c r="P59" i="90"/>
  <c r="O59" i="90"/>
  <c r="N59" i="90"/>
  <c r="M59" i="90"/>
  <c r="L59" i="90"/>
  <c r="K59" i="90"/>
  <c r="H59" i="90"/>
  <c r="AF58" i="90"/>
  <c r="AE58" i="90"/>
  <c r="AD58" i="90"/>
  <c r="AC58" i="90"/>
  <c r="AB58" i="90"/>
  <c r="AA58" i="90"/>
  <c r="Z58" i="90"/>
  <c r="Y58" i="90"/>
  <c r="V58" i="90"/>
  <c r="W58" i="90"/>
  <c r="X58" i="90"/>
  <c r="S58" i="90"/>
  <c r="R58" i="90"/>
  <c r="Q58" i="90"/>
  <c r="P58" i="90"/>
  <c r="O58" i="90"/>
  <c r="N58" i="90"/>
  <c r="M58" i="90"/>
  <c r="L58" i="90"/>
  <c r="K58" i="90"/>
  <c r="H58" i="90"/>
  <c r="AF57" i="90"/>
  <c r="AE57" i="90"/>
  <c r="AD57" i="90"/>
  <c r="AC57" i="90"/>
  <c r="AB57" i="90"/>
  <c r="AA57" i="90"/>
  <c r="Z57" i="90"/>
  <c r="Y57" i="90"/>
  <c r="V57" i="90"/>
  <c r="W57" i="90"/>
  <c r="X57" i="90"/>
  <c r="S57" i="90"/>
  <c r="R57" i="90"/>
  <c r="Q57" i="90"/>
  <c r="P57" i="90"/>
  <c r="O57" i="90"/>
  <c r="N57" i="90"/>
  <c r="M57" i="90"/>
  <c r="L57" i="90"/>
  <c r="K57" i="90"/>
  <c r="H57" i="90"/>
  <c r="AF56" i="90"/>
  <c r="AE56" i="90"/>
  <c r="AD56" i="90"/>
  <c r="AC56" i="90"/>
  <c r="AB56" i="90"/>
  <c r="AA56" i="90"/>
  <c r="Z56" i="90"/>
  <c r="Y56" i="90"/>
  <c r="V56" i="90"/>
  <c r="W56" i="90"/>
  <c r="X56" i="90"/>
  <c r="S56" i="90"/>
  <c r="R56" i="90"/>
  <c r="Q56" i="90"/>
  <c r="P56" i="90"/>
  <c r="O56" i="90"/>
  <c r="N56" i="90"/>
  <c r="M56" i="90"/>
  <c r="L56" i="90"/>
  <c r="K56" i="90"/>
  <c r="H56" i="90"/>
  <c r="AF55" i="90"/>
  <c r="AE55" i="90"/>
  <c r="AD55" i="90"/>
  <c r="AC55" i="90"/>
  <c r="AB55" i="90"/>
  <c r="AA55" i="90"/>
  <c r="Z55" i="90"/>
  <c r="Y55" i="90"/>
  <c r="V55" i="90"/>
  <c r="W55" i="90"/>
  <c r="X55" i="90"/>
  <c r="S55" i="90"/>
  <c r="R55" i="90"/>
  <c r="Q55" i="90"/>
  <c r="P55" i="90"/>
  <c r="O55" i="90"/>
  <c r="N55" i="90"/>
  <c r="M55" i="90"/>
  <c r="L55" i="90"/>
  <c r="K55" i="90"/>
  <c r="D55" i="90"/>
  <c r="E55" i="90"/>
  <c r="AF54" i="90"/>
  <c r="AE54" i="90"/>
  <c r="AD54" i="90"/>
  <c r="AC54" i="90"/>
  <c r="AB54" i="90"/>
  <c r="AA54" i="90"/>
  <c r="Z54" i="90"/>
  <c r="Y54" i="90"/>
  <c r="V54" i="90"/>
  <c r="W54" i="90"/>
  <c r="X54" i="90"/>
  <c r="S54" i="90"/>
  <c r="R54" i="90"/>
  <c r="Q54" i="90"/>
  <c r="P54" i="90"/>
  <c r="O54" i="90"/>
  <c r="N54" i="90"/>
  <c r="M54" i="90"/>
  <c r="L54" i="90"/>
  <c r="K54" i="90"/>
  <c r="D54" i="90"/>
  <c r="E54" i="90"/>
  <c r="AF53" i="90"/>
  <c r="AE53" i="90"/>
  <c r="AD53" i="90"/>
  <c r="AC53" i="90"/>
  <c r="AB53" i="90"/>
  <c r="AA53" i="90"/>
  <c r="Z53" i="90"/>
  <c r="Y53" i="90"/>
  <c r="V53" i="90"/>
  <c r="W53" i="90"/>
  <c r="X53" i="90"/>
  <c r="S53" i="90"/>
  <c r="R53" i="90"/>
  <c r="Q53" i="90"/>
  <c r="P53" i="90"/>
  <c r="O53" i="90"/>
  <c r="N53" i="90"/>
  <c r="M53" i="90"/>
  <c r="L53" i="90"/>
  <c r="K53" i="90"/>
  <c r="D53" i="90"/>
  <c r="E53" i="90"/>
  <c r="Y52" i="90"/>
  <c r="Z52" i="90"/>
  <c r="AA52" i="90"/>
  <c r="AB52" i="90"/>
  <c r="AC52" i="90"/>
  <c r="AD52" i="90"/>
  <c r="AE52" i="90"/>
  <c r="AF52" i="90"/>
  <c r="V52" i="90"/>
  <c r="W52" i="90"/>
  <c r="X52" i="90"/>
  <c r="AG52" i="90"/>
  <c r="S52" i="90"/>
  <c r="R52" i="90"/>
  <c r="Q52" i="90"/>
  <c r="P52" i="90"/>
  <c r="O52" i="90"/>
  <c r="N52" i="90"/>
  <c r="M52" i="90"/>
  <c r="L52" i="90"/>
  <c r="K52" i="90"/>
  <c r="B51" i="90"/>
  <c r="A51" i="89"/>
  <c r="B101" i="89"/>
  <c r="B96" i="89"/>
  <c r="B97" i="89"/>
  <c r="B98" i="89"/>
  <c r="B99" i="89"/>
  <c r="B100" i="89"/>
  <c r="D101" i="89"/>
  <c r="E101" i="89"/>
  <c r="B94" i="89"/>
  <c r="C101" i="89"/>
  <c r="F101" i="89"/>
  <c r="D100" i="89"/>
  <c r="E100" i="89"/>
  <c r="C100" i="89"/>
  <c r="F100" i="89"/>
  <c r="D99" i="89"/>
  <c r="E99" i="89"/>
  <c r="C99" i="89"/>
  <c r="F99" i="89"/>
  <c r="D98" i="89"/>
  <c r="E98" i="89"/>
  <c r="C57" i="89"/>
  <c r="B57" i="89"/>
  <c r="C98" i="89"/>
  <c r="F98" i="89"/>
  <c r="D97" i="89"/>
  <c r="E97" i="89"/>
  <c r="C97" i="89"/>
  <c r="F97" i="89"/>
  <c r="D96" i="89"/>
  <c r="E96" i="89"/>
  <c r="G96" i="89"/>
  <c r="C96" i="89"/>
  <c r="F96" i="89"/>
  <c r="B95" i="89"/>
  <c r="C77" i="89"/>
  <c r="E77" i="89"/>
  <c r="F77" i="89"/>
  <c r="G77" i="89"/>
  <c r="D77" i="89"/>
  <c r="B79" i="89"/>
  <c r="H77" i="89"/>
  <c r="B78" i="89"/>
  <c r="C78" i="89"/>
  <c r="C79" i="89"/>
  <c r="D79" i="89"/>
  <c r="D80" i="89"/>
  <c r="B81" i="89"/>
  <c r="B80" i="89"/>
  <c r="C80" i="89"/>
  <c r="C81" i="89"/>
  <c r="D81" i="89"/>
  <c r="B83" i="89"/>
  <c r="B82" i="89"/>
  <c r="C82" i="89"/>
  <c r="C83" i="89"/>
  <c r="D83" i="89"/>
  <c r="B85" i="89"/>
  <c r="B84" i="89"/>
  <c r="C84" i="89"/>
  <c r="C85" i="89"/>
  <c r="D85" i="89"/>
  <c r="B87" i="89"/>
  <c r="B86" i="89"/>
  <c r="C86" i="89"/>
  <c r="C87" i="89"/>
  <c r="D87" i="89"/>
  <c r="D92" i="89"/>
  <c r="B89" i="89"/>
  <c r="B88" i="89"/>
  <c r="C88" i="89"/>
  <c r="C89" i="89"/>
  <c r="D89" i="89"/>
  <c r="B91" i="89"/>
  <c r="B90" i="89"/>
  <c r="C90" i="89"/>
  <c r="C91" i="89"/>
  <c r="D91" i="89"/>
  <c r="E92" i="89"/>
  <c r="C92" i="89"/>
  <c r="F92" i="89"/>
  <c r="S91" i="89"/>
  <c r="R91" i="89"/>
  <c r="Q91" i="89"/>
  <c r="P91" i="89"/>
  <c r="O91" i="89"/>
  <c r="N91" i="89"/>
  <c r="M91" i="89"/>
  <c r="L91" i="89"/>
  <c r="K91" i="89"/>
  <c r="H91" i="89"/>
  <c r="G91" i="89"/>
  <c r="S90" i="89"/>
  <c r="R90" i="89"/>
  <c r="Q90" i="89"/>
  <c r="P90" i="89"/>
  <c r="O90" i="89"/>
  <c r="N90" i="89"/>
  <c r="M90" i="89"/>
  <c r="L90" i="89"/>
  <c r="K90" i="89"/>
  <c r="S89" i="89"/>
  <c r="R89" i="89"/>
  <c r="Q89" i="89"/>
  <c r="P89" i="89"/>
  <c r="O89" i="89"/>
  <c r="N89" i="89"/>
  <c r="M89" i="89"/>
  <c r="L89" i="89"/>
  <c r="K89" i="89"/>
  <c r="H89" i="89"/>
  <c r="H88" i="89"/>
  <c r="G89" i="89"/>
  <c r="S88" i="89"/>
  <c r="R88" i="89"/>
  <c r="Q88" i="89"/>
  <c r="P88" i="89"/>
  <c r="O88" i="89"/>
  <c r="N88" i="89"/>
  <c r="M88" i="89"/>
  <c r="L88" i="89"/>
  <c r="K88" i="89"/>
  <c r="S87" i="89"/>
  <c r="R87" i="89"/>
  <c r="Q87" i="89"/>
  <c r="P87" i="89"/>
  <c r="O87" i="89"/>
  <c r="N87" i="89"/>
  <c r="M87" i="89"/>
  <c r="L87" i="89"/>
  <c r="K87" i="89"/>
  <c r="H87" i="89"/>
  <c r="G87" i="89"/>
  <c r="S86" i="89"/>
  <c r="R86" i="89"/>
  <c r="Q86" i="89"/>
  <c r="P86" i="89"/>
  <c r="O86" i="89"/>
  <c r="N86" i="89"/>
  <c r="M86" i="89"/>
  <c r="L86" i="89"/>
  <c r="K86" i="89"/>
  <c r="S85" i="89"/>
  <c r="R85" i="89"/>
  <c r="Q85" i="89"/>
  <c r="P85" i="89"/>
  <c r="O85" i="89"/>
  <c r="N85" i="89"/>
  <c r="M85" i="89"/>
  <c r="L85" i="89"/>
  <c r="K85" i="89"/>
  <c r="H85" i="89"/>
  <c r="E85" i="89"/>
  <c r="G85" i="89"/>
  <c r="S84" i="89"/>
  <c r="R84" i="89"/>
  <c r="Q84" i="89"/>
  <c r="P84" i="89"/>
  <c r="O84" i="89"/>
  <c r="N84" i="89"/>
  <c r="M84" i="89"/>
  <c r="L84" i="89"/>
  <c r="K84" i="89"/>
  <c r="S83" i="89"/>
  <c r="R83" i="89"/>
  <c r="Q83" i="89"/>
  <c r="P83" i="89"/>
  <c r="O83" i="89"/>
  <c r="N83" i="89"/>
  <c r="M83" i="89"/>
  <c r="L83" i="89"/>
  <c r="K83" i="89"/>
  <c r="H83" i="89"/>
  <c r="G83" i="89"/>
  <c r="S82" i="89"/>
  <c r="R82" i="89"/>
  <c r="Q82" i="89"/>
  <c r="P82" i="89"/>
  <c r="O82" i="89"/>
  <c r="N82" i="89"/>
  <c r="M82" i="89"/>
  <c r="L82" i="89"/>
  <c r="K82" i="89"/>
  <c r="S81" i="89"/>
  <c r="R81" i="89"/>
  <c r="Q81" i="89"/>
  <c r="P81" i="89"/>
  <c r="O81" i="89"/>
  <c r="N81" i="89"/>
  <c r="M81" i="89"/>
  <c r="L81" i="89"/>
  <c r="K81" i="89"/>
  <c r="H81" i="89"/>
  <c r="G81" i="89"/>
  <c r="H63" i="89"/>
  <c r="AF80" i="89"/>
  <c r="AE80" i="89"/>
  <c r="AD80" i="89"/>
  <c r="AC80" i="89"/>
  <c r="AB80" i="89"/>
  <c r="AA80" i="89"/>
  <c r="Z80" i="89"/>
  <c r="Y80" i="89"/>
  <c r="V80" i="89"/>
  <c r="W80" i="89"/>
  <c r="X80" i="89"/>
  <c r="S80" i="89"/>
  <c r="R80" i="89"/>
  <c r="Q80" i="89"/>
  <c r="P80" i="89"/>
  <c r="O80" i="89"/>
  <c r="N80" i="89"/>
  <c r="M80" i="89"/>
  <c r="L80" i="89"/>
  <c r="K80" i="89"/>
  <c r="AF79" i="89"/>
  <c r="AE79" i="89"/>
  <c r="AD79" i="89"/>
  <c r="AC79" i="89"/>
  <c r="AB79" i="89"/>
  <c r="AA79" i="89"/>
  <c r="Z79" i="89"/>
  <c r="Y79" i="89"/>
  <c r="V79" i="89"/>
  <c r="W79" i="89"/>
  <c r="X79" i="89"/>
  <c r="S79" i="89"/>
  <c r="R79" i="89"/>
  <c r="Q79" i="89"/>
  <c r="P79" i="89"/>
  <c r="O79" i="89"/>
  <c r="N79" i="89"/>
  <c r="M79" i="89"/>
  <c r="L79" i="89"/>
  <c r="K79" i="89"/>
  <c r="H79" i="89"/>
  <c r="G79" i="89"/>
  <c r="AF78" i="89"/>
  <c r="AE78" i="89"/>
  <c r="AD78" i="89"/>
  <c r="AC78" i="89"/>
  <c r="AB78" i="89"/>
  <c r="AA78" i="89"/>
  <c r="Z78" i="89"/>
  <c r="Y78" i="89"/>
  <c r="V78" i="89"/>
  <c r="W78" i="89"/>
  <c r="X78" i="89"/>
  <c r="S78" i="89"/>
  <c r="R78" i="89"/>
  <c r="Q78" i="89"/>
  <c r="P78" i="89"/>
  <c r="O78" i="89"/>
  <c r="N78" i="89"/>
  <c r="M78" i="89"/>
  <c r="L78" i="89"/>
  <c r="K78" i="89"/>
  <c r="AF77" i="89"/>
  <c r="AE77" i="89"/>
  <c r="AD77" i="89"/>
  <c r="AC77" i="89"/>
  <c r="AB77" i="89"/>
  <c r="AA77" i="89"/>
  <c r="Z77" i="89"/>
  <c r="Y77" i="89"/>
  <c r="V77" i="89"/>
  <c r="W77" i="89"/>
  <c r="X77" i="89"/>
  <c r="S77" i="89"/>
  <c r="R77" i="89"/>
  <c r="Q77" i="89"/>
  <c r="P77" i="89"/>
  <c r="O77" i="89"/>
  <c r="N77" i="89"/>
  <c r="M77" i="89"/>
  <c r="L77" i="89"/>
  <c r="K77" i="89"/>
  <c r="B77" i="89"/>
  <c r="AF76" i="89"/>
  <c r="AE76" i="89"/>
  <c r="AD76" i="89"/>
  <c r="AC76" i="89"/>
  <c r="AB76" i="89"/>
  <c r="AA76" i="89"/>
  <c r="Z76" i="89"/>
  <c r="Y76" i="89"/>
  <c r="V76" i="89"/>
  <c r="W76" i="89"/>
  <c r="X76" i="89"/>
  <c r="S76" i="89"/>
  <c r="R76" i="89"/>
  <c r="Q76" i="89"/>
  <c r="P76" i="89"/>
  <c r="O76" i="89"/>
  <c r="N76" i="89"/>
  <c r="M76" i="89"/>
  <c r="L76" i="89"/>
  <c r="K76" i="89"/>
  <c r="G68" i="89"/>
  <c r="C54" i="89"/>
  <c r="C73" i="89"/>
  <c r="C55" i="89"/>
  <c r="C74" i="89"/>
  <c r="D73" i="89"/>
  <c r="H53" i="89"/>
  <c r="E72" i="89"/>
  <c r="F72" i="89"/>
  <c r="H54" i="89"/>
  <c r="E73" i="89"/>
  <c r="F73" i="89"/>
  <c r="B76" i="89"/>
  <c r="AF75" i="89"/>
  <c r="AE75" i="89"/>
  <c r="AD75" i="89"/>
  <c r="AC75" i="89"/>
  <c r="AB75" i="89"/>
  <c r="AA75" i="89"/>
  <c r="Z75" i="89"/>
  <c r="Y75" i="89"/>
  <c r="V75" i="89"/>
  <c r="W75" i="89"/>
  <c r="X75" i="89"/>
  <c r="S75" i="89"/>
  <c r="R75" i="89"/>
  <c r="Q75" i="89"/>
  <c r="P75" i="89"/>
  <c r="O75" i="89"/>
  <c r="N75" i="89"/>
  <c r="M75" i="89"/>
  <c r="L75" i="89"/>
  <c r="K75" i="89"/>
  <c r="B75" i="89"/>
  <c r="AF74" i="89"/>
  <c r="AE74" i="89"/>
  <c r="AD74" i="89"/>
  <c r="AC74" i="89"/>
  <c r="AB74" i="89"/>
  <c r="AA74" i="89"/>
  <c r="Z74" i="89"/>
  <c r="Y74" i="89"/>
  <c r="V74" i="89"/>
  <c r="W74" i="89"/>
  <c r="X74" i="89"/>
  <c r="S74" i="89"/>
  <c r="R74" i="89"/>
  <c r="Q74" i="89"/>
  <c r="P74" i="89"/>
  <c r="O74" i="89"/>
  <c r="N74" i="89"/>
  <c r="M74" i="89"/>
  <c r="L74" i="89"/>
  <c r="K74" i="89"/>
  <c r="H55" i="89"/>
  <c r="E74" i="89"/>
  <c r="B55" i="89"/>
  <c r="B74" i="89"/>
  <c r="AF73" i="89"/>
  <c r="AE73" i="89"/>
  <c r="AD73" i="89"/>
  <c r="AC73" i="89"/>
  <c r="AB73" i="89"/>
  <c r="AA73" i="89"/>
  <c r="Z73" i="89"/>
  <c r="Y73" i="89"/>
  <c r="V73" i="89"/>
  <c r="W73" i="89"/>
  <c r="X73" i="89"/>
  <c r="S73" i="89"/>
  <c r="R73" i="89"/>
  <c r="Q73" i="89"/>
  <c r="P73" i="89"/>
  <c r="O73" i="89"/>
  <c r="N73" i="89"/>
  <c r="M73" i="89"/>
  <c r="L73" i="89"/>
  <c r="K73" i="89"/>
  <c r="B54" i="89"/>
  <c r="B73" i="89"/>
  <c r="AF72" i="89"/>
  <c r="AE72" i="89"/>
  <c r="AD72" i="89"/>
  <c r="AC72" i="89"/>
  <c r="AB72" i="89"/>
  <c r="AA72" i="89"/>
  <c r="Z72" i="89"/>
  <c r="Y72" i="89"/>
  <c r="V72" i="89"/>
  <c r="W72" i="89"/>
  <c r="X72" i="89"/>
  <c r="S72" i="89"/>
  <c r="R72" i="89"/>
  <c r="Q72" i="89"/>
  <c r="P72" i="89"/>
  <c r="O72" i="89"/>
  <c r="N72" i="89"/>
  <c r="M72" i="89"/>
  <c r="L72" i="89"/>
  <c r="K72" i="89"/>
  <c r="C53" i="89"/>
  <c r="C72" i="89"/>
  <c r="D72" i="89"/>
  <c r="B53" i="89"/>
  <c r="B72" i="89"/>
  <c r="AF71" i="89"/>
  <c r="AE71" i="89"/>
  <c r="AD71" i="89"/>
  <c r="AC71" i="89"/>
  <c r="AB71" i="89"/>
  <c r="AA71" i="89"/>
  <c r="Z71" i="89"/>
  <c r="Y71" i="89"/>
  <c r="V71" i="89"/>
  <c r="W71" i="89"/>
  <c r="X71" i="89"/>
  <c r="S71" i="89"/>
  <c r="R71" i="89"/>
  <c r="Q71" i="89"/>
  <c r="P71" i="89"/>
  <c r="O71" i="89"/>
  <c r="N71" i="89"/>
  <c r="M71" i="89"/>
  <c r="L71" i="89"/>
  <c r="K71" i="89"/>
  <c r="AF70" i="89"/>
  <c r="AE70" i="89"/>
  <c r="AD70" i="89"/>
  <c r="AC70" i="89"/>
  <c r="AB70" i="89"/>
  <c r="AA70" i="89"/>
  <c r="Z70" i="89"/>
  <c r="Y70" i="89"/>
  <c r="V70" i="89"/>
  <c r="W70" i="89"/>
  <c r="X70" i="89"/>
  <c r="S70" i="89"/>
  <c r="R70" i="89"/>
  <c r="Q70" i="89"/>
  <c r="P70" i="89"/>
  <c r="O70" i="89"/>
  <c r="N70" i="89"/>
  <c r="M70" i="89"/>
  <c r="L70" i="89"/>
  <c r="K70" i="89"/>
  <c r="G66" i="89"/>
  <c r="AF69" i="89"/>
  <c r="AE69" i="89"/>
  <c r="AD69" i="89"/>
  <c r="AC69" i="89"/>
  <c r="AB69" i="89"/>
  <c r="AA69" i="89"/>
  <c r="Z69" i="89"/>
  <c r="Y69" i="89"/>
  <c r="V69" i="89"/>
  <c r="W69" i="89"/>
  <c r="X69" i="89"/>
  <c r="S69" i="89"/>
  <c r="R69" i="89"/>
  <c r="Q69" i="89"/>
  <c r="P69" i="89"/>
  <c r="O69" i="89"/>
  <c r="N69" i="89"/>
  <c r="M69" i="89"/>
  <c r="L69" i="89"/>
  <c r="K69" i="89"/>
  <c r="AF68" i="89"/>
  <c r="AE68" i="89"/>
  <c r="AD68" i="89"/>
  <c r="AC68" i="89"/>
  <c r="AB68" i="89"/>
  <c r="AA68" i="89"/>
  <c r="Z68" i="89"/>
  <c r="Y68" i="89"/>
  <c r="V68" i="89"/>
  <c r="W68" i="89"/>
  <c r="X68" i="89"/>
  <c r="S68" i="89"/>
  <c r="R68" i="89"/>
  <c r="Q68" i="89"/>
  <c r="P68" i="89"/>
  <c r="O68" i="89"/>
  <c r="N68" i="89"/>
  <c r="M68" i="89"/>
  <c r="L68" i="89"/>
  <c r="K68" i="89"/>
  <c r="AF67" i="89"/>
  <c r="AE67" i="89"/>
  <c r="AD67" i="89"/>
  <c r="AC67" i="89"/>
  <c r="AB67" i="89"/>
  <c r="AA67" i="89"/>
  <c r="Z67" i="89"/>
  <c r="Y67" i="89"/>
  <c r="V67" i="89"/>
  <c r="W67" i="89"/>
  <c r="X67" i="89"/>
  <c r="S67" i="89"/>
  <c r="R67" i="89"/>
  <c r="Q67" i="89"/>
  <c r="P67" i="89"/>
  <c r="O67" i="89"/>
  <c r="N67" i="89"/>
  <c r="M67" i="89"/>
  <c r="L67" i="89"/>
  <c r="K67" i="89"/>
  <c r="G53" i="89"/>
  <c r="C56" i="89"/>
  <c r="B56" i="89"/>
  <c r="E56" i="89"/>
  <c r="G56" i="89"/>
  <c r="C58" i="89"/>
  <c r="B58" i="89"/>
  <c r="C59" i="89"/>
  <c r="B59" i="89"/>
  <c r="C60" i="89"/>
  <c r="B60" i="89"/>
  <c r="C61" i="89"/>
  <c r="B61" i="89"/>
  <c r="E57" i="89"/>
  <c r="G57" i="89"/>
  <c r="E58" i="89"/>
  <c r="G58" i="89"/>
  <c r="E59" i="89"/>
  <c r="G59" i="89"/>
  <c r="E60" i="89"/>
  <c r="G60" i="89"/>
  <c r="E61" i="89"/>
  <c r="G61" i="89"/>
  <c r="F53" i="89"/>
  <c r="B62" i="89"/>
  <c r="B63" i="89"/>
  <c r="B64" i="89"/>
  <c r="F54" i="89"/>
  <c r="F55" i="89"/>
  <c r="H66" i="89"/>
  <c r="H67" i="89"/>
  <c r="G67" i="89"/>
  <c r="B65" i="89"/>
  <c r="B66" i="89"/>
  <c r="F65" i="89"/>
  <c r="F66" i="89"/>
  <c r="F67" i="89"/>
  <c r="B67" i="89"/>
  <c r="AF66" i="89"/>
  <c r="AE66" i="89"/>
  <c r="AD66" i="89"/>
  <c r="AC66" i="89"/>
  <c r="AB66" i="89"/>
  <c r="AA66" i="89"/>
  <c r="Z66" i="89"/>
  <c r="Y66" i="89"/>
  <c r="V66" i="89"/>
  <c r="W66" i="89"/>
  <c r="X66" i="89"/>
  <c r="S66" i="89"/>
  <c r="R66" i="89"/>
  <c r="Q66" i="89"/>
  <c r="P66" i="89"/>
  <c r="O66" i="89"/>
  <c r="N66" i="89"/>
  <c r="M66" i="89"/>
  <c r="L66" i="89"/>
  <c r="K66" i="89"/>
  <c r="C66" i="89"/>
  <c r="AF65" i="89"/>
  <c r="AE65" i="89"/>
  <c r="AD65" i="89"/>
  <c r="AC65" i="89"/>
  <c r="AB65" i="89"/>
  <c r="AA65" i="89"/>
  <c r="Z65" i="89"/>
  <c r="Y65" i="89"/>
  <c r="V65" i="89"/>
  <c r="W65" i="89"/>
  <c r="X65" i="89"/>
  <c r="S65" i="89"/>
  <c r="R65" i="89"/>
  <c r="Q65" i="89"/>
  <c r="P65" i="89"/>
  <c r="O65" i="89"/>
  <c r="N65" i="89"/>
  <c r="M65" i="89"/>
  <c r="L65" i="89"/>
  <c r="K65" i="89"/>
  <c r="H65" i="89"/>
  <c r="G65" i="89"/>
  <c r="C65" i="89"/>
  <c r="AF64" i="89"/>
  <c r="AE64" i="89"/>
  <c r="AD64" i="89"/>
  <c r="AC64" i="89"/>
  <c r="AB64" i="89"/>
  <c r="AA64" i="89"/>
  <c r="Z64" i="89"/>
  <c r="Y64" i="89"/>
  <c r="V64" i="89"/>
  <c r="W64" i="89"/>
  <c r="X64" i="89"/>
  <c r="S64" i="89"/>
  <c r="R64" i="89"/>
  <c r="Q64" i="89"/>
  <c r="P64" i="89"/>
  <c r="O64" i="89"/>
  <c r="N64" i="89"/>
  <c r="M64" i="89"/>
  <c r="L64" i="89"/>
  <c r="K64" i="89"/>
  <c r="G64" i="89"/>
  <c r="E64" i="89"/>
  <c r="C64" i="89"/>
  <c r="AF63" i="89"/>
  <c r="AE63" i="89"/>
  <c r="AD63" i="89"/>
  <c r="AC63" i="89"/>
  <c r="AB63" i="89"/>
  <c r="AA63" i="89"/>
  <c r="Z63" i="89"/>
  <c r="Y63" i="89"/>
  <c r="V63" i="89"/>
  <c r="W63" i="89"/>
  <c r="X63" i="89"/>
  <c r="S63" i="89"/>
  <c r="R63" i="89"/>
  <c r="Q63" i="89"/>
  <c r="P63" i="89"/>
  <c r="O63" i="89"/>
  <c r="N63" i="89"/>
  <c r="M63" i="89"/>
  <c r="L63" i="89"/>
  <c r="K63" i="89"/>
  <c r="D53" i="89"/>
  <c r="E53" i="89"/>
  <c r="D54" i="89"/>
  <c r="E54" i="89"/>
  <c r="D55" i="89"/>
  <c r="E55" i="89"/>
  <c r="D63" i="89"/>
  <c r="C63" i="89"/>
  <c r="AF62" i="89"/>
  <c r="AE62" i="89"/>
  <c r="AD62" i="89"/>
  <c r="AC62" i="89"/>
  <c r="AB62" i="89"/>
  <c r="AA62" i="89"/>
  <c r="Z62" i="89"/>
  <c r="Y62" i="89"/>
  <c r="V62" i="89"/>
  <c r="W62" i="89"/>
  <c r="X62" i="89"/>
  <c r="S62" i="89"/>
  <c r="R62" i="89"/>
  <c r="Q62" i="89"/>
  <c r="P62" i="89"/>
  <c r="O62" i="89"/>
  <c r="N62" i="89"/>
  <c r="M62" i="89"/>
  <c r="L62" i="89"/>
  <c r="K62" i="89"/>
  <c r="AF61" i="89"/>
  <c r="AE61" i="89"/>
  <c r="AD61" i="89"/>
  <c r="AC61" i="89"/>
  <c r="AB61" i="89"/>
  <c r="AA61" i="89"/>
  <c r="Z61" i="89"/>
  <c r="Y61" i="89"/>
  <c r="V61" i="89"/>
  <c r="W61" i="89"/>
  <c r="X61" i="89"/>
  <c r="S61" i="89"/>
  <c r="R61" i="89"/>
  <c r="Q61" i="89"/>
  <c r="P61" i="89"/>
  <c r="O61" i="89"/>
  <c r="N61" i="89"/>
  <c r="M61" i="89"/>
  <c r="L61" i="89"/>
  <c r="K61" i="89"/>
  <c r="H61" i="89"/>
  <c r="AF60" i="89"/>
  <c r="AE60" i="89"/>
  <c r="AD60" i="89"/>
  <c r="AC60" i="89"/>
  <c r="AB60" i="89"/>
  <c r="AA60" i="89"/>
  <c r="Z60" i="89"/>
  <c r="Y60" i="89"/>
  <c r="V60" i="89"/>
  <c r="W60" i="89"/>
  <c r="X60" i="89"/>
  <c r="S60" i="89"/>
  <c r="R60" i="89"/>
  <c r="Q60" i="89"/>
  <c r="P60" i="89"/>
  <c r="O60" i="89"/>
  <c r="N60" i="89"/>
  <c r="M60" i="89"/>
  <c r="L60" i="89"/>
  <c r="K60" i="89"/>
  <c r="H60" i="89"/>
  <c r="AF59" i="89"/>
  <c r="AE59" i="89"/>
  <c r="AD59" i="89"/>
  <c r="AC59" i="89"/>
  <c r="AB59" i="89"/>
  <c r="AA59" i="89"/>
  <c r="Z59" i="89"/>
  <c r="Y59" i="89"/>
  <c r="V59" i="89"/>
  <c r="W59" i="89"/>
  <c r="X59" i="89"/>
  <c r="S59" i="89"/>
  <c r="R59" i="89"/>
  <c r="Q59" i="89"/>
  <c r="P59" i="89"/>
  <c r="O59" i="89"/>
  <c r="N59" i="89"/>
  <c r="M59" i="89"/>
  <c r="L59" i="89"/>
  <c r="K59" i="89"/>
  <c r="H59" i="89"/>
  <c r="AF58" i="89"/>
  <c r="AE58" i="89"/>
  <c r="AD58" i="89"/>
  <c r="AC58" i="89"/>
  <c r="AB58" i="89"/>
  <c r="AA58" i="89"/>
  <c r="Z58" i="89"/>
  <c r="Y58" i="89"/>
  <c r="V58" i="89"/>
  <c r="W58" i="89"/>
  <c r="X58" i="89"/>
  <c r="S58" i="89"/>
  <c r="R58" i="89"/>
  <c r="Q58" i="89"/>
  <c r="P58" i="89"/>
  <c r="O58" i="89"/>
  <c r="N58" i="89"/>
  <c r="M58" i="89"/>
  <c r="L58" i="89"/>
  <c r="K58" i="89"/>
  <c r="H58" i="89"/>
  <c r="AF57" i="89"/>
  <c r="AE57" i="89"/>
  <c r="AD57" i="89"/>
  <c r="AC57" i="89"/>
  <c r="AB57" i="89"/>
  <c r="AA57" i="89"/>
  <c r="Z57" i="89"/>
  <c r="Y57" i="89"/>
  <c r="V57" i="89"/>
  <c r="W57" i="89"/>
  <c r="X57" i="89"/>
  <c r="S57" i="89"/>
  <c r="R57" i="89"/>
  <c r="Q57" i="89"/>
  <c r="P57" i="89"/>
  <c r="O57" i="89"/>
  <c r="N57" i="89"/>
  <c r="M57" i="89"/>
  <c r="L57" i="89"/>
  <c r="K57" i="89"/>
  <c r="H57" i="89"/>
  <c r="AF56" i="89"/>
  <c r="AE56" i="89"/>
  <c r="AD56" i="89"/>
  <c r="AC56" i="89"/>
  <c r="AB56" i="89"/>
  <c r="AA56" i="89"/>
  <c r="Z56" i="89"/>
  <c r="Y56" i="89"/>
  <c r="V56" i="89"/>
  <c r="W56" i="89"/>
  <c r="X56" i="89"/>
  <c r="S56" i="89"/>
  <c r="R56" i="89"/>
  <c r="Q56" i="89"/>
  <c r="P56" i="89"/>
  <c r="O56" i="89"/>
  <c r="N56" i="89"/>
  <c r="M56" i="89"/>
  <c r="L56" i="89"/>
  <c r="K56" i="89"/>
  <c r="H56" i="89"/>
  <c r="AF55" i="89"/>
  <c r="AE55" i="89"/>
  <c r="AD55" i="89"/>
  <c r="AC55" i="89"/>
  <c r="AB55" i="89"/>
  <c r="AA55" i="89"/>
  <c r="Z55" i="89"/>
  <c r="Y55" i="89"/>
  <c r="V55" i="89"/>
  <c r="W55" i="89"/>
  <c r="X55" i="89"/>
  <c r="S55" i="89"/>
  <c r="R55" i="89"/>
  <c r="Q55" i="89"/>
  <c r="P55" i="89"/>
  <c r="O55" i="89"/>
  <c r="N55" i="89"/>
  <c r="M55" i="89"/>
  <c r="L55" i="89"/>
  <c r="K55" i="89"/>
  <c r="AF54" i="89"/>
  <c r="AE54" i="89"/>
  <c r="AD54" i="89"/>
  <c r="AC54" i="89"/>
  <c r="AB54" i="89"/>
  <c r="AA54" i="89"/>
  <c r="Z54" i="89"/>
  <c r="Y54" i="89"/>
  <c r="V54" i="89"/>
  <c r="W54" i="89"/>
  <c r="X54" i="89"/>
  <c r="S54" i="89"/>
  <c r="R54" i="89"/>
  <c r="Q54" i="89"/>
  <c r="P54" i="89"/>
  <c r="O54" i="89"/>
  <c r="N54" i="89"/>
  <c r="M54" i="89"/>
  <c r="L54" i="89"/>
  <c r="K54" i="89"/>
  <c r="AF53" i="89"/>
  <c r="AE53" i="89"/>
  <c r="AD53" i="89"/>
  <c r="AC53" i="89"/>
  <c r="AB53" i="89"/>
  <c r="AA53" i="89"/>
  <c r="Z53" i="89"/>
  <c r="Y53" i="89"/>
  <c r="V53" i="89"/>
  <c r="W53" i="89"/>
  <c r="X53" i="89"/>
  <c r="S53" i="89"/>
  <c r="R53" i="89"/>
  <c r="Q53" i="89"/>
  <c r="P53" i="89"/>
  <c r="O53" i="89"/>
  <c r="N53" i="89"/>
  <c r="M53" i="89"/>
  <c r="L53" i="89"/>
  <c r="K53" i="89"/>
  <c r="Y52" i="89"/>
  <c r="Z52" i="89"/>
  <c r="AA52" i="89"/>
  <c r="AB52" i="89"/>
  <c r="AC52" i="89"/>
  <c r="AD52" i="89"/>
  <c r="AE52" i="89"/>
  <c r="AF52" i="89"/>
  <c r="V52" i="89"/>
  <c r="W52" i="89"/>
  <c r="X52" i="89"/>
  <c r="AG52" i="89"/>
  <c r="S52" i="89"/>
  <c r="R52" i="89"/>
  <c r="Q52" i="89"/>
  <c r="P52" i="89"/>
  <c r="O52" i="89"/>
  <c r="N52" i="89"/>
  <c r="M52" i="89"/>
  <c r="L52" i="89"/>
  <c r="K52" i="89"/>
  <c r="B51" i="89"/>
  <c r="A51" i="88"/>
  <c r="B101" i="88"/>
  <c r="B96" i="88"/>
  <c r="B97" i="88"/>
  <c r="B98" i="88"/>
  <c r="B99" i="88"/>
  <c r="B100" i="88"/>
  <c r="D101" i="88"/>
  <c r="E101" i="88"/>
  <c r="B94" i="88"/>
  <c r="C101" i="88"/>
  <c r="F101" i="88"/>
  <c r="D100" i="88"/>
  <c r="E100" i="88"/>
  <c r="C100" i="88"/>
  <c r="F100" i="88"/>
  <c r="D99" i="88"/>
  <c r="E99" i="88"/>
  <c r="C99" i="88"/>
  <c r="F99" i="88"/>
  <c r="D98" i="88"/>
  <c r="E98" i="88"/>
  <c r="C98" i="88"/>
  <c r="F98" i="88"/>
  <c r="D97" i="88"/>
  <c r="E97" i="88"/>
  <c r="C97" i="88"/>
  <c r="F97" i="88"/>
  <c r="D96" i="88"/>
  <c r="E96" i="88"/>
  <c r="G96" i="88"/>
  <c r="C96" i="88"/>
  <c r="F96" i="88"/>
  <c r="B95" i="88"/>
  <c r="C77" i="88"/>
  <c r="E77" i="88"/>
  <c r="F77" i="88"/>
  <c r="G77" i="88"/>
  <c r="D77" i="88"/>
  <c r="B79" i="88"/>
  <c r="H77" i="88"/>
  <c r="B78" i="88"/>
  <c r="C78" i="88"/>
  <c r="C79" i="88"/>
  <c r="D79" i="88"/>
  <c r="D80" i="88"/>
  <c r="B81" i="88"/>
  <c r="B80" i="88"/>
  <c r="C80" i="88"/>
  <c r="C81" i="88"/>
  <c r="D81" i="88"/>
  <c r="B83" i="88"/>
  <c r="B82" i="88"/>
  <c r="C82" i="88"/>
  <c r="C83" i="88"/>
  <c r="D83" i="88"/>
  <c r="B85" i="88"/>
  <c r="B84" i="88"/>
  <c r="C84" i="88"/>
  <c r="C85" i="88"/>
  <c r="D85" i="88"/>
  <c r="B87" i="88"/>
  <c r="B86" i="88"/>
  <c r="C86" i="88"/>
  <c r="C87" i="88"/>
  <c r="D87" i="88"/>
  <c r="D92" i="88"/>
  <c r="B89" i="88"/>
  <c r="B88" i="88"/>
  <c r="C88" i="88"/>
  <c r="C89" i="88"/>
  <c r="D89" i="88"/>
  <c r="B91" i="88"/>
  <c r="B90" i="88"/>
  <c r="C90" i="88"/>
  <c r="C91" i="88"/>
  <c r="D91" i="88"/>
  <c r="E92" i="88"/>
  <c r="C92" i="88"/>
  <c r="F92" i="88"/>
  <c r="S91" i="88"/>
  <c r="R91" i="88"/>
  <c r="Q91" i="88"/>
  <c r="P91" i="88"/>
  <c r="O91" i="88"/>
  <c r="N91" i="88"/>
  <c r="M91" i="88"/>
  <c r="L91" i="88"/>
  <c r="K91" i="88"/>
  <c r="H91" i="88"/>
  <c r="G91" i="88"/>
  <c r="S90" i="88"/>
  <c r="R90" i="88"/>
  <c r="Q90" i="88"/>
  <c r="P90" i="88"/>
  <c r="O90" i="88"/>
  <c r="N90" i="88"/>
  <c r="M90" i="88"/>
  <c r="L90" i="88"/>
  <c r="K90" i="88"/>
  <c r="S89" i="88"/>
  <c r="R89" i="88"/>
  <c r="Q89" i="88"/>
  <c r="P89" i="88"/>
  <c r="O89" i="88"/>
  <c r="N89" i="88"/>
  <c r="M89" i="88"/>
  <c r="L89" i="88"/>
  <c r="K89" i="88"/>
  <c r="H89" i="88"/>
  <c r="H88" i="88"/>
  <c r="G89" i="88"/>
  <c r="S88" i="88"/>
  <c r="R88" i="88"/>
  <c r="Q88" i="88"/>
  <c r="P88" i="88"/>
  <c r="O88" i="88"/>
  <c r="N88" i="88"/>
  <c r="M88" i="88"/>
  <c r="L88" i="88"/>
  <c r="K88" i="88"/>
  <c r="S87" i="88"/>
  <c r="R87" i="88"/>
  <c r="Q87" i="88"/>
  <c r="P87" i="88"/>
  <c r="O87" i="88"/>
  <c r="N87" i="88"/>
  <c r="M87" i="88"/>
  <c r="L87" i="88"/>
  <c r="K87" i="88"/>
  <c r="H87" i="88"/>
  <c r="G87" i="88"/>
  <c r="S86" i="88"/>
  <c r="R86" i="88"/>
  <c r="Q86" i="88"/>
  <c r="P86" i="88"/>
  <c r="O86" i="88"/>
  <c r="N86" i="88"/>
  <c r="M86" i="88"/>
  <c r="L86" i="88"/>
  <c r="K86" i="88"/>
  <c r="S85" i="88"/>
  <c r="R85" i="88"/>
  <c r="Q85" i="88"/>
  <c r="P85" i="88"/>
  <c r="O85" i="88"/>
  <c r="N85" i="88"/>
  <c r="M85" i="88"/>
  <c r="L85" i="88"/>
  <c r="K85" i="88"/>
  <c r="H85" i="88"/>
  <c r="E85" i="88"/>
  <c r="G85" i="88"/>
  <c r="S84" i="88"/>
  <c r="R84" i="88"/>
  <c r="Q84" i="88"/>
  <c r="P84" i="88"/>
  <c r="O84" i="88"/>
  <c r="N84" i="88"/>
  <c r="M84" i="88"/>
  <c r="L84" i="88"/>
  <c r="K84" i="88"/>
  <c r="S83" i="88"/>
  <c r="R83" i="88"/>
  <c r="Q83" i="88"/>
  <c r="P83" i="88"/>
  <c r="O83" i="88"/>
  <c r="N83" i="88"/>
  <c r="M83" i="88"/>
  <c r="L83" i="88"/>
  <c r="K83" i="88"/>
  <c r="H83" i="88"/>
  <c r="G83" i="88"/>
  <c r="S82" i="88"/>
  <c r="R82" i="88"/>
  <c r="Q82" i="88"/>
  <c r="P82" i="88"/>
  <c r="O82" i="88"/>
  <c r="N82" i="88"/>
  <c r="M82" i="88"/>
  <c r="L82" i="88"/>
  <c r="K82" i="88"/>
  <c r="S81" i="88"/>
  <c r="R81" i="88"/>
  <c r="Q81" i="88"/>
  <c r="P81" i="88"/>
  <c r="O81" i="88"/>
  <c r="N81" i="88"/>
  <c r="M81" i="88"/>
  <c r="L81" i="88"/>
  <c r="K81" i="88"/>
  <c r="H81" i="88"/>
  <c r="G81" i="88"/>
  <c r="H63" i="88"/>
  <c r="AF80" i="88"/>
  <c r="AE80" i="88"/>
  <c r="AD80" i="88"/>
  <c r="AC80" i="88"/>
  <c r="AB80" i="88"/>
  <c r="AA80" i="88"/>
  <c r="Z80" i="88"/>
  <c r="Y80" i="88"/>
  <c r="V80" i="88"/>
  <c r="W80" i="88"/>
  <c r="X80" i="88"/>
  <c r="S80" i="88"/>
  <c r="R80" i="88"/>
  <c r="Q80" i="88"/>
  <c r="P80" i="88"/>
  <c r="O80" i="88"/>
  <c r="N80" i="88"/>
  <c r="M80" i="88"/>
  <c r="L80" i="88"/>
  <c r="K80" i="88"/>
  <c r="AF79" i="88"/>
  <c r="AE79" i="88"/>
  <c r="AD79" i="88"/>
  <c r="AC79" i="88"/>
  <c r="AB79" i="88"/>
  <c r="AA79" i="88"/>
  <c r="Z79" i="88"/>
  <c r="Y79" i="88"/>
  <c r="V79" i="88"/>
  <c r="W79" i="88"/>
  <c r="X79" i="88"/>
  <c r="S79" i="88"/>
  <c r="R79" i="88"/>
  <c r="Q79" i="88"/>
  <c r="P79" i="88"/>
  <c r="O79" i="88"/>
  <c r="N79" i="88"/>
  <c r="M79" i="88"/>
  <c r="L79" i="88"/>
  <c r="K79" i="88"/>
  <c r="H79" i="88"/>
  <c r="G79" i="88"/>
  <c r="AF78" i="88"/>
  <c r="AE78" i="88"/>
  <c r="AD78" i="88"/>
  <c r="AC78" i="88"/>
  <c r="AB78" i="88"/>
  <c r="AA78" i="88"/>
  <c r="Z78" i="88"/>
  <c r="Y78" i="88"/>
  <c r="V78" i="88"/>
  <c r="W78" i="88"/>
  <c r="X78" i="88"/>
  <c r="S78" i="88"/>
  <c r="R78" i="88"/>
  <c r="Q78" i="88"/>
  <c r="P78" i="88"/>
  <c r="O78" i="88"/>
  <c r="N78" i="88"/>
  <c r="M78" i="88"/>
  <c r="L78" i="88"/>
  <c r="K78" i="88"/>
  <c r="AF77" i="88"/>
  <c r="AE77" i="88"/>
  <c r="AD77" i="88"/>
  <c r="AC77" i="88"/>
  <c r="AB77" i="88"/>
  <c r="AA77" i="88"/>
  <c r="Z77" i="88"/>
  <c r="Y77" i="88"/>
  <c r="V77" i="88"/>
  <c r="W77" i="88"/>
  <c r="X77" i="88"/>
  <c r="S77" i="88"/>
  <c r="R77" i="88"/>
  <c r="Q77" i="88"/>
  <c r="P77" i="88"/>
  <c r="O77" i="88"/>
  <c r="N77" i="88"/>
  <c r="M77" i="88"/>
  <c r="L77" i="88"/>
  <c r="K77" i="88"/>
  <c r="B77" i="88"/>
  <c r="AF76" i="88"/>
  <c r="AE76" i="88"/>
  <c r="AD76" i="88"/>
  <c r="AC76" i="88"/>
  <c r="AB76" i="88"/>
  <c r="AA76" i="88"/>
  <c r="Z76" i="88"/>
  <c r="Y76" i="88"/>
  <c r="V76" i="88"/>
  <c r="W76" i="88"/>
  <c r="X76" i="88"/>
  <c r="S76" i="88"/>
  <c r="R76" i="88"/>
  <c r="Q76" i="88"/>
  <c r="P76" i="88"/>
  <c r="O76" i="88"/>
  <c r="N76" i="88"/>
  <c r="M76" i="88"/>
  <c r="L76" i="88"/>
  <c r="K76" i="88"/>
  <c r="G68" i="88"/>
  <c r="C54" i="88"/>
  <c r="C73" i="88"/>
  <c r="C55" i="88"/>
  <c r="C74" i="88"/>
  <c r="D73" i="88"/>
  <c r="H53" i="88"/>
  <c r="E72" i="88"/>
  <c r="F72" i="88"/>
  <c r="H54" i="88"/>
  <c r="E73" i="88"/>
  <c r="F73" i="88"/>
  <c r="B76" i="88"/>
  <c r="AF75" i="88"/>
  <c r="AE75" i="88"/>
  <c r="AD75" i="88"/>
  <c r="AC75" i="88"/>
  <c r="AB75" i="88"/>
  <c r="AA75" i="88"/>
  <c r="Z75" i="88"/>
  <c r="Y75" i="88"/>
  <c r="V75" i="88"/>
  <c r="W75" i="88"/>
  <c r="X75" i="88"/>
  <c r="S75" i="88"/>
  <c r="R75" i="88"/>
  <c r="Q75" i="88"/>
  <c r="P75" i="88"/>
  <c r="O75" i="88"/>
  <c r="N75" i="88"/>
  <c r="M75" i="88"/>
  <c r="L75" i="88"/>
  <c r="K75" i="88"/>
  <c r="B75" i="88"/>
  <c r="AF74" i="88"/>
  <c r="AE74" i="88"/>
  <c r="AD74" i="88"/>
  <c r="AC74" i="88"/>
  <c r="AB74" i="88"/>
  <c r="AA74" i="88"/>
  <c r="Z74" i="88"/>
  <c r="Y74" i="88"/>
  <c r="V74" i="88"/>
  <c r="W74" i="88"/>
  <c r="X74" i="88"/>
  <c r="S74" i="88"/>
  <c r="R74" i="88"/>
  <c r="Q74" i="88"/>
  <c r="P74" i="88"/>
  <c r="O74" i="88"/>
  <c r="N74" i="88"/>
  <c r="M74" i="88"/>
  <c r="L74" i="88"/>
  <c r="K74" i="88"/>
  <c r="H55" i="88"/>
  <c r="E74" i="88"/>
  <c r="B55" i="88"/>
  <c r="B74" i="88"/>
  <c r="AF73" i="88"/>
  <c r="AE73" i="88"/>
  <c r="AD73" i="88"/>
  <c r="AC73" i="88"/>
  <c r="AB73" i="88"/>
  <c r="AA73" i="88"/>
  <c r="Z73" i="88"/>
  <c r="Y73" i="88"/>
  <c r="V73" i="88"/>
  <c r="W73" i="88"/>
  <c r="X73" i="88"/>
  <c r="S73" i="88"/>
  <c r="R73" i="88"/>
  <c r="Q73" i="88"/>
  <c r="P73" i="88"/>
  <c r="O73" i="88"/>
  <c r="N73" i="88"/>
  <c r="M73" i="88"/>
  <c r="L73" i="88"/>
  <c r="K73" i="88"/>
  <c r="B54" i="88"/>
  <c r="B73" i="88"/>
  <c r="AF72" i="88"/>
  <c r="AE72" i="88"/>
  <c r="AD72" i="88"/>
  <c r="AC72" i="88"/>
  <c r="AB72" i="88"/>
  <c r="AA72" i="88"/>
  <c r="Z72" i="88"/>
  <c r="Y72" i="88"/>
  <c r="V72" i="88"/>
  <c r="W72" i="88"/>
  <c r="X72" i="88"/>
  <c r="S72" i="88"/>
  <c r="R72" i="88"/>
  <c r="Q72" i="88"/>
  <c r="P72" i="88"/>
  <c r="O72" i="88"/>
  <c r="N72" i="88"/>
  <c r="M72" i="88"/>
  <c r="L72" i="88"/>
  <c r="K72" i="88"/>
  <c r="C53" i="88"/>
  <c r="C72" i="88"/>
  <c r="D72" i="88"/>
  <c r="B53" i="88"/>
  <c r="B72" i="88"/>
  <c r="AF71" i="88"/>
  <c r="AE71" i="88"/>
  <c r="AD71" i="88"/>
  <c r="AC71" i="88"/>
  <c r="AB71" i="88"/>
  <c r="AA71" i="88"/>
  <c r="Z71" i="88"/>
  <c r="Y71" i="88"/>
  <c r="V71" i="88"/>
  <c r="W71" i="88"/>
  <c r="X71" i="88"/>
  <c r="S71" i="88"/>
  <c r="R71" i="88"/>
  <c r="Q71" i="88"/>
  <c r="P71" i="88"/>
  <c r="O71" i="88"/>
  <c r="N71" i="88"/>
  <c r="M71" i="88"/>
  <c r="L71" i="88"/>
  <c r="K71" i="88"/>
  <c r="AF70" i="88"/>
  <c r="AE70" i="88"/>
  <c r="AD70" i="88"/>
  <c r="AC70" i="88"/>
  <c r="AB70" i="88"/>
  <c r="AA70" i="88"/>
  <c r="Z70" i="88"/>
  <c r="Y70" i="88"/>
  <c r="V70" i="88"/>
  <c r="W70" i="88"/>
  <c r="X70" i="88"/>
  <c r="S70" i="88"/>
  <c r="R70" i="88"/>
  <c r="Q70" i="88"/>
  <c r="P70" i="88"/>
  <c r="O70" i="88"/>
  <c r="N70" i="88"/>
  <c r="M70" i="88"/>
  <c r="L70" i="88"/>
  <c r="K70" i="88"/>
  <c r="G66" i="88"/>
  <c r="AF69" i="88"/>
  <c r="AE69" i="88"/>
  <c r="AD69" i="88"/>
  <c r="AC69" i="88"/>
  <c r="AB69" i="88"/>
  <c r="AA69" i="88"/>
  <c r="Z69" i="88"/>
  <c r="Y69" i="88"/>
  <c r="V69" i="88"/>
  <c r="W69" i="88"/>
  <c r="X69" i="88"/>
  <c r="S69" i="88"/>
  <c r="R69" i="88"/>
  <c r="Q69" i="88"/>
  <c r="P69" i="88"/>
  <c r="O69" i="88"/>
  <c r="N69" i="88"/>
  <c r="M69" i="88"/>
  <c r="L69" i="88"/>
  <c r="K69" i="88"/>
  <c r="AF68" i="88"/>
  <c r="AE68" i="88"/>
  <c r="AD68" i="88"/>
  <c r="AC68" i="88"/>
  <c r="AB68" i="88"/>
  <c r="AA68" i="88"/>
  <c r="Z68" i="88"/>
  <c r="Y68" i="88"/>
  <c r="V68" i="88"/>
  <c r="W68" i="88"/>
  <c r="X68" i="88"/>
  <c r="S68" i="88"/>
  <c r="R68" i="88"/>
  <c r="Q68" i="88"/>
  <c r="P68" i="88"/>
  <c r="O68" i="88"/>
  <c r="N68" i="88"/>
  <c r="M68" i="88"/>
  <c r="L68" i="88"/>
  <c r="K68" i="88"/>
  <c r="AF67" i="88"/>
  <c r="AE67" i="88"/>
  <c r="AD67" i="88"/>
  <c r="AC67" i="88"/>
  <c r="AB67" i="88"/>
  <c r="AA67" i="88"/>
  <c r="Z67" i="88"/>
  <c r="Y67" i="88"/>
  <c r="V67" i="88"/>
  <c r="W67" i="88"/>
  <c r="X67" i="88"/>
  <c r="S67" i="88"/>
  <c r="R67" i="88"/>
  <c r="Q67" i="88"/>
  <c r="P67" i="88"/>
  <c r="O67" i="88"/>
  <c r="N67" i="88"/>
  <c r="M67" i="88"/>
  <c r="L67" i="88"/>
  <c r="K67" i="88"/>
  <c r="G53" i="88"/>
  <c r="C56" i="88"/>
  <c r="B56" i="88"/>
  <c r="E56" i="88"/>
  <c r="G56" i="88"/>
  <c r="C57" i="88"/>
  <c r="B57" i="88"/>
  <c r="C58" i="88"/>
  <c r="B58" i="88"/>
  <c r="C59" i="88"/>
  <c r="B59" i="88"/>
  <c r="C60" i="88"/>
  <c r="B60" i="88"/>
  <c r="C61" i="88"/>
  <c r="B61" i="88"/>
  <c r="E57" i="88"/>
  <c r="G57" i="88"/>
  <c r="E58" i="88"/>
  <c r="G58" i="88"/>
  <c r="E59" i="88"/>
  <c r="G59" i="88"/>
  <c r="E60" i="88"/>
  <c r="G60" i="88"/>
  <c r="E61" i="88"/>
  <c r="G61" i="88"/>
  <c r="F53" i="88"/>
  <c r="B62" i="88"/>
  <c r="B63" i="88"/>
  <c r="B64" i="88"/>
  <c r="F54" i="88"/>
  <c r="F55" i="88"/>
  <c r="H66" i="88"/>
  <c r="H67" i="88"/>
  <c r="G67" i="88"/>
  <c r="B65" i="88"/>
  <c r="B66" i="88"/>
  <c r="F65" i="88"/>
  <c r="F66" i="88"/>
  <c r="F67" i="88"/>
  <c r="B67" i="88"/>
  <c r="AF66" i="88"/>
  <c r="AE66" i="88"/>
  <c r="AD66" i="88"/>
  <c r="AC66" i="88"/>
  <c r="AB66" i="88"/>
  <c r="AA66" i="88"/>
  <c r="Z66" i="88"/>
  <c r="Y66" i="88"/>
  <c r="V66" i="88"/>
  <c r="W66" i="88"/>
  <c r="X66" i="88"/>
  <c r="S66" i="88"/>
  <c r="R66" i="88"/>
  <c r="Q66" i="88"/>
  <c r="P66" i="88"/>
  <c r="O66" i="88"/>
  <c r="N66" i="88"/>
  <c r="M66" i="88"/>
  <c r="L66" i="88"/>
  <c r="K66" i="88"/>
  <c r="C66" i="88"/>
  <c r="AF65" i="88"/>
  <c r="AE65" i="88"/>
  <c r="AD65" i="88"/>
  <c r="AC65" i="88"/>
  <c r="AB65" i="88"/>
  <c r="AA65" i="88"/>
  <c r="Z65" i="88"/>
  <c r="Y65" i="88"/>
  <c r="V65" i="88"/>
  <c r="W65" i="88"/>
  <c r="X65" i="88"/>
  <c r="S65" i="88"/>
  <c r="R65" i="88"/>
  <c r="Q65" i="88"/>
  <c r="P65" i="88"/>
  <c r="O65" i="88"/>
  <c r="N65" i="88"/>
  <c r="M65" i="88"/>
  <c r="L65" i="88"/>
  <c r="K65" i="88"/>
  <c r="H65" i="88"/>
  <c r="G65" i="88"/>
  <c r="C65" i="88"/>
  <c r="AF64" i="88"/>
  <c r="AE64" i="88"/>
  <c r="AD64" i="88"/>
  <c r="AC64" i="88"/>
  <c r="AB64" i="88"/>
  <c r="AA64" i="88"/>
  <c r="Z64" i="88"/>
  <c r="Y64" i="88"/>
  <c r="V64" i="88"/>
  <c r="W64" i="88"/>
  <c r="X64" i="88"/>
  <c r="S64" i="88"/>
  <c r="R64" i="88"/>
  <c r="Q64" i="88"/>
  <c r="P64" i="88"/>
  <c r="O64" i="88"/>
  <c r="N64" i="88"/>
  <c r="M64" i="88"/>
  <c r="L64" i="88"/>
  <c r="K64" i="88"/>
  <c r="G64" i="88"/>
  <c r="E64" i="88"/>
  <c r="C64" i="88"/>
  <c r="AF63" i="88"/>
  <c r="AE63" i="88"/>
  <c r="AD63" i="88"/>
  <c r="AC63" i="88"/>
  <c r="AB63" i="88"/>
  <c r="AA63" i="88"/>
  <c r="Z63" i="88"/>
  <c r="Y63" i="88"/>
  <c r="V63" i="88"/>
  <c r="W63" i="88"/>
  <c r="X63" i="88"/>
  <c r="S63" i="88"/>
  <c r="R63" i="88"/>
  <c r="Q63" i="88"/>
  <c r="P63" i="88"/>
  <c r="O63" i="88"/>
  <c r="N63" i="88"/>
  <c r="M63" i="88"/>
  <c r="L63" i="88"/>
  <c r="K63" i="88"/>
  <c r="D63" i="88"/>
  <c r="C63" i="88"/>
  <c r="AF62" i="88"/>
  <c r="AE62" i="88"/>
  <c r="AD62" i="88"/>
  <c r="AC62" i="88"/>
  <c r="AB62" i="88"/>
  <c r="AA62" i="88"/>
  <c r="Z62" i="88"/>
  <c r="Y62" i="88"/>
  <c r="V62" i="88"/>
  <c r="W62" i="88"/>
  <c r="X62" i="88"/>
  <c r="S62" i="88"/>
  <c r="R62" i="88"/>
  <c r="Q62" i="88"/>
  <c r="P62" i="88"/>
  <c r="O62" i="88"/>
  <c r="N62" i="88"/>
  <c r="M62" i="88"/>
  <c r="L62" i="88"/>
  <c r="K62" i="88"/>
  <c r="AF61" i="88"/>
  <c r="AE61" i="88"/>
  <c r="AD61" i="88"/>
  <c r="AC61" i="88"/>
  <c r="AB61" i="88"/>
  <c r="AA61" i="88"/>
  <c r="Z61" i="88"/>
  <c r="Y61" i="88"/>
  <c r="V61" i="88"/>
  <c r="W61" i="88"/>
  <c r="X61" i="88"/>
  <c r="S61" i="88"/>
  <c r="R61" i="88"/>
  <c r="Q61" i="88"/>
  <c r="P61" i="88"/>
  <c r="O61" i="88"/>
  <c r="N61" i="88"/>
  <c r="M61" i="88"/>
  <c r="L61" i="88"/>
  <c r="K61" i="88"/>
  <c r="H61" i="88"/>
  <c r="AF60" i="88"/>
  <c r="AE60" i="88"/>
  <c r="AD60" i="88"/>
  <c r="AC60" i="88"/>
  <c r="AB60" i="88"/>
  <c r="AA60" i="88"/>
  <c r="Z60" i="88"/>
  <c r="Y60" i="88"/>
  <c r="V60" i="88"/>
  <c r="W60" i="88"/>
  <c r="X60" i="88"/>
  <c r="S60" i="88"/>
  <c r="R60" i="88"/>
  <c r="Q60" i="88"/>
  <c r="P60" i="88"/>
  <c r="O60" i="88"/>
  <c r="N60" i="88"/>
  <c r="M60" i="88"/>
  <c r="L60" i="88"/>
  <c r="K60" i="88"/>
  <c r="H60" i="88"/>
  <c r="AF59" i="88"/>
  <c r="AE59" i="88"/>
  <c r="AD59" i="88"/>
  <c r="AC59" i="88"/>
  <c r="AB59" i="88"/>
  <c r="AA59" i="88"/>
  <c r="Z59" i="88"/>
  <c r="Y59" i="88"/>
  <c r="V59" i="88"/>
  <c r="W59" i="88"/>
  <c r="X59" i="88"/>
  <c r="S59" i="88"/>
  <c r="R59" i="88"/>
  <c r="Q59" i="88"/>
  <c r="P59" i="88"/>
  <c r="O59" i="88"/>
  <c r="N59" i="88"/>
  <c r="M59" i="88"/>
  <c r="L59" i="88"/>
  <c r="K59" i="88"/>
  <c r="H59" i="88"/>
  <c r="AF58" i="88"/>
  <c r="AE58" i="88"/>
  <c r="AD58" i="88"/>
  <c r="AC58" i="88"/>
  <c r="AB58" i="88"/>
  <c r="AA58" i="88"/>
  <c r="Z58" i="88"/>
  <c r="Y58" i="88"/>
  <c r="V58" i="88"/>
  <c r="W58" i="88"/>
  <c r="X58" i="88"/>
  <c r="S58" i="88"/>
  <c r="R58" i="88"/>
  <c r="Q58" i="88"/>
  <c r="P58" i="88"/>
  <c r="O58" i="88"/>
  <c r="N58" i="88"/>
  <c r="M58" i="88"/>
  <c r="L58" i="88"/>
  <c r="K58" i="88"/>
  <c r="H58" i="88"/>
  <c r="AF57" i="88"/>
  <c r="AE57" i="88"/>
  <c r="AD57" i="88"/>
  <c r="AC57" i="88"/>
  <c r="AB57" i="88"/>
  <c r="AA57" i="88"/>
  <c r="Z57" i="88"/>
  <c r="Y57" i="88"/>
  <c r="V57" i="88"/>
  <c r="W57" i="88"/>
  <c r="X57" i="88"/>
  <c r="S57" i="88"/>
  <c r="R57" i="88"/>
  <c r="Q57" i="88"/>
  <c r="P57" i="88"/>
  <c r="O57" i="88"/>
  <c r="N57" i="88"/>
  <c r="M57" i="88"/>
  <c r="L57" i="88"/>
  <c r="K57" i="88"/>
  <c r="H57" i="88"/>
  <c r="AF56" i="88"/>
  <c r="AE56" i="88"/>
  <c r="AD56" i="88"/>
  <c r="AC56" i="88"/>
  <c r="AB56" i="88"/>
  <c r="AA56" i="88"/>
  <c r="Z56" i="88"/>
  <c r="Y56" i="88"/>
  <c r="V56" i="88"/>
  <c r="W56" i="88"/>
  <c r="X56" i="88"/>
  <c r="S56" i="88"/>
  <c r="R56" i="88"/>
  <c r="Q56" i="88"/>
  <c r="P56" i="88"/>
  <c r="O56" i="88"/>
  <c r="N56" i="88"/>
  <c r="M56" i="88"/>
  <c r="L56" i="88"/>
  <c r="K56" i="88"/>
  <c r="H56" i="88"/>
  <c r="AF55" i="88"/>
  <c r="AE55" i="88"/>
  <c r="AD55" i="88"/>
  <c r="AC55" i="88"/>
  <c r="AB55" i="88"/>
  <c r="AA55" i="88"/>
  <c r="Z55" i="88"/>
  <c r="Y55" i="88"/>
  <c r="V55" i="88"/>
  <c r="W55" i="88"/>
  <c r="X55" i="88"/>
  <c r="S55" i="88"/>
  <c r="R55" i="88"/>
  <c r="Q55" i="88"/>
  <c r="P55" i="88"/>
  <c r="O55" i="88"/>
  <c r="N55" i="88"/>
  <c r="M55" i="88"/>
  <c r="L55" i="88"/>
  <c r="K55" i="88"/>
  <c r="D55" i="88"/>
  <c r="E55" i="88"/>
  <c r="AF54" i="88"/>
  <c r="AE54" i="88"/>
  <c r="AD54" i="88"/>
  <c r="AC54" i="88"/>
  <c r="AB54" i="88"/>
  <c r="AA54" i="88"/>
  <c r="Z54" i="88"/>
  <c r="Y54" i="88"/>
  <c r="V54" i="88"/>
  <c r="W54" i="88"/>
  <c r="X54" i="88"/>
  <c r="S54" i="88"/>
  <c r="R54" i="88"/>
  <c r="Q54" i="88"/>
  <c r="P54" i="88"/>
  <c r="O54" i="88"/>
  <c r="N54" i="88"/>
  <c r="M54" i="88"/>
  <c r="L54" i="88"/>
  <c r="K54" i="88"/>
  <c r="D54" i="88"/>
  <c r="E54" i="88"/>
  <c r="AF53" i="88"/>
  <c r="AE53" i="88"/>
  <c r="AD53" i="88"/>
  <c r="AC53" i="88"/>
  <c r="AB53" i="88"/>
  <c r="AA53" i="88"/>
  <c r="Z53" i="88"/>
  <c r="Y53" i="88"/>
  <c r="V53" i="88"/>
  <c r="W53" i="88"/>
  <c r="X53" i="88"/>
  <c r="S53" i="88"/>
  <c r="R53" i="88"/>
  <c r="Q53" i="88"/>
  <c r="P53" i="88"/>
  <c r="O53" i="88"/>
  <c r="N53" i="88"/>
  <c r="M53" i="88"/>
  <c r="L53" i="88"/>
  <c r="K53" i="88"/>
  <c r="D53" i="88"/>
  <c r="E53" i="88"/>
  <c r="Y52" i="88"/>
  <c r="Z52" i="88"/>
  <c r="AA52" i="88"/>
  <c r="AB52" i="88"/>
  <c r="AC52" i="88"/>
  <c r="AD52" i="88"/>
  <c r="AE52" i="88"/>
  <c r="AF52" i="88"/>
  <c r="V52" i="88"/>
  <c r="W52" i="88"/>
  <c r="X52" i="88"/>
  <c r="S52" i="88"/>
  <c r="AG52" i="88"/>
  <c r="R52" i="88"/>
  <c r="Q52" i="88"/>
  <c r="P52" i="88"/>
  <c r="O52" i="88"/>
  <c r="N52" i="88"/>
  <c r="M52" i="88"/>
  <c r="L52" i="88"/>
  <c r="K52" i="88"/>
  <c r="B51" i="88"/>
  <c r="A51" i="87"/>
  <c r="B101" i="87"/>
  <c r="B96" i="87"/>
  <c r="B97" i="87"/>
  <c r="B98" i="87"/>
  <c r="B99" i="87"/>
  <c r="B100" i="87"/>
  <c r="D101" i="87"/>
  <c r="E101" i="87"/>
  <c r="B94" i="87"/>
  <c r="C101" i="87"/>
  <c r="F101" i="87"/>
  <c r="D100" i="87"/>
  <c r="E100" i="87"/>
  <c r="C100" i="87"/>
  <c r="F100" i="87"/>
  <c r="D99" i="87"/>
  <c r="E99" i="87"/>
  <c r="C99" i="87"/>
  <c r="F99" i="87"/>
  <c r="D98" i="87"/>
  <c r="E98" i="87"/>
  <c r="C98" i="87"/>
  <c r="F98" i="87"/>
  <c r="D97" i="87"/>
  <c r="E97" i="87"/>
  <c r="C97" i="87"/>
  <c r="F97" i="87"/>
  <c r="D96" i="87"/>
  <c r="E96" i="87"/>
  <c r="G96" i="87"/>
  <c r="C96" i="87"/>
  <c r="F96" i="87"/>
  <c r="B95" i="87"/>
  <c r="C77" i="87"/>
  <c r="E77" i="87"/>
  <c r="F77" i="87"/>
  <c r="G77" i="87"/>
  <c r="D77" i="87"/>
  <c r="B79" i="87"/>
  <c r="H77" i="87"/>
  <c r="B78" i="87"/>
  <c r="C78" i="87"/>
  <c r="C79" i="87"/>
  <c r="D79" i="87"/>
  <c r="D80" i="87"/>
  <c r="B81" i="87"/>
  <c r="B80" i="87"/>
  <c r="C80" i="87"/>
  <c r="C81" i="87"/>
  <c r="D81" i="87"/>
  <c r="B83" i="87"/>
  <c r="B82" i="87"/>
  <c r="C82" i="87"/>
  <c r="C83" i="87"/>
  <c r="D83" i="87"/>
  <c r="B85" i="87"/>
  <c r="B84" i="87"/>
  <c r="C84" i="87"/>
  <c r="C85" i="87"/>
  <c r="D85" i="87"/>
  <c r="B87" i="87"/>
  <c r="B86" i="87"/>
  <c r="C86" i="87"/>
  <c r="C87" i="87"/>
  <c r="D87" i="87"/>
  <c r="D92" i="87"/>
  <c r="B89" i="87"/>
  <c r="B88" i="87"/>
  <c r="C88" i="87"/>
  <c r="C89" i="87"/>
  <c r="D89" i="87"/>
  <c r="B91" i="87"/>
  <c r="B90" i="87"/>
  <c r="C90" i="87"/>
  <c r="C91" i="87"/>
  <c r="D91" i="87"/>
  <c r="E92" i="87"/>
  <c r="C92" i="87"/>
  <c r="F92" i="87"/>
  <c r="S91" i="87"/>
  <c r="R91" i="87"/>
  <c r="Q91" i="87"/>
  <c r="P91" i="87"/>
  <c r="O91" i="87"/>
  <c r="N91" i="87"/>
  <c r="M91" i="87"/>
  <c r="L91" i="87"/>
  <c r="K91" i="87"/>
  <c r="H91" i="87"/>
  <c r="G91" i="87"/>
  <c r="S90" i="87"/>
  <c r="R90" i="87"/>
  <c r="Q90" i="87"/>
  <c r="P90" i="87"/>
  <c r="O90" i="87"/>
  <c r="N90" i="87"/>
  <c r="M90" i="87"/>
  <c r="L90" i="87"/>
  <c r="K90" i="87"/>
  <c r="S89" i="87"/>
  <c r="R89" i="87"/>
  <c r="Q89" i="87"/>
  <c r="P89" i="87"/>
  <c r="O89" i="87"/>
  <c r="N89" i="87"/>
  <c r="M89" i="87"/>
  <c r="L89" i="87"/>
  <c r="K89" i="87"/>
  <c r="H89" i="87"/>
  <c r="G89" i="87"/>
  <c r="S88" i="87"/>
  <c r="R88" i="87"/>
  <c r="Q88" i="87"/>
  <c r="P88" i="87"/>
  <c r="O88" i="87"/>
  <c r="N88" i="87"/>
  <c r="M88" i="87"/>
  <c r="L88" i="87"/>
  <c r="K88" i="87"/>
  <c r="H88" i="87"/>
  <c r="S87" i="87"/>
  <c r="R87" i="87"/>
  <c r="Q87" i="87"/>
  <c r="P87" i="87"/>
  <c r="O87" i="87"/>
  <c r="N87" i="87"/>
  <c r="M87" i="87"/>
  <c r="L87" i="87"/>
  <c r="K87" i="87"/>
  <c r="H87" i="87"/>
  <c r="G87" i="87"/>
  <c r="S86" i="87"/>
  <c r="R86" i="87"/>
  <c r="Q86" i="87"/>
  <c r="P86" i="87"/>
  <c r="O86" i="87"/>
  <c r="N86" i="87"/>
  <c r="M86" i="87"/>
  <c r="L86" i="87"/>
  <c r="K86" i="87"/>
  <c r="S85" i="87"/>
  <c r="R85" i="87"/>
  <c r="Q85" i="87"/>
  <c r="P85" i="87"/>
  <c r="O85" i="87"/>
  <c r="N85" i="87"/>
  <c r="M85" i="87"/>
  <c r="L85" i="87"/>
  <c r="K85" i="87"/>
  <c r="H85" i="87"/>
  <c r="E85" i="87"/>
  <c r="G85" i="87"/>
  <c r="S84" i="87"/>
  <c r="R84" i="87"/>
  <c r="Q84" i="87"/>
  <c r="P84" i="87"/>
  <c r="O84" i="87"/>
  <c r="N84" i="87"/>
  <c r="M84" i="87"/>
  <c r="L84" i="87"/>
  <c r="K84" i="87"/>
  <c r="S83" i="87"/>
  <c r="R83" i="87"/>
  <c r="Q83" i="87"/>
  <c r="P83" i="87"/>
  <c r="O83" i="87"/>
  <c r="N83" i="87"/>
  <c r="M83" i="87"/>
  <c r="L83" i="87"/>
  <c r="K83" i="87"/>
  <c r="H83" i="87"/>
  <c r="G83" i="87"/>
  <c r="S82" i="87"/>
  <c r="R82" i="87"/>
  <c r="Q82" i="87"/>
  <c r="P82" i="87"/>
  <c r="O82" i="87"/>
  <c r="N82" i="87"/>
  <c r="M82" i="87"/>
  <c r="L82" i="87"/>
  <c r="K82" i="87"/>
  <c r="S81" i="87"/>
  <c r="R81" i="87"/>
  <c r="Q81" i="87"/>
  <c r="P81" i="87"/>
  <c r="O81" i="87"/>
  <c r="N81" i="87"/>
  <c r="M81" i="87"/>
  <c r="L81" i="87"/>
  <c r="K81" i="87"/>
  <c r="H81" i="87"/>
  <c r="G81" i="87"/>
  <c r="H63" i="87"/>
  <c r="AF80" i="87"/>
  <c r="AE80" i="87"/>
  <c r="AD80" i="87"/>
  <c r="AC80" i="87"/>
  <c r="AB80" i="87"/>
  <c r="AA80" i="87"/>
  <c r="Z80" i="87"/>
  <c r="Y80" i="87"/>
  <c r="V80" i="87"/>
  <c r="W80" i="87"/>
  <c r="X80" i="87"/>
  <c r="S80" i="87"/>
  <c r="R80" i="87"/>
  <c r="Q80" i="87"/>
  <c r="P80" i="87"/>
  <c r="O80" i="87"/>
  <c r="N80" i="87"/>
  <c r="M80" i="87"/>
  <c r="L80" i="87"/>
  <c r="K80" i="87"/>
  <c r="AF79" i="87"/>
  <c r="AE79" i="87"/>
  <c r="AD79" i="87"/>
  <c r="AC79" i="87"/>
  <c r="AB79" i="87"/>
  <c r="AA79" i="87"/>
  <c r="Z79" i="87"/>
  <c r="Y79" i="87"/>
  <c r="V79" i="87"/>
  <c r="W79" i="87"/>
  <c r="X79" i="87"/>
  <c r="S79" i="87"/>
  <c r="R79" i="87"/>
  <c r="Q79" i="87"/>
  <c r="P79" i="87"/>
  <c r="O79" i="87"/>
  <c r="N79" i="87"/>
  <c r="M79" i="87"/>
  <c r="L79" i="87"/>
  <c r="K79" i="87"/>
  <c r="H79" i="87"/>
  <c r="G79" i="87"/>
  <c r="AF78" i="87"/>
  <c r="AE78" i="87"/>
  <c r="AD78" i="87"/>
  <c r="AC78" i="87"/>
  <c r="AB78" i="87"/>
  <c r="AA78" i="87"/>
  <c r="Z78" i="87"/>
  <c r="Y78" i="87"/>
  <c r="V78" i="87"/>
  <c r="W78" i="87"/>
  <c r="X78" i="87"/>
  <c r="S78" i="87"/>
  <c r="R78" i="87"/>
  <c r="Q78" i="87"/>
  <c r="P78" i="87"/>
  <c r="O78" i="87"/>
  <c r="N78" i="87"/>
  <c r="M78" i="87"/>
  <c r="L78" i="87"/>
  <c r="K78" i="87"/>
  <c r="AF77" i="87"/>
  <c r="AE77" i="87"/>
  <c r="AD77" i="87"/>
  <c r="AC77" i="87"/>
  <c r="AB77" i="87"/>
  <c r="AA77" i="87"/>
  <c r="Z77" i="87"/>
  <c r="Y77" i="87"/>
  <c r="V77" i="87"/>
  <c r="W77" i="87"/>
  <c r="X77" i="87"/>
  <c r="S77" i="87"/>
  <c r="R77" i="87"/>
  <c r="Q77" i="87"/>
  <c r="P77" i="87"/>
  <c r="O77" i="87"/>
  <c r="N77" i="87"/>
  <c r="M77" i="87"/>
  <c r="L77" i="87"/>
  <c r="K77" i="87"/>
  <c r="B77" i="87"/>
  <c r="AF76" i="87"/>
  <c r="AE76" i="87"/>
  <c r="AD76" i="87"/>
  <c r="AC76" i="87"/>
  <c r="AB76" i="87"/>
  <c r="AA76" i="87"/>
  <c r="Z76" i="87"/>
  <c r="Y76" i="87"/>
  <c r="V76" i="87"/>
  <c r="W76" i="87"/>
  <c r="X76" i="87"/>
  <c r="S76" i="87"/>
  <c r="R76" i="87"/>
  <c r="Q76" i="87"/>
  <c r="P76" i="87"/>
  <c r="O76" i="87"/>
  <c r="N76" i="87"/>
  <c r="M76" i="87"/>
  <c r="L76" i="87"/>
  <c r="K76" i="87"/>
  <c r="G68" i="87"/>
  <c r="C54" i="87"/>
  <c r="C73" i="87"/>
  <c r="C55" i="87"/>
  <c r="C74" i="87"/>
  <c r="D73" i="87"/>
  <c r="H53" i="87"/>
  <c r="E72" i="87"/>
  <c r="F72" i="87"/>
  <c r="H54" i="87"/>
  <c r="E73" i="87"/>
  <c r="F73" i="87"/>
  <c r="B76" i="87"/>
  <c r="AF75" i="87"/>
  <c r="AE75" i="87"/>
  <c r="AD75" i="87"/>
  <c r="AC75" i="87"/>
  <c r="AB75" i="87"/>
  <c r="AA75" i="87"/>
  <c r="Z75" i="87"/>
  <c r="Y75" i="87"/>
  <c r="V75" i="87"/>
  <c r="W75" i="87"/>
  <c r="X75" i="87"/>
  <c r="S75" i="87"/>
  <c r="R75" i="87"/>
  <c r="Q75" i="87"/>
  <c r="P75" i="87"/>
  <c r="O75" i="87"/>
  <c r="N75" i="87"/>
  <c r="M75" i="87"/>
  <c r="L75" i="87"/>
  <c r="K75" i="87"/>
  <c r="B75" i="87"/>
  <c r="AF74" i="87"/>
  <c r="AE74" i="87"/>
  <c r="AD74" i="87"/>
  <c r="AC74" i="87"/>
  <c r="AB74" i="87"/>
  <c r="AA74" i="87"/>
  <c r="Z74" i="87"/>
  <c r="Y74" i="87"/>
  <c r="V74" i="87"/>
  <c r="W74" i="87"/>
  <c r="X74" i="87"/>
  <c r="S74" i="87"/>
  <c r="R74" i="87"/>
  <c r="Q74" i="87"/>
  <c r="P74" i="87"/>
  <c r="O74" i="87"/>
  <c r="N74" i="87"/>
  <c r="M74" i="87"/>
  <c r="L74" i="87"/>
  <c r="K74" i="87"/>
  <c r="H55" i="87"/>
  <c r="E74" i="87"/>
  <c r="B55" i="87"/>
  <c r="B74" i="87"/>
  <c r="AF73" i="87"/>
  <c r="AE73" i="87"/>
  <c r="AD73" i="87"/>
  <c r="AC73" i="87"/>
  <c r="AB73" i="87"/>
  <c r="AA73" i="87"/>
  <c r="Z73" i="87"/>
  <c r="Y73" i="87"/>
  <c r="V73" i="87"/>
  <c r="W73" i="87"/>
  <c r="X73" i="87"/>
  <c r="S73" i="87"/>
  <c r="R73" i="87"/>
  <c r="Q73" i="87"/>
  <c r="P73" i="87"/>
  <c r="O73" i="87"/>
  <c r="N73" i="87"/>
  <c r="M73" i="87"/>
  <c r="L73" i="87"/>
  <c r="K73" i="87"/>
  <c r="B54" i="87"/>
  <c r="B73" i="87"/>
  <c r="AF72" i="87"/>
  <c r="AE72" i="87"/>
  <c r="AD72" i="87"/>
  <c r="AC72" i="87"/>
  <c r="AB72" i="87"/>
  <c r="AA72" i="87"/>
  <c r="Z72" i="87"/>
  <c r="Y72" i="87"/>
  <c r="V72" i="87"/>
  <c r="W72" i="87"/>
  <c r="X72" i="87"/>
  <c r="S72" i="87"/>
  <c r="R72" i="87"/>
  <c r="Q72" i="87"/>
  <c r="P72" i="87"/>
  <c r="O72" i="87"/>
  <c r="N72" i="87"/>
  <c r="M72" i="87"/>
  <c r="L72" i="87"/>
  <c r="K72" i="87"/>
  <c r="C53" i="87"/>
  <c r="C72" i="87"/>
  <c r="D72" i="87"/>
  <c r="B53" i="87"/>
  <c r="B72" i="87"/>
  <c r="AF71" i="87"/>
  <c r="AE71" i="87"/>
  <c r="AD71" i="87"/>
  <c r="AC71" i="87"/>
  <c r="AB71" i="87"/>
  <c r="AA71" i="87"/>
  <c r="Z71" i="87"/>
  <c r="Y71" i="87"/>
  <c r="V71" i="87"/>
  <c r="W71" i="87"/>
  <c r="X71" i="87"/>
  <c r="S71" i="87"/>
  <c r="R71" i="87"/>
  <c r="Q71" i="87"/>
  <c r="P71" i="87"/>
  <c r="O71" i="87"/>
  <c r="N71" i="87"/>
  <c r="M71" i="87"/>
  <c r="L71" i="87"/>
  <c r="K71" i="87"/>
  <c r="AF70" i="87"/>
  <c r="AE70" i="87"/>
  <c r="AD70" i="87"/>
  <c r="AC70" i="87"/>
  <c r="AB70" i="87"/>
  <c r="AA70" i="87"/>
  <c r="Z70" i="87"/>
  <c r="Y70" i="87"/>
  <c r="V70" i="87"/>
  <c r="W70" i="87"/>
  <c r="X70" i="87"/>
  <c r="S70" i="87"/>
  <c r="R70" i="87"/>
  <c r="Q70" i="87"/>
  <c r="P70" i="87"/>
  <c r="O70" i="87"/>
  <c r="N70" i="87"/>
  <c r="M70" i="87"/>
  <c r="L70" i="87"/>
  <c r="K70" i="87"/>
  <c r="G66" i="87"/>
  <c r="AF69" i="87"/>
  <c r="AE69" i="87"/>
  <c r="AD69" i="87"/>
  <c r="AC69" i="87"/>
  <c r="AB69" i="87"/>
  <c r="AA69" i="87"/>
  <c r="Z69" i="87"/>
  <c r="Y69" i="87"/>
  <c r="V69" i="87"/>
  <c r="W69" i="87"/>
  <c r="X69" i="87"/>
  <c r="S69" i="87"/>
  <c r="R69" i="87"/>
  <c r="Q69" i="87"/>
  <c r="P69" i="87"/>
  <c r="O69" i="87"/>
  <c r="N69" i="87"/>
  <c r="M69" i="87"/>
  <c r="L69" i="87"/>
  <c r="K69" i="87"/>
  <c r="AF68" i="87"/>
  <c r="AE68" i="87"/>
  <c r="AD68" i="87"/>
  <c r="AC68" i="87"/>
  <c r="AB68" i="87"/>
  <c r="AA68" i="87"/>
  <c r="Z68" i="87"/>
  <c r="Y68" i="87"/>
  <c r="V68" i="87"/>
  <c r="W68" i="87"/>
  <c r="X68" i="87"/>
  <c r="S68" i="87"/>
  <c r="R68" i="87"/>
  <c r="Q68" i="87"/>
  <c r="P68" i="87"/>
  <c r="O68" i="87"/>
  <c r="N68" i="87"/>
  <c r="M68" i="87"/>
  <c r="L68" i="87"/>
  <c r="K68" i="87"/>
  <c r="AF67" i="87"/>
  <c r="AE67" i="87"/>
  <c r="AD67" i="87"/>
  <c r="AC67" i="87"/>
  <c r="AB67" i="87"/>
  <c r="AA67" i="87"/>
  <c r="Z67" i="87"/>
  <c r="Y67" i="87"/>
  <c r="V67" i="87"/>
  <c r="W67" i="87"/>
  <c r="X67" i="87"/>
  <c r="S67" i="87"/>
  <c r="R67" i="87"/>
  <c r="Q67" i="87"/>
  <c r="P67" i="87"/>
  <c r="O67" i="87"/>
  <c r="N67" i="87"/>
  <c r="M67" i="87"/>
  <c r="L67" i="87"/>
  <c r="K67" i="87"/>
  <c r="G53" i="87"/>
  <c r="C56" i="87"/>
  <c r="B56" i="87"/>
  <c r="E56" i="87"/>
  <c r="G56" i="87"/>
  <c r="C57" i="87"/>
  <c r="B57" i="87"/>
  <c r="C58" i="87"/>
  <c r="B58" i="87"/>
  <c r="C59" i="87"/>
  <c r="B59" i="87"/>
  <c r="C60" i="87"/>
  <c r="B60" i="87"/>
  <c r="C61" i="87"/>
  <c r="B61" i="87"/>
  <c r="E57" i="87"/>
  <c r="G57" i="87"/>
  <c r="E58" i="87"/>
  <c r="G58" i="87"/>
  <c r="E59" i="87"/>
  <c r="G59" i="87"/>
  <c r="E60" i="87"/>
  <c r="G60" i="87"/>
  <c r="E61" i="87"/>
  <c r="G61" i="87"/>
  <c r="F53" i="87"/>
  <c r="B62" i="87"/>
  <c r="B63" i="87"/>
  <c r="B64" i="87"/>
  <c r="F54" i="87"/>
  <c r="F55" i="87"/>
  <c r="H66" i="87"/>
  <c r="H67" i="87"/>
  <c r="G67" i="87"/>
  <c r="B65" i="87"/>
  <c r="B66" i="87"/>
  <c r="F65" i="87"/>
  <c r="F66" i="87"/>
  <c r="F67" i="87"/>
  <c r="B67" i="87"/>
  <c r="AF66" i="87"/>
  <c r="AE66" i="87"/>
  <c r="AD66" i="87"/>
  <c r="AC66" i="87"/>
  <c r="AB66" i="87"/>
  <c r="AA66" i="87"/>
  <c r="Z66" i="87"/>
  <c r="Y66" i="87"/>
  <c r="V66" i="87"/>
  <c r="W66" i="87"/>
  <c r="X66" i="87"/>
  <c r="S66" i="87"/>
  <c r="R66" i="87"/>
  <c r="Q66" i="87"/>
  <c r="P66" i="87"/>
  <c r="O66" i="87"/>
  <c r="N66" i="87"/>
  <c r="M66" i="87"/>
  <c r="L66" i="87"/>
  <c r="K66" i="87"/>
  <c r="C66" i="87"/>
  <c r="AF65" i="87"/>
  <c r="AE65" i="87"/>
  <c r="AD65" i="87"/>
  <c r="AC65" i="87"/>
  <c r="AB65" i="87"/>
  <c r="AA65" i="87"/>
  <c r="Z65" i="87"/>
  <c r="Y65" i="87"/>
  <c r="V65" i="87"/>
  <c r="W65" i="87"/>
  <c r="X65" i="87"/>
  <c r="S65" i="87"/>
  <c r="R65" i="87"/>
  <c r="Q65" i="87"/>
  <c r="P65" i="87"/>
  <c r="O65" i="87"/>
  <c r="N65" i="87"/>
  <c r="M65" i="87"/>
  <c r="L65" i="87"/>
  <c r="K65" i="87"/>
  <c r="H65" i="87"/>
  <c r="G65" i="87"/>
  <c r="C65" i="87"/>
  <c r="AF64" i="87"/>
  <c r="AE64" i="87"/>
  <c r="AD64" i="87"/>
  <c r="AC64" i="87"/>
  <c r="AB64" i="87"/>
  <c r="AA64" i="87"/>
  <c r="Z64" i="87"/>
  <c r="Y64" i="87"/>
  <c r="V64" i="87"/>
  <c r="W64" i="87"/>
  <c r="X64" i="87"/>
  <c r="S64" i="87"/>
  <c r="R64" i="87"/>
  <c r="Q64" i="87"/>
  <c r="P64" i="87"/>
  <c r="O64" i="87"/>
  <c r="N64" i="87"/>
  <c r="M64" i="87"/>
  <c r="L64" i="87"/>
  <c r="K64" i="87"/>
  <c r="G64" i="87"/>
  <c r="E64" i="87"/>
  <c r="C64" i="87"/>
  <c r="AF63" i="87"/>
  <c r="AE63" i="87"/>
  <c r="AD63" i="87"/>
  <c r="AC63" i="87"/>
  <c r="AB63" i="87"/>
  <c r="AA63" i="87"/>
  <c r="Z63" i="87"/>
  <c r="Y63" i="87"/>
  <c r="V63" i="87"/>
  <c r="W63" i="87"/>
  <c r="X63" i="87"/>
  <c r="S63" i="87"/>
  <c r="R63" i="87"/>
  <c r="Q63" i="87"/>
  <c r="P63" i="87"/>
  <c r="O63" i="87"/>
  <c r="N63" i="87"/>
  <c r="M63" i="87"/>
  <c r="L63" i="87"/>
  <c r="K63" i="87"/>
  <c r="D53" i="87"/>
  <c r="E53" i="87"/>
  <c r="D54" i="87"/>
  <c r="E54" i="87"/>
  <c r="D55" i="87"/>
  <c r="E55" i="87"/>
  <c r="D63" i="87"/>
  <c r="C63" i="87"/>
  <c r="AF62" i="87"/>
  <c r="AE62" i="87"/>
  <c r="AD62" i="87"/>
  <c r="AC62" i="87"/>
  <c r="AB62" i="87"/>
  <c r="AA62" i="87"/>
  <c r="Z62" i="87"/>
  <c r="Y62" i="87"/>
  <c r="V62" i="87"/>
  <c r="W62" i="87"/>
  <c r="X62" i="87"/>
  <c r="S62" i="87"/>
  <c r="R62" i="87"/>
  <c r="Q62" i="87"/>
  <c r="P62" i="87"/>
  <c r="O62" i="87"/>
  <c r="N62" i="87"/>
  <c r="M62" i="87"/>
  <c r="L62" i="87"/>
  <c r="K62" i="87"/>
  <c r="AF61" i="87"/>
  <c r="AE61" i="87"/>
  <c r="AD61" i="87"/>
  <c r="AC61" i="87"/>
  <c r="AB61" i="87"/>
  <c r="AA61" i="87"/>
  <c r="Z61" i="87"/>
  <c r="Y61" i="87"/>
  <c r="V61" i="87"/>
  <c r="W61" i="87"/>
  <c r="X61" i="87"/>
  <c r="S61" i="87"/>
  <c r="R61" i="87"/>
  <c r="Q61" i="87"/>
  <c r="P61" i="87"/>
  <c r="O61" i="87"/>
  <c r="N61" i="87"/>
  <c r="M61" i="87"/>
  <c r="L61" i="87"/>
  <c r="K61" i="87"/>
  <c r="H61" i="87"/>
  <c r="AF60" i="87"/>
  <c r="AE60" i="87"/>
  <c r="AD60" i="87"/>
  <c r="AC60" i="87"/>
  <c r="AB60" i="87"/>
  <c r="AA60" i="87"/>
  <c r="Z60" i="87"/>
  <c r="Y60" i="87"/>
  <c r="V60" i="87"/>
  <c r="W60" i="87"/>
  <c r="X60" i="87"/>
  <c r="S60" i="87"/>
  <c r="R60" i="87"/>
  <c r="Q60" i="87"/>
  <c r="P60" i="87"/>
  <c r="O60" i="87"/>
  <c r="N60" i="87"/>
  <c r="M60" i="87"/>
  <c r="L60" i="87"/>
  <c r="K60" i="87"/>
  <c r="H60" i="87"/>
  <c r="AF59" i="87"/>
  <c r="AE59" i="87"/>
  <c r="AD59" i="87"/>
  <c r="AC59" i="87"/>
  <c r="AB59" i="87"/>
  <c r="AA59" i="87"/>
  <c r="Z59" i="87"/>
  <c r="Y59" i="87"/>
  <c r="V59" i="87"/>
  <c r="W59" i="87"/>
  <c r="X59" i="87"/>
  <c r="S59" i="87"/>
  <c r="R59" i="87"/>
  <c r="Q59" i="87"/>
  <c r="P59" i="87"/>
  <c r="O59" i="87"/>
  <c r="N59" i="87"/>
  <c r="M59" i="87"/>
  <c r="L59" i="87"/>
  <c r="K59" i="87"/>
  <c r="H59" i="87"/>
  <c r="AF58" i="87"/>
  <c r="AE58" i="87"/>
  <c r="AD58" i="87"/>
  <c r="AC58" i="87"/>
  <c r="AB58" i="87"/>
  <c r="AA58" i="87"/>
  <c r="Z58" i="87"/>
  <c r="Y58" i="87"/>
  <c r="V58" i="87"/>
  <c r="W58" i="87"/>
  <c r="X58" i="87"/>
  <c r="S58" i="87"/>
  <c r="R58" i="87"/>
  <c r="Q58" i="87"/>
  <c r="P58" i="87"/>
  <c r="O58" i="87"/>
  <c r="N58" i="87"/>
  <c r="M58" i="87"/>
  <c r="L58" i="87"/>
  <c r="K58" i="87"/>
  <c r="H58" i="87"/>
  <c r="AF57" i="87"/>
  <c r="AE57" i="87"/>
  <c r="AD57" i="87"/>
  <c r="AC57" i="87"/>
  <c r="AB57" i="87"/>
  <c r="AA57" i="87"/>
  <c r="Z57" i="87"/>
  <c r="Y57" i="87"/>
  <c r="V57" i="87"/>
  <c r="W57" i="87"/>
  <c r="X57" i="87"/>
  <c r="S57" i="87"/>
  <c r="R57" i="87"/>
  <c r="Q57" i="87"/>
  <c r="P57" i="87"/>
  <c r="O57" i="87"/>
  <c r="N57" i="87"/>
  <c r="M57" i="87"/>
  <c r="L57" i="87"/>
  <c r="K57" i="87"/>
  <c r="H57" i="87"/>
  <c r="AF56" i="87"/>
  <c r="AE56" i="87"/>
  <c r="AD56" i="87"/>
  <c r="AC56" i="87"/>
  <c r="AB56" i="87"/>
  <c r="AA56" i="87"/>
  <c r="Z56" i="87"/>
  <c r="Y56" i="87"/>
  <c r="V56" i="87"/>
  <c r="W56" i="87"/>
  <c r="X56" i="87"/>
  <c r="S56" i="87"/>
  <c r="R56" i="87"/>
  <c r="Q56" i="87"/>
  <c r="P56" i="87"/>
  <c r="O56" i="87"/>
  <c r="N56" i="87"/>
  <c r="M56" i="87"/>
  <c r="L56" i="87"/>
  <c r="K56" i="87"/>
  <c r="H56" i="87"/>
  <c r="AF55" i="87"/>
  <c r="AE55" i="87"/>
  <c r="AD55" i="87"/>
  <c r="AC55" i="87"/>
  <c r="AB55" i="87"/>
  <c r="AA55" i="87"/>
  <c r="Z55" i="87"/>
  <c r="Y55" i="87"/>
  <c r="V55" i="87"/>
  <c r="W55" i="87"/>
  <c r="X55" i="87"/>
  <c r="S55" i="87"/>
  <c r="R55" i="87"/>
  <c r="Q55" i="87"/>
  <c r="P55" i="87"/>
  <c r="O55" i="87"/>
  <c r="N55" i="87"/>
  <c r="M55" i="87"/>
  <c r="L55" i="87"/>
  <c r="K55" i="87"/>
  <c r="AF54" i="87"/>
  <c r="AE54" i="87"/>
  <c r="AD54" i="87"/>
  <c r="AC54" i="87"/>
  <c r="AB54" i="87"/>
  <c r="AA54" i="87"/>
  <c r="Z54" i="87"/>
  <c r="Y54" i="87"/>
  <c r="V54" i="87"/>
  <c r="W54" i="87"/>
  <c r="X54" i="87"/>
  <c r="S54" i="87"/>
  <c r="R54" i="87"/>
  <c r="Q54" i="87"/>
  <c r="P54" i="87"/>
  <c r="O54" i="87"/>
  <c r="N54" i="87"/>
  <c r="M54" i="87"/>
  <c r="L54" i="87"/>
  <c r="K54" i="87"/>
  <c r="AF53" i="87"/>
  <c r="AE53" i="87"/>
  <c r="AD53" i="87"/>
  <c r="AC53" i="87"/>
  <c r="AB53" i="87"/>
  <c r="AA53" i="87"/>
  <c r="Z53" i="87"/>
  <c r="Y53" i="87"/>
  <c r="V53" i="87"/>
  <c r="W53" i="87"/>
  <c r="X53" i="87"/>
  <c r="S53" i="87"/>
  <c r="R53" i="87"/>
  <c r="Q53" i="87"/>
  <c r="P53" i="87"/>
  <c r="O53" i="87"/>
  <c r="N53" i="87"/>
  <c r="M53" i="87"/>
  <c r="L53" i="87"/>
  <c r="K53" i="87"/>
  <c r="Y52" i="87"/>
  <c r="Z52" i="87"/>
  <c r="AA52" i="87"/>
  <c r="AB52" i="87"/>
  <c r="AC52" i="87"/>
  <c r="AD52" i="87"/>
  <c r="AE52" i="87"/>
  <c r="AF52" i="87"/>
  <c r="V52" i="87"/>
  <c r="W52" i="87"/>
  <c r="X52" i="87"/>
  <c r="S52" i="87"/>
  <c r="AG52" i="87"/>
  <c r="R52" i="87"/>
  <c r="Q52" i="87"/>
  <c r="P52" i="87"/>
  <c r="O52" i="87"/>
  <c r="N52" i="87"/>
  <c r="M52" i="87"/>
  <c r="L52" i="87"/>
  <c r="K52" i="87"/>
  <c r="B51" i="87"/>
  <c r="A51" i="86"/>
  <c r="B101" i="86"/>
  <c r="B96" i="86"/>
  <c r="B97" i="86"/>
  <c r="B98" i="86"/>
  <c r="B99" i="86"/>
  <c r="B100" i="86"/>
  <c r="D101" i="86"/>
  <c r="E101" i="86"/>
  <c r="B94" i="86"/>
  <c r="C101" i="86"/>
  <c r="F101" i="86"/>
  <c r="D100" i="86"/>
  <c r="E100" i="86"/>
  <c r="C100" i="86"/>
  <c r="F100" i="86"/>
  <c r="D99" i="86"/>
  <c r="E99" i="86"/>
  <c r="C99" i="86"/>
  <c r="F99" i="86"/>
  <c r="D98" i="86"/>
  <c r="E98" i="86"/>
  <c r="C98" i="86"/>
  <c r="F98" i="86"/>
  <c r="D97" i="86"/>
  <c r="E97" i="86"/>
  <c r="C97" i="86"/>
  <c r="F97" i="86"/>
  <c r="D96" i="86"/>
  <c r="E96" i="86"/>
  <c r="G96" i="86"/>
  <c r="C96" i="86"/>
  <c r="F96" i="86"/>
  <c r="B95" i="86"/>
  <c r="C77" i="86"/>
  <c r="E77" i="86"/>
  <c r="F77" i="86"/>
  <c r="G77" i="86"/>
  <c r="D77" i="86"/>
  <c r="B79" i="86"/>
  <c r="H77" i="86"/>
  <c r="B78" i="86"/>
  <c r="C78" i="86"/>
  <c r="C79" i="86"/>
  <c r="D79" i="86"/>
  <c r="D80" i="86"/>
  <c r="B81" i="86"/>
  <c r="B80" i="86"/>
  <c r="C80" i="86"/>
  <c r="C81" i="86"/>
  <c r="D81" i="86"/>
  <c r="B83" i="86"/>
  <c r="B82" i="86"/>
  <c r="C82" i="86"/>
  <c r="C83" i="86"/>
  <c r="D83" i="86"/>
  <c r="B85" i="86"/>
  <c r="B84" i="86"/>
  <c r="C84" i="86"/>
  <c r="C85" i="86"/>
  <c r="D85" i="86"/>
  <c r="B87" i="86"/>
  <c r="B86" i="86"/>
  <c r="C86" i="86"/>
  <c r="C87" i="86"/>
  <c r="D87" i="86"/>
  <c r="D92" i="86"/>
  <c r="C92" i="86"/>
  <c r="B89" i="86"/>
  <c r="B88" i="86"/>
  <c r="C88" i="86"/>
  <c r="C89" i="86"/>
  <c r="D89" i="86"/>
  <c r="B91" i="86"/>
  <c r="B90" i="86"/>
  <c r="C90" i="86"/>
  <c r="C91" i="86"/>
  <c r="D91" i="86"/>
  <c r="E92" i="86"/>
  <c r="F92" i="86"/>
  <c r="S91" i="86"/>
  <c r="R91" i="86"/>
  <c r="Q91" i="86"/>
  <c r="P91" i="86"/>
  <c r="O91" i="86"/>
  <c r="N91" i="86"/>
  <c r="M91" i="86"/>
  <c r="L91" i="86"/>
  <c r="K91" i="86"/>
  <c r="H91" i="86"/>
  <c r="G91" i="86"/>
  <c r="S90" i="86"/>
  <c r="R90" i="86"/>
  <c r="Q90" i="86"/>
  <c r="P90" i="86"/>
  <c r="O90" i="86"/>
  <c r="N90" i="86"/>
  <c r="M90" i="86"/>
  <c r="L90" i="86"/>
  <c r="K90" i="86"/>
  <c r="S89" i="86"/>
  <c r="R89" i="86"/>
  <c r="Q89" i="86"/>
  <c r="P89" i="86"/>
  <c r="O89" i="86"/>
  <c r="N89" i="86"/>
  <c r="M89" i="86"/>
  <c r="L89" i="86"/>
  <c r="K89" i="86"/>
  <c r="H89" i="86"/>
  <c r="G89" i="86"/>
  <c r="S88" i="86"/>
  <c r="R88" i="86"/>
  <c r="Q88" i="86"/>
  <c r="P88" i="86"/>
  <c r="O88" i="86"/>
  <c r="N88" i="86"/>
  <c r="M88" i="86"/>
  <c r="L88" i="86"/>
  <c r="K88" i="86"/>
  <c r="H88" i="86"/>
  <c r="S87" i="86"/>
  <c r="R87" i="86"/>
  <c r="Q87" i="86"/>
  <c r="P87" i="86"/>
  <c r="O87" i="86"/>
  <c r="N87" i="86"/>
  <c r="M87" i="86"/>
  <c r="L87" i="86"/>
  <c r="K87" i="86"/>
  <c r="H87" i="86"/>
  <c r="G87" i="86"/>
  <c r="S86" i="86"/>
  <c r="R86" i="86"/>
  <c r="Q86" i="86"/>
  <c r="P86" i="86"/>
  <c r="O86" i="86"/>
  <c r="N86" i="86"/>
  <c r="M86" i="86"/>
  <c r="L86" i="86"/>
  <c r="K86" i="86"/>
  <c r="S85" i="86"/>
  <c r="R85" i="86"/>
  <c r="Q85" i="86"/>
  <c r="P85" i="86"/>
  <c r="O85" i="86"/>
  <c r="N85" i="86"/>
  <c r="M85" i="86"/>
  <c r="L85" i="86"/>
  <c r="K85" i="86"/>
  <c r="H85" i="86"/>
  <c r="E85" i="86"/>
  <c r="G85" i="86"/>
  <c r="S84" i="86"/>
  <c r="R84" i="86"/>
  <c r="Q84" i="86"/>
  <c r="P84" i="86"/>
  <c r="O84" i="86"/>
  <c r="N84" i="86"/>
  <c r="M84" i="86"/>
  <c r="L84" i="86"/>
  <c r="K84" i="86"/>
  <c r="S83" i="86"/>
  <c r="R83" i="86"/>
  <c r="Q83" i="86"/>
  <c r="P83" i="86"/>
  <c r="O83" i="86"/>
  <c r="N83" i="86"/>
  <c r="M83" i="86"/>
  <c r="L83" i="86"/>
  <c r="K83" i="86"/>
  <c r="H83" i="86"/>
  <c r="G83" i="86"/>
  <c r="S82" i="86"/>
  <c r="R82" i="86"/>
  <c r="Q82" i="86"/>
  <c r="P82" i="86"/>
  <c r="O82" i="86"/>
  <c r="N82" i="86"/>
  <c r="M82" i="86"/>
  <c r="L82" i="86"/>
  <c r="K82" i="86"/>
  <c r="S81" i="86"/>
  <c r="R81" i="86"/>
  <c r="Q81" i="86"/>
  <c r="P81" i="86"/>
  <c r="O81" i="86"/>
  <c r="N81" i="86"/>
  <c r="M81" i="86"/>
  <c r="L81" i="86"/>
  <c r="K81" i="86"/>
  <c r="H81" i="86"/>
  <c r="G81" i="86"/>
  <c r="H63" i="86"/>
  <c r="AF80" i="86"/>
  <c r="AE80" i="86"/>
  <c r="AD80" i="86"/>
  <c r="AC80" i="86"/>
  <c r="AB80" i="86"/>
  <c r="AA80" i="86"/>
  <c r="Z80" i="86"/>
  <c r="Y80" i="86"/>
  <c r="V80" i="86"/>
  <c r="W80" i="86"/>
  <c r="X80" i="86"/>
  <c r="S80" i="86"/>
  <c r="R80" i="86"/>
  <c r="Q80" i="86"/>
  <c r="P80" i="86"/>
  <c r="O80" i="86"/>
  <c r="N80" i="86"/>
  <c r="M80" i="86"/>
  <c r="L80" i="86"/>
  <c r="K80" i="86"/>
  <c r="AF79" i="86"/>
  <c r="AE79" i="86"/>
  <c r="AD79" i="86"/>
  <c r="AC79" i="86"/>
  <c r="AB79" i="86"/>
  <c r="AA79" i="86"/>
  <c r="Z79" i="86"/>
  <c r="Y79" i="86"/>
  <c r="V79" i="86"/>
  <c r="W79" i="86"/>
  <c r="X79" i="86"/>
  <c r="S79" i="86"/>
  <c r="R79" i="86"/>
  <c r="Q79" i="86"/>
  <c r="P79" i="86"/>
  <c r="O79" i="86"/>
  <c r="N79" i="86"/>
  <c r="M79" i="86"/>
  <c r="L79" i="86"/>
  <c r="K79" i="86"/>
  <c r="H79" i="86"/>
  <c r="G79" i="86"/>
  <c r="AF78" i="86"/>
  <c r="AE78" i="86"/>
  <c r="AD78" i="86"/>
  <c r="AC78" i="86"/>
  <c r="AB78" i="86"/>
  <c r="AA78" i="86"/>
  <c r="Z78" i="86"/>
  <c r="Y78" i="86"/>
  <c r="V78" i="86"/>
  <c r="W78" i="86"/>
  <c r="X78" i="86"/>
  <c r="S78" i="86"/>
  <c r="R78" i="86"/>
  <c r="Q78" i="86"/>
  <c r="P78" i="86"/>
  <c r="O78" i="86"/>
  <c r="N78" i="86"/>
  <c r="M78" i="86"/>
  <c r="L78" i="86"/>
  <c r="K78" i="86"/>
  <c r="AF77" i="86"/>
  <c r="AE77" i="86"/>
  <c r="AD77" i="86"/>
  <c r="AC77" i="86"/>
  <c r="AB77" i="86"/>
  <c r="AA77" i="86"/>
  <c r="Z77" i="86"/>
  <c r="Y77" i="86"/>
  <c r="V77" i="86"/>
  <c r="W77" i="86"/>
  <c r="X77" i="86"/>
  <c r="S77" i="86"/>
  <c r="R77" i="86"/>
  <c r="Q77" i="86"/>
  <c r="P77" i="86"/>
  <c r="O77" i="86"/>
  <c r="N77" i="86"/>
  <c r="M77" i="86"/>
  <c r="L77" i="86"/>
  <c r="K77" i="86"/>
  <c r="B77" i="86"/>
  <c r="AF76" i="86"/>
  <c r="AE76" i="86"/>
  <c r="AD76" i="86"/>
  <c r="AC76" i="86"/>
  <c r="AB76" i="86"/>
  <c r="AA76" i="86"/>
  <c r="Z76" i="86"/>
  <c r="Y76" i="86"/>
  <c r="V76" i="86"/>
  <c r="W76" i="86"/>
  <c r="X76" i="86"/>
  <c r="S76" i="86"/>
  <c r="R76" i="86"/>
  <c r="Q76" i="86"/>
  <c r="P76" i="86"/>
  <c r="O76" i="86"/>
  <c r="N76" i="86"/>
  <c r="M76" i="86"/>
  <c r="L76" i="86"/>
  <c r="K76" i="86"/>
  <c r="G68" i="86"/>
  <c r="C54" i="86"/>
  <c r="C73" i="86"/>
  <c r="C55" i="86"/>
  <c r="C74" i="86"/>
  <c r="D73" i="86"/>
  <c r="H53" i="86"/>
  <c r="E72" i="86"/>
  <c r="F72" i="86"/>
  <c r="H54" i="86"/>
  <c r="E73" i="86"/>
  <c r="F73" i="86"/>
  <c r="B76" i="86"/>
  <c r="AF75" i="86"/>
  <c r="AE75" i="86"/>
  <c r="AD75" i="86"/>
  <c r="AC75" i="86"/>
  <c r="AB75" i="86"/>
  <c r="AA75" i="86"/>
  <c r="Z75" i="86"/>
  <c r="Y75" i="86"/>
  <c r="V75" i="86"/>
  <c r="W75" i="86"/>
  <c r="X75" i="86"/>
  <c r="S75" i="86"/>
  <c r="R75" i="86"/>
  <c r="Q75" i="86"/>
  <c r="P75" i="86"/>
  <c r="O75" i="86"/>
  <c r="N75" i="86"/>
  <c r="M75" i="86"/>
  <c r="L75" i="86"/>
  <c r="K75" i="86"/>
  <c r="B75" i="86"/>
  <c r="AF74" i="86"/>
  <c r="AE74" i="86"/>
  <c r="AD74" i="86"/>
  <c r="AC74" i="86"/>
  <c r="AB74" i="86"/>
  <c r="AA74" i="86"/>
  <c r="Z74" i="86"/>
  <c r="Y74" i="86"/>
  <c r="V74" i="86"/>
  <c r="W74" i="86"/>
  <c r="X74" i="86"/>
  <c r="S74" i="86"/>
  <c r="R74" i="86"/>
  <c r="Q74" i="86"/>
  <c r="P74" i="86"/>
  <c r="O74" i="86"/>
  <c r="N74" i="86"/>
  <c r="M74" i="86"/>
  <c r="L74" i="86"/>
  <c r="K74" i="86"/>
  <c r="H55" i="86"/>
  <c r="E74" i="86"/>
  <c r="B55" i="86"/>
  <c r="B74" i="86"/>
  <c r="AF73" i="86"/>
  <c r="AE73" i="86"/>
  <c r="AD73" i="86"/>
  <c r="AC73" i="86"/>
  <c r="AB73" i="86"/>
  <c r="AA73" i="86"/>
  <c r="Z73" i="86"/>
  <c r="Y73" i="86"/>
  <c r="V73" i="86"/>
  <c r="W73" i="86"/>
  <c r="X73" i="86"/>
  <c r="S73" i="86"/>
  <c r="R73" i="86"/>
  <c r="Q73" i="86"/>
  <c r="P73" i="86"/>
  <c r="O73" i="86"/>
  <c r="N73" i="86"/>
  <c r="M73" i="86"/>
  <c r="L73" i="86"/>
  <c r="K73" i="86"/>
  <c r="B54" i="86"/>
  <c r="B73" i="86"/>
  <c r="AF72" i="86"/>
  <c r="AE72" i="86"/>
  <c r="AD72" i="86"/>
  <c r="AC72" i="86"/>
  <c r="AB72" i="86"/>
  <c r="AA72" i="86"/>
  <c r="Z72" i="86"/>
  <c r="Y72" i="86"/>
  <c r="V72" i="86"/>
  <c r="W72" i="86"/>
  <c r="X72" i="86"/>
  <c r="S72" i="86"/>
  <c r="R72" i="86"/>
  <c r="Q72" i="86"/>
  <c r="P72" i="86"/>
  <c r="O72" i="86"/>
  <c r="N72" i="86"/>
  <c r="M72" i="86"/>
  <c r="L72" i="86"/>
  <c r="K72" i="86"/>
  <c r="C53" i="86"/>
  <c r="C72" i="86"/>
  <c r="D72" i="86"/>
  <c r="B53" i="86"/>
  <c r="B72" i="86"/>
  <c r="AF71" i="86"/>
  <c r="AE71" i="86"/>
  <c r="AD71" i="86"/>
  <c r="AC71" i="86"/>
  <c r="AB71" i="86"/>
  <c r="AA71" i="86"/>
  <c r="Z71" i="86"/>
  <c r="Y71" i="86"/>
  <c r="V71" i="86"/>
  <c r="W71" i="86"/>
  <c r="X71" i="86"/>
  <c r="S71" i="86"/>
  <c r="R71" i="86"/>
  <c r="Q71" i="86"/>
  <c r="P71" i="86"/>
  <c r="O71" i="86"/>
  <c r="N71" i="86"/>
  <c r="M71" i="86"/>
  <c r="L71" i="86"/>
  <c r="K71" i="86"/>
  <c r="AF70" i="86"/>
  <c r="AE70" i="86"/>
  <c r="AD70" i="86"/>
  <c r="AC70" i="86"/>
  <c r="AB70" i="86"/>
  <c r="AA70" i="86"/>
  <c r="Z70" i="86"/>
  <c r="Y70" i="86"/>
  <c r="V70" i="86"/>
  <c r="W70" i="86"/>
  <c r="X70" i="86"/>
  <c r="S70" i="86"/>
  <c r="R70" i="86"/>
  <c r="Q70" i="86"/>
  <c r="P70" i="86"/>
  <c r="O70" i="86"/>
  <c r="N70" i="86"/>
  <c r="M70" i="86"/>
  <c r="L70" i="86"/>
  <c r="K70" i="86"/>
  <c r="G66" i="86"/>
  <c r="AF69" i="86"/>
  <c r="AE69" i="86"/>
  <c r="AD69" i="86"/>
  <c r="AC69" i="86"/>
  <c r="AB69" i="86"/>
  <c r="AA69" i="86"/>
  <c r="Z69" i="86"/>
  <c r="Y69" i="86"/>
  <c r="V69" i="86"/>
  <c r="W69" i="86"/>
  <c r="X69" i="86"/>
  <c r="S69" i="86"/>
  <c r="R69" i="86"/>
  <c r="Q69" i="86"/>
  <c r="P69" i="86"/>
  <c r="O69" i="86"/>
  <c r="N69" i="86"/>
  <c r="M69" i="86"/>
  <c r="L69" i="86"/>
  <c r="K69" i="86"/>
  <c r="AF68" i="86"/>
  <c r="AE68" i="86"/>
  <c r="AD68" i="86"/>
  <c r="AC68" i="86"/>
  <c r="AB68" i="86"/>
  <c r="AA68" i="86"/>
  <c r="Z68" i="86"/>
  <c r="Y68" i="86"/>
  <c r="V68" i="86"/>
  <c r="W68" i="86"/>
  <c r="X68" i="86"/>
  <c r="S68" i="86"/>
  <c r="R68" i="86"/>
  <c r="Q68" i="86"/>
  <c r="P68" i="86"/>
  <c r="O68" i="86"/>
  <c r="N68" i="86"/>
  <c r="M68" i="86"/>
  <c r="L68" i="86"/>
  <c r="K68" i="86"/>
  <c r="AF67" i="86"/>
  <c r="AE67" i="86"/>
  <c r="AD67" i="86"/>
  <c r="AC67" i="86"/>
  <c r="AB67" i="86"/>
  <c r="AA67" i="86"/>
  <c r="Z67" i="86"/>
  <c r="Y67" i="86"/>
  <c r="V67" i="86"/>
  <c r="W67" i="86"/>
  <c r="X67" i="86"/>
  <c r="S67" i="86"/>
  <c r="R67" i="86"/>
  <c r="Q67" i="86"/>
  <c r="P67" i="86"/>
  <c r="O67" i="86"/>
  <c r="N67" i="86"/>
  <c r="M67" i="86"/>
  <c r="L67" i="86"/>
  <c r="K67" i="86"/>
  <c r="G53" i="86"/>
  <c r="C56" i="86"/>
  <c r="B56" i="86"/>
  <c r="E56" i="86"/>
  <c r="G56" i="86"/>
  <c r="C57" i="86"/>
  <c r="B57" i="86"/>
  <c r="C58" i="86"/>
  <c r="B58" i="86"/>
  <c r="C59" i="86"/>
  <c r="B59" i="86"/>
  <c r="C60" i="86"/>
  <c r="B60" i="86"/>
  <c r="C61" i="86"/>
  <c r="B61" i="86"/>
  <c r="E57" i="86"/>
  <c r="G57" i="86"/>
  <c r="E58" i="86"/>
  <c r="G58" i="86"/>
  <c r="E59" i="86"/>
  <c r="G59" i="86"/>
  <c r="E60" i="86"/>
  <c r="G60" i="86"/>
  <c r="E61" i="86"/>
  <c r="G61" i="86"/>
  <c r="F53" i="86"/>
  <c r="B62" i="86"/>
  <c r="B63" i="86"/>
  <c r="B64" i="86"/>
  <c r="F54" i="86"/>
  <c r="F55" i="86"/>
  <c r="H66" i="86"/>
  <c r="H67" i="86"/>
  <c r="G67" i="86"/>
  <c r="B65" i="86"/>
  <c r="B66" i="86"/>
  <c r="F65" i="86"/>
  <c r="F66" i="86"/>
  <c r="F67" i="86"/>
  <c r="B67" i="86"/>
  <c r="AF66" i="86"/>
  <c r="AE66" i="86"/>
  <c r="AD66" i="86"/>
  <c r="AC66" i="86"/>
  <c r="AB66" i="86"/>
  <c r="AA66" i="86"/>
  <c r="Z66" i="86"/>
  <c r="Y66" i="86"/>
  <c r="V66" i="86"/>
  <c r="W66" i="86"/>
  <c r="X66" i="86"/>
  <c r="S66" i="86"/>
  <c r="R66" i="86"/>
  <c r="Q66" i="86"/>
  <c r="P66" i="86"/>
  <c r="O66" i="86"/>
  <c r="N66" i="86"/>
  <c r="M66" i="86"/>
  <c r="L66" i="86"/>
  <c r="K66" i="86"/>
  <c r="C66" i="86"/>
  <c r="AF65" i="86"/>
  <c r="AE65" i="86"/>
  <c r="AD65" i="86"/>
  <c r="AC65" i="86"/>
  <c r="AB65" i="86"/>
  <c r="AA65" i="86"/>
  <c r="Z65" i="86"/>
  <c r="Y65" i="86"/>
  <c r="V65" i="86"/>
  <c r="W65" i="86"/>
  <c r="X65" i="86"/>
  <c r="S65" i="86"/>
  <c r="R65" i="86"/>
  <c r="Q65" i="86"/>
  <c r="P65" i="86"/>
  <c r="O65" i="86"/>
  <c r="N65" i="86"/>
  <c r="M65" i="86"/>
  <c r="L65" i="86"/>
  <c r="K65" i="86"/>
  <c r="H65" i="86"/>
  <c r="G65" i="86"/>
  <c r="C65" i="86"/>
  <c r="AF64" i="86"/>
  <c r="AE64" i="86"/>
  <c r="AD64" i="86"/>
  <c r="AC64" i="86"/>
  <c r="AB64" i="86"/>
  <c r="AA64" i="86"/>
  <c r="Z64" i="86"/>
  <c r="Y64" i="86"/>
  <c r="V64" i="86"/>
  <c r="W64" i="86"/>
  <c r="X64" i="86"/>
  <c r="S64" i="86"/>
  <c r="R64" i="86"/>
  <c r="Q64" i="86"/>
  <c r="P64" i="86"/>
  <c r="O64" i="86"/>
  <c r="N64" i="86"/>
  <c r="M64" i="86"/>
  <c r="L64" i="86"/>
  <c r="K64" i="86"/>
  <c r="G64" i="86"/>
  <c r="E64" i="86"/>
  <c r="C64" i="86"/>
  <c r="AF63" i="86"/>
  <c r="AE63" i="86"/>
  <c r="AD63" i="86"/>
  <c r="AC63" i="86"/>
  <c r="AB63" i="86"/>
  <c r="AA63" i="86"/>
  <c r="Z63" i="86"/>
  <c r="Y63" i="86"/>
  <c r="V63" i="86"/>
  <c r="W63" i="86"/>
  <c r="X63" i="86"/>
  <c r="S63" i="86"/>
  <c r="R63" i="86"/>
  <c r="Q63" i="86"/>
  <c r="P63" i="86"/>
  <c r="O63" i="86"/>
  <c r="N63" i="86"/>
  <c r="M63" i="86"/>
  <c r="L63" i="86"/>
  <c r="K63" i="86"/>
  <c r="D63" i="86"/>
  <c r="C63" i="86"/>
  <c r="AF62" i="86"/>
  <c r="AE62" i="86"/>
  <c r="AD62" i="86"/>
  <c r="AC62" i="86"/>
  <c r="AB62" i="86"/>
  <c r="AA62" i="86"/>
  <c r="Z62" i="86"/>
  <c r="Y62" i="86"/>
  <c r="V62" i="86"/>
  <c r="W62" i="86"/>
  <c r="X62" i="86"/>
  <c r="S62" i="86"/>
  <c r="R62" i="86"/>
  <c r="Q62" i="86"/>
  <c r="P62" i="86"/>
  <c r="O62" i="86"/>
  <c r="N62" i="86"/>
  <c r="M62" i="86"/>
  <c r="L62" i="86"/>
  <c r="K62" i="86"/>
  <c r="AF61" i="86"/>
  <c r="AE61" i="86"/>
  <c r="AD61" i="86"/>
  <c r="AC61" i="86"/>
  <c r="AB61" i="86"/>
  <c r="AA61" i="86"/>
  <c r="Z61" i="86"/>
  <c r="Y61" i="86"/>
  <c r="V61" i="86"/>
  <c r="W61" i="86"/>
  <c r="X61" i="86"/>
  <c r="S61" i="86"/>
  <c r="R61" i="86"/>
  <c r="Q61" i="86"/>
  <c r="P61" i="86"/>
  <c r="O61" i="86"/>
  <c r="N61" i="86"/>
  <c r="M61" i="86"/>
  <c r="L61" i="86"/>
  <c r="K61" i="86"/>
  <c r="H61" i="86"/>
  <c r="AF60" i="86"/>
  <c r="AE60" i="86"/>
  <c r="AD60" i="86"/>
  <c r="AC60" i="86"/>
  <c r="AB60" i="86"/>
  <c r="AA60" i="86"/>
  <c r="Z60" i="86"/>
  <c r="Y60" i="86"/>
  <c r="V60" i="86"/>
  <c r="W60" i="86"/>
  <c r="X60" i="86"/>
  <c r="S60" i="86"/>
  <c r="R60" i="86"/>
  <c r="Q60" i="86"/>
  <c r="P60" i="86"/>
  <c r="O60" i="86"/>
  <c r="N60" i="86"/>
  <c r="M60" i="86"/>
  <c r="L60" i="86"/>
  <c r="K60" i="86"/>
  <c r="H60" i="86"/>
  <c r="AF59" i="86"/>
  <c r="AE59" i="86"/>
  <c r="AD59" i="86"/>
  <c r="AC59" i="86"/>
  <c r="AB59" i="86"/>
  <c r="AA59" i="86"/>
  <c r="Z59" i="86"/>
  <c r="Y59" i="86"/>
  <c r="V59" i="86"/>
  <c r="W59" i="86"/>
  <c r="X59" i="86"/>
  <c r="S59" i="86"/>
  <c r="R59" i="86"/>
  <c r="Q59" i="86"/>
  <c r="P59" i="86"/>
  <c r="O59" i="86"/>
  <c r="N59" i="86"/>
  <c r="M59" i="86"/>
  <c r="L59" i="86"/>
  <c r="K59" i="86"/>
  <c r="H59" i="86"/>
  <c r="AF58" i="86"/>
  <c r="AE58" i="86"/>
  <c r="AD58" i="86"/>
  <c r="AC58" i="86"/>
  <c r="AB58" i="86"/>
  <c r="AA58" i="86"/>
  <c r="Z58" i="86"/>
  <c r="Y58" i="86"/>
  <c r="V58" i="86"/>
  <c r="W58" i="86"/>
  <c r="X58" i="86"/>
  <c r="S58" i="86"/>
  <c r="R58" i="86"/>
  <c r="Q58" i="86"/>
  <c r="P58" i="86"/>
  <c r="O58" i="86"/>
  <c r="N58" i="86"/>
  <c r="M58" i="86"/>
  <c r="L58" i="86"/>
  <c r="K58" i="86"/>
  <c r="H58" i="86"/>
  <c r="AF57" i="86"/>
  <c r="AE57" i="86"/>
  <c r="AD57" i="86"/>
  <c r="AC57" i="86"/>
  <c r="AB57" i="86"/>
  <c r="AA57" i="86"/>
  <c r="Z57" i="86"/>
  <c r="Y57" i="86"/>
  <c r="V57" i="86"/>
  <c r="W57" i="86"/>
  <c r="X57" i="86"/>
  <c r="S57" i="86"/>
  <c r="R57" i="86"/>
  <c r="Q57" i="86"/>
  <c r="P57" i="86"/>
  <c r="O57" i="86"/>
  <c r="N57" i="86"/>
  <c r="M57" i="86"/>
  <c r="L57" i="86"/>
  <c r="K57" i="86"/>
  <c r="H57" i="86"/>
  <c r="AF56" i="86"/>
  <c r="AE56" i="86"/>
  <c r="AD56" i="86"/>
  <c r="AC56" i="86"/>
  <c r="AB56" i="86"/>
  <c r="AA56" i="86"/>
  <c r="Z56" i="86"/>
  <c r="Y56" i="86"/>
  <c r="V56" i="86"/>
  <c r="W56" i="86"/>
  <c r="X56" i="86"/>
  <c r="S56" i="86"/>
  <c r="R56" i="86"/>
  <c r="Q56" i="86"/>
  <c r="P56" i="86"/>
  <c r="O56" i="86"/>
  <c r="N56" i="86"/>
  <c r="M56" i="86"/>
  <c r="L56" i="86"/>
  <c r="K56" i="86"/>
  <c r="H56" i="86"/>
  <c r="AF55" i="86"/>
  <c r="AE55" i="86"/>
  <c r="AD55" i="86"/>
  <c r="AC55" i="86"/>
  <c r="AB55" i="86"/>
  <c r="AA55" i="86"/>
  <c r="Z55" i="86"/>
  <c r="Y55" i="86"/>
  <c r="V55" i="86"/>
  <c r="W55" i="86"/>
  <c r="X55" i="86"/>
  <c r="S55" i="86"/>
  <c r="R55" i="86"/>
  <c r="Q55" i="86"/>
  <c r="P55" i="86"/>
  <c r="O55" i="86"/>
  <c r="N55" i="86"/>
  <c r="M55" i="86"/>
  <c r="L55" i="86"/>
  <c r="K55" i="86"/>
  <c r="D55" i="86"/>
  <c r="E55" i="86"/>
  <c r="AF54" i="86"/>
  <c r="AE54" i="86"/>
  <c r="AD54" i="86"/>
  <c r="AC54" i="86"/>
  <c r="AB54" i="86"/>
  <c r="AA54" i="86"/>
  <c r="Z54" i="86"/>
  <c r="Y54" i="86"/>
  <c r="V54" i="86"/>
  <c r="W54" i="86"/>
  <c r="X54" i="86"/>
  <c r="S54" i="86"/>
  <c r="R54" i="86"/>
  <c r="Q54" i="86"/>
  <c r="P54" i="86"/>
  <c r="O54" i="86"/>
  <c r="N54" i="86"/>
  <c r="M54" i="86"/>
  <c r="L54" i="86"/>
  <c r="K54" i="86"/>
  <c r="D54" i="86"/>
  <c r="E54" i="86"/>
  <c r="AF53" i="86"/>
  <c r="AE53" i="86"/>
  <c r="AD53" i="86"/>
  <c r="AC53" i="86"/>
  <c r="AB53" i="86"/>
  <c r="AA53" i="86"/>
  <c r="Z53" i="86"/>
  <c r="Y53" i="86"/>
  <c r="V53" i="86"/>
  <c r="W53" i="86"/>
  <c r="X53" i="86"/>
  <c r="S53" i="86"/>
  <c r="R53" i="86"/>
  <c r="Q53" i="86"/>
  <c r="P53" i="86"/>
  <c r="O53" i="86"/>
  <c r="N53" i="86"/>
  <c r="M53" i="86"/>
  <c r="L53" i="86"/>
  <c r="K53" i="86"/>
  <c r="D53" i="86"/>
  <c r="E53" i="86"/>
  <c r="Y52" i="86"/>
  <c r="Z52" i="86"/>
  <c r="AA52" i="86"/>
  <c r="AB52" i="86"/>
  <c r="AC52" i="86"/>
  <c r="AD52" i="86"/>
  <c r="AE52" i="86"/>
  <c r="AF52" i="86"/>
  <c r="V52" i="86"/>
  <c r="W52" i="86"/>
  <c r="X52" i="86"/>
  <c r="AG52" i="86"/>
  <c r="S52" i="86"/>
  <c r="R52" i="86"/>
  <c r="Q52" i="86"/>
  <c r="P52" i="86"/>
  <c r="O52" i="86"/>
  <c r="N52" i="86"/>
  <c r="M52" i="86"/>
  <c r="L52" i="86"/>
  <c r="K52" i="86"/>
  <c r="B51" i="86"/>
  <c r="A51" i="85"/>
  <c r="B101" i="85"/>
  <c r="B96" i="85"/>
  <c r="B97" i="85"/>
  <c r="B98" i="85"/>
  <c r="B99" i="85"/>
  <c r="B100" i="85"/>
  <c r="D101" i="85"/>
  <c r="E101" i="85"/>
  <c r="B94" i="85"/>
  <c r="C101" i="85"/>
  <c r="F101" i="85"/>
  <c r="D100" i="85"/>
  <c r="E100" i="85"/>
  <c r="C100" i="85"/>
  <c r="F100" i="85"/>
  <c r="D99" i="85"/>
  <c r="E99" i="85"/>
  <c r="C99" i="85"/>
  <c r="F99" i="85"/>
  <c r="D98" i="85"/>
  <c r="E98" i="85"/>
  <c r="C57" i="85"/>
  <c r="B57" i="85"/>
  <c r="C98" i="85"/>
  <c r="F98" i="85"/>
  <c r="D97" i="85"/>
  <c r="E97" i="85"/>
  <c r="C97" i="85"/>
  <c r="F97" i="85"/>
  <c r="D96" i="85"/>
  <c r="E96" i="85"/>
  <c r="G96" i="85"/>
  <c r="C96" i="85"/>
  <c r="F96" i="85"/>
  <c r="B95" i="85"/>
  <c r="C77" i="85"/>
  <c r="E77" i="85"/>
  <c r="F77" i="85"/>
  <c r="G77" i="85"/>
  <c r="D77" i="85"/>
  <c r="B79" i="85"/>
  <c r="H77" i="85"/>
  <c r="B78" i="85"/>
  <c r="C78" i="85"/>
  <c r="C79" i="85"/>
  <c r="D79" i="85"/>
  <c r="D80" i="85"/>
  <c r="B81" i="85"/>
  <c r="B80" i="85"/>
  <c r="C80" i="85"/>
  <c r="C81" i="85"/>
  <c r="D81" i="85"/>
  <c r="B83" i="85"/>
  <c r="B82" i="85"/>
  <c r="C82" i="85"/>
  <c r="C83" i="85"/>
  <c r="D83" i="85"/>
  <c r="B85" i="85"/>
  <c r="B84" i="85"/>
  <c r="C84" i="85"/>
  <c r="C85" i="85"/>
  <c r="D85" i="85"/>
  <c r="B87" i="85"/>
  <c r="B86" i="85"/>
  <c r="C86" i="85"/>
  <c r="C87" i="85"/>
  <c r="D87" i="85"/>
  <c r="D92" i="85"/>
  <c r="B89" i="85"/>
  <c r="B88" i="85"/>
  <c r="C88" i="85"/>
  <c r="C89" i="85"/>
  <c r="D89" i="85"/>
  <c r="B91" i="85"/>
  <c r="B90" i="85"/>
  <c r="C90" i="85"/>
  <c r="C91" i="85"/>
  <c r="D91" i="85"/>
  <c r="E92" i="85"/>
  <c r="C92" i="85"/>
  <c r="F92" i="85"/>
  <c r="S91" i="85"/>
  <c r="R91" i="85"/>
  <c r="Q91" i="85"/>
  <c r="P91" i="85"/>
  <c r="O91" i="85"/>
  <c r="N91" i="85"/>
  <c r="M91" i="85"/>
  <c r="L91" i="85"/>
  <c r="K91" i="85"/>
  <c r="H91" i="85"/>
  <c r="G91" i="85"/>
  <c r="S90" i="85"/>
  <c r="R90" i="85"/>
  <c r="Q90" i="85"/>
  <c r="P90" i="85"/>
  <c r="O90" i="85"/>
  <c r="N90" i="85"/>
  <c r="M90" i="85"/>
  <c r="L90" i="85"/>
  <c r="K90" i="85"/>
  <c r="S89" i="85"/>
  <c r="R89" i="85"/>
  <c r="Q89" i="85"/>
  <c r="P89" i="85"/>
  <c r="O89" i="85"/>
  <c r="N89" i="85"/>
  <c r="M89" i="85"/>
  <c r="L89" i="85"/>
  <c r="K89" i="85"/>
  <c r="H89" i="85"/>
  <c r="H88" i="85"/>
  <c r="G89" i="85"/>
  <c r="S88" i="85"/>
  <c r="R88" i="85"/>
  <c r="Q88" i="85"/>
  <c r="P88" i="85"/>
  <c r="O88" i="85"/>
  <c r="N88" i="85"/>
  <c r="M88" i="85"/>
  <c r="L88" i="85"/>
  <c r="K88" i="85"/>
  <c r="S87" i="85"/>
  <c r="R87" i="85"/>
  <c r="Q87" i="85"/>
  <c r="P87" i="85"/>
  <c r="O87" i="85"/>
  <c r="N87" i="85"/>
  <c r="M87" i="85"/>
  <c r="L87" i="85"/>
  <c r="K87" i="85"/>
  <c r="H87" i="85"/>
  <c r="G87" i="85"/>
  <c r="S86" i="85"/>
  <c r="R86" i="85"/>
  <c r="Q86" i="85"/>
  <c r="P86" i="85"/>
  <c r="O86" i="85"/>
  <c r="N86" i="85"/>
  <c r="M86" i="85"/>
  <c r="L86" i="85"/>
  <c r="K86" i="85"/>
  <c r="S85" i="85"/>
  <c r="R85" i="85"/>
  <c r="Q85" i="85"/>
  <c r="P85" i="85"/>
  <c r="O85" i="85"/>
  <c r="N85" i="85"/>
  <c r="M85" i="85"/>
  <c r="L85" i="85"/>
  <c r="K85" i="85"/>
  <c r="H85" i="85"/>
  <c r="E85" i="85"/>
  <c r="G85" i="85"/>
  <c r="S84" i="85"/>
  <c r="R84" i="85"/>
  <c r="Q84" i="85"/>
  <c r="P84" i="85"/>
  <c r="O84" i="85"/>
  <c r="N84" i="85"/>
  <c r="M84" i="85"/>
  <c r="L84" i="85"/>
  <c r="K84" i="85"/>
  <c r="S83" i="85"/>
  <c r="R83" i="85"/>
  <c r="Q83" i="85"/>
  <c r="P83" i="85"/>
  <c r="O83" i="85"/>
  <c r="N83" i="85"/>
  <c r="M83" i="85"/>
  <c r="L83" i="85"/>
  <c r="K83" i="85"/>
  <c r="H83" i="85"/>
  <c r="G83" i="85"/>
  <c r="S82" i="85"/>
  <c r="R82" i="85"/>
  <c r="Q82" i="85"/>
  <c r="P82" i="85"/>
  <c r="O82" i="85"/>
  <c r="N82" i="85"/>
  <c r="M82" i="85"/>
  <c r="L82" i="85"/>
  <c r="K82" i="85"/>
  <c r="S81" i="85"/>
  <c r="R81" i="85"/>
  <c r="Q81" i="85"/>
  <c r="P81" i="85"/>
  <c r="O81" i="85"/>
  <c r="N81" i="85"/>
  <c r="M81" i="85"/>
  <c r="L81" i="85"/>
  <c r="K81" i="85"/>
  <c r="H81" i="85"/>
  <c r="G81" i="85"/>
  <c r="H63" i="85"/>
  <c r="AF80" i="85"/>
  <c r="AE80" i="85"/>
  <c r="AD80" i="85"/>
  <c r="AC80" i="85"/>
  <c r="AB80" i="85"/>
  <c r="AA80" i="85"/>
  <c r="Z80" i="85"/>
  <c r="Y80" i="85"/>
  <c r="V80" i="85"/>
  <c r="W80" i="85"/>
  <c r="X80" i="85"/>
  <c r="S80" i="85"/>
  <c r="R80" i="85"/>
  <c r="Q80" i="85"/>
  <c r="P80" i="85"/>
  <c r="O80" i="85"/>
  <c r="N80" i="85"/>
  <c r="M80" i="85"/>
  <c r="L80" i="85"/>
  <c r="K80" i="85"/>
  <c r="AF79" i="85"/>
  <c r="AE79" i="85"/>
  <c r="AD79" i="85"/>
  <c r="AC79" i="85"/>
  <c r="AB79" i="85"/>
  <c r="AA79" i="85"/>
  <c r="Z79" i="85"/>
  <c r="Y79" i="85"/>
  <c r="V79" i="85"/>
  <c r="W79" i="85"/>
  <c r="X79" i="85"/>
  <c r="S79" i="85"/>
  <c r="R79" i="85"/>
  <c r="Q79" i="85"/>
  <c r="P79" i="85"/>
  <c r="O79" i="85"/>
  <c r="N79" i="85"/>
  <c r="M79" i="85"/>
  <c r="L79" i="85"/>
  <c r="K79" i="85"/>
  <c r="H79" i="85"/>
  <c r="G79" i="85"/>
  <c r="AF78" i="85"/>
  <c r="AE78" i="85"/>
  <c r="AD78" i="85"/>
  <c r="AC78" i="85"/>
  <c r="AB78" i="85"/>
  <c r="AA78" i="85"/>
  <c r="Z78" i="85"/>
  <c r="Y78" i="85"/>
  <c r="V78" i="85"/>
  <c r="W78" i="85"/>
  <c r="X78" i="85"/>
  <c r="S78" i="85"/>
  <c r="R78" i="85"/>
  <c r="Q78" i="85"/>
  <c r="P78" i="85"/>
  <c r="O78" i="85"/>
  <c r="N78" i="85"/>
  <c r="M78" i="85"/>
  <c r="L78" i="85"/>
  <c r="K78" i="85"/>
  <c r="AF77" i="85"/>
  <c r="AE77" i="85"/>
  <c r="AD77" i="85"/>
  <c r="AC77" i="85"/>
  <c r="AB77" i="85"/>
  <c r="AA77" i="85"/>
  <c r="Z77" i="85"/>
  <c r="Y77" i="85"/>
  <c r="V77" i="85"/>
  <c r="W77" i="85"/>
  <c r="X77" i="85"/>
  <c r="S77" i="85"/>
  <c r="R77" i="85"/>
  <c r="Q77" i="85"/>
  <c r="P77" i="85"/>
  <c r="O77" i="85"/>
  <c r="N77" i="85"/>
  <c r="M77" i="85"/>
  <c r="L77" i="85"/>
  <c r="K77" i="85"/>
  <c r="B77" i="85"/>
  <c r="AF76" i="85"/>
  <c r="AE76" i="85"/>
  <c r="AD76" i="85"/>
  <c r="AC76" i="85"/>
  <c r="AB76" i="85"/>
  <c r="AA76" i="85"/>
  <c r="Z76" i="85"/>
  <c r="Y76" i="85"/>
  <c r="V76" i="85"/>
  <c r="W76" i="85"/>
  <c r="X76" i="85"/>
  <c r="S76" i="85"/>
  <c r="R76" i="85"/>
  <c r="Q76" i="85"/>
  <c r="P76" i="85"/>
  <c r="O76" i="85"/>
  <c r="N76" i="85"/>
  <c r="M76" i="85"/>
  <c r="L76" i="85"/>
  <c r="K76" i="85"/>
  <c r="G68" i="85"/>
  <c r="C54" i="85"/>
  <c r="C73" i="85"/>
  <c r="C55" i="85"/>
  <c r="C74" i="85"/>
  <c r="D73" i="85"/>
  <c r="H53" i="85"/>
  <c r="E72" i="85"/>
  <c r="F72" i="85"/>
  <c r="H54" i="85"/>
  <c r="E73" i="85"/>
  <c r="F73" i="85"/>
  <c r="B76" i="85"/>
  <c r="AF75" i="85"/>
  <c r="AE75" i="85"/>
  <c r="AD75" i="85"/>
  <c r="AC75" i="85"/>
  <c r="AB75" i="85"/>
  <c r="AA75" i="85"/>
  <c r="Z75" i="85"/>
  <c r="Y75" i="85"/>
  <c r="V75" i="85"/>
  <c r="W75" i="85"/>
  <c r="X75" i="85"/>
  <c r="S75" i="85"/>
  <c r="R75" i="85"/>
  <c r="Q75" i="85"/>
  <c r="P75" i="85"/>
  <c r="O75" i="85"/>
  <c r="N75" i="85"/>
  <c r="M75" i="85"/>
  <c r="L75" i="85"/>
  <c r="K75" i="85"/>
  <c r="B75" i="85"/>
  <c r="AF74" i="85"/>
  <c r="AE74" i="85"/>
  <c r="AD74" i="85"/>
  <c r="AC74" i="85"/>
  <c r="AB74" i="85"/>
  <c r="AA74" i="85"/>
  <c r="Z74" i="85"/>
  <c r="Y74" i="85"/>
  <c r="V74" i="85"/>
  <c r="W74" i="85"/>
  <c r="X74" i="85"/>
  <c r="S74" i="85"/>
  <c r="R74" i="85"/>
  <c r="Q74" i="85"/>
  <c r="P74" i="85"/>
  <c r="O74" i="85"/>
  <c r="N74" i="85"/>
  <c r="M74" i="85"/>
  <c r="L74" i="85"/>
  <c r="K74" i="85"/>
  <c r="H55" i="85"/>
  <c r="E74" i="85"/>
  <c r="B55" i="85"/>
  <c r="B74" i="85"/>
  <c r="AF73" i="85"/>
  <c r="AE73" i="85"/>
  <c r="AD73" i="85"/>
  <c r="AC73" i="85"/>
  <c r="AB73" i="85"/>
  <c r="AA73" i="85"/>
  <c r="Z73" i="85"/>
  <c r="Y73" i="85"/>
  <c r="V73" i="85"/>
  <c r="W73" i="85"/>
  <c r="X73" i="85"/>
  <c r="S73" i="85"/>
  <c r="R73" i="85"/>
  <c r="Q73" i="85"/>
  <c r="P73" i="85"/>
  <c r="O73" i="85"/>
  <c r="N73" i="85"/>
  <c r="M73" i="85"/>
  <c r="L73" i="85"/>
  <c r="K73" i="85"/>
  <c r="B54" i="85"/>
  <c r="B73" i="85"/>
  <c r="AF72" i="85"/>
  <c r="AE72" i="85"/>
  <c r="AD72" i="85"/>
  <c r="AC72" i="85"/>
  <c r="AB72" i="85"/>
  <c r="AA72" i="85"/>
  <c r="Z72" i="85"/>
  <c r="Y72" i="85"/>
  <c r="V72" i="85"/>
  <c r="W72" i="85"/>
  <c r="X72" i="85"/>
  <c r="S72" i="85"/>
  <c r="R72" i="85"/>
  <c r="Q72" i="85"/>
  <c r="P72" i="85"/>
  <c r="O72" i="85"/>
  <c r="N72" i="85"/>
  <c r="M72" i="85"/>
  <c r="L72" i="85"/>
  <c r="K72" i="85"/>
  <c r="C53" i="85"/>
  <c r="C72" i="85"/>
  <c r="D72" i="85"/>
  <c r="B53" i="85"/>
  <c r="B72" i="85"/>
  <c r="AF71" i="85"/>
  <c r="AE71" i="85"/>
  <c r="AD71" i="85"/>
  <c r="AC71" i="85"/>
  <c r="AB71" i="85"/>
  <c r="AA71" i="85"/>
  <c r="Z71" i="85"/>
  <c r="Y71" i="85"/>
  <c r="V71" i="85"/>
  <c r="W71" i="85"/>
  <c r="X71" i="85"/>
  <c r="S71" i="85"/>
  <c r="R71" i="85"/>
  <c r="Q71" i="85"/>
  <c r="P71" i="85"/>
  <c r="O71" i="85"/>
  <c r="N71" i="85"/>
  <c r="M71" i="85"/>
  <c r="L71" i="85"/>
  <c r="K71" i="85"/>
  <c r="AF70" i="85"/>
  <c r="AE70" i="85"/>
  <c r="AD70" i="85"/>
  <c r="AC70" i="85"/>
  <c r="AB70" i="85"/>
  <c r="AA70" i="85"/>
  <c r="Z70" i="85"/>
  <c r="Y70" i="85"/>
  <c r="V70" i="85"/>
  <c r="W70" i="85"/>
  <c r="X70" i="85"/>
  <c r="S70" i="85"/>
  <c r="R70" i="85"/>
  <c r="Q70" i="85"/>
  <c r="P70" i="85"/>
  <c r="O70" i="85"/>
  <c r="N70" i="85"/>
  <c r="M70" i="85"/>
  <c r="L70" i="85"/>
  <c r="K70" i="85"/>
  <c r="G66" i="85"/>
  <c r="AF69" i="85"/>
  <c r="AE69" i="85"/>
  <c r="AD69" i="85"/>
  <c r="AC69" i="85"/>
  <c r="AB69" i="85"/>
  <c r="AA69" i="85"/>
  <c r="Z69" i="85"/>
  <c r="Y69" i="85"/>
  <c r="V69" i="85"/>
  <c r="W69" i="85"/>
  <c r="X69" i="85"/>
  <c r="S69" i="85"/>
  <c r="R69" i="85"/>
  <c r="Q69" i="85"/>
  <c r="P69" i="85"/>
  <c r="O69" i="85"/>
  <c r="N69" i="85"/>
  <c r="M69" i="85"/>
  <c r="L69" i="85"/>
  <c r="K69" i="85"/>
  <c r="AF68" i="85"/>
  <c r="AE68" i="85"/>
  <c r="AD68" i="85"/>
  <c r="AC68" i="85"/>
  <c r="AB68" i="85"/>
  <c r="AA68" i="85"/>
  <c r="Z68" i="85"/>
  <c r="Y68" i="85"/>
  <c r="V68" i="85"/>
  <c r="W68" i="85"/>
  <c r="X68" i="85"/>
  <c r="S68" i="85"/>
  <c r="R68" i="85"/>
  <c r="Q68" i="85"/>
  <c r="P68" i="85"/>
  <c r="O68" i="85"/>
  <c r="N68" i="85"/>
  <c r="M68" i="85"/>
  <c r="L68" i="85"/>
  <c r="K68" i="85"/>
  <c r="AF67" i="85"/>
  <c r="AE67" i="85"/>
  <c r="AD67" i="85"/>
  <c r="AC67" i="85"/>
  <c r="AB67" i="85"/>
  <c r="AA67" i="85"/>
  <c r="Z67" i="85"/>
  <c r="Y67" i="85"/>
  <c r="V67" i="85"/>
  <c r="W67" i="85"/>
  <c r="X67" i="85"/>
  <c r="S67" i="85"/>
  <c r="R67" i="85"/>
  <c r="Q67" i="85"/>
  <c r="P67" i="85"/>
  <c r="O67" i="85"/>
  <c r="N67" i="85"/>
  <c r="M67" i="85"/>
  <c r="L67" i="85"/>
  <c r="K67" i="85"/>
  <c r="G53" i="85"/>
  <c r="C56" i="85"/>
  <c r="B56" i="85"/>
  <c r="E57" i="85"/>
  <c r="G57" i="85"/>
  <c r="C58" i="85"/>
  <c r="B58" i="85"/>
  <c r="C59" i="85"/>
  <c r="B59" i="85"/>
  <c r="C60" i="85"/>
  <c r="B60" i="85"/>
  <c r="C61" i="85"/>
  <c r="B61" i="85"/>
  <c r="E56" i="85"/>
  <c r="G56" i="85"/>
  <c r="E58" i="85"/>
  <c r="G58" i="85"/>
  <c r="E59" i="85"/>
  <c r="G59" i="85"/>
  <c r="E60" i="85"/>
  <c r="G60" i="85"/>
  <c r="E61" i="85"/>
  <c r="G61" i="85"/>
  <c r="F53" i="85"/>
  <c r="B62" i="85"/>
  <c r="B63" i="85"/>
  <c r="B64" i="85"/>
  <c r="F54" i="85"/>
  <c r="F55" i="85"/>
  <c r="H66" i="85"/>
  <c r="H67" i="85"/>
  <c r="G67" i="85"/>
  <c r="B65" i="85"/>
  <c r="B66" i="85"/>
  <c r="F65" i="85"/>
  <c r="F66" i="85"/>
  <c r="F67" i="85"/>
  <c r="B67" i="85"/>
  <c r="AF66" i="85"/>
  <c r="AE66" i="85"/>
  <c r="AD66" i="85"/>
  <c r="AC66" i="85"/>
  <c r="AB66" i="85"/>
  <c r="AA66" i="85"/>
  <c r="Z66" i="85"/>
  <c r="Y66" i="85"/>
  <c r="V66" i="85"/>
  <c r="W66" i="85"/>
  <c r="X66" i="85"/>
  <c r="S66" i="85"/>
  <c r="R66" i="85"/>
  <c r="Q66" i="85"/>
  <c r="P66" i="85"/>
  <c r="O66" i="85"/>
  <c r="N66" i="85"/>
  <c r="M66" i="85"/>
  <c r="L66" i="85"/>
  <c r="K66" i="85"/>
  <c r="C66" i="85"/>
  <c r="AF65" i="85"/>
  <c r="AE65" i="85"/>
  <c r="AD65" i="85"/>
  <c r="AC65" i="85"/>
  <c r="AB65" i="85"/>
  <c r="AA65" i="85"/>
  <c r="Z65" i="85"/>
  <c r="Y65" i="85"/>
  <c r="V65" i="85"/>
  <c r="W65" i="85"/>
  <c r="X65" i="85"/>
  <c r="S65" i="85"/>
  <c r="R65" i="85"/>
  <c r="Q65" i="85"/>
  <c r="P65" i="85"/>
  <c r="O65" i="85"/>
  <c r="N65" i="85"/>
  <c r="M65" i="85"/>
  <c r="L65" i="85"/>
  <c r="K65" i="85"/>
  <c r="H65" i="85"/>
  <c r="G65" i="85"/>
  <c r="C65" i="85"/>
  <c r="AF64" i="85"/>
  <c r="AE64" i="85"/>
  <c r="AD64" i="85"/>
  <c r="AC64" i="85"/>
  <c r="AB64" i="85"/>
  <c r="AA64" i="85"/>
  <c r="Z64" i="85"/>
  <c r="Y64" i="85"/>
  <c r="V64" i="85"/>
  <c r="W64" i="85"/>
  <c r="X64" i="85"/>
  <c r="S64" i="85"/>
  <c r="R64" i="85"/>
  <c r="Q64" i="85"/>
  <c r="P64" i="85"/>
  <c r="O64" i="85"/>
  <c r="N64" i="85"/>
  <c r="M64" i="85"/>
  <c r="L64" i="85"/>
  <c r="K64" i="85"/>
  <c r="G64" i="85"/>
  <c r="E64" i="85"/>
  <c r="C64" i="85"/>
  <c r="AF63" i="85"/>
  <c r="AE63" i="85"/>
  <c r="AD63" i="85"/>
  <c r="AC63" i="85"/>
  <c r="AB63" i="85"/>
  <c r="AA63" i="85"/>
  <c r="Z63" i="85"/>
  <c r="Y63" i="85"/>
  <c r="V63" i="85"/>
  <c r="W63" i="85"/>
  <c r="X63" i="85"/>
  <c r="S63" i="85"/>
  <c r="R63" i="85"/>
  <c r="Q63" i="85"/>
  <c r="P63" i="85"/>
  <c r="O63" i="85"/>
  <c r="N63" i="85"/>
  <c r="M63" i="85"/>
  <c r="L63" i="85"/>
  <c r="K63" i="85"/>
  <c r="D63" i="85"/>
  <c r="C63" i="85"/>
  <c r="AF62" i="85"/>
  <c r="AE62" i="85"/>
  <c r="AD62" i="85"/>
  <c r="AC62" i="85"/>
  <c r="AB62" i="85"/>
  <c r="AA62" i="85"/>
  <c r="Z62" i="85"/>
  <c r="Y62" i="85"/>
  <c r="V62" i="85"/>
  <c r="W62" i="85"/>
  <c r="X62" i="85"/>
  <c r="S62" i="85"/>
  <c r="R62" i="85"/>
  <c r="Q62" i="85"/>
  <c r="P62" i="85"/>
  <c r="O62" i="85"/>
  <c r="N62" i="85"/>
  <c r="M62" i="85"/>
  <c r="L62" i="85"/>
  <c r="K62" i="85"/>
  <c r="AF61" i="85"/>
  <c r="AE61" i="85"/>
  <c r="AD61" i="85"/>
  <c r="AC61" i="85"/>
  <c r="AB61" i="85"/>
  <c r="AA61" i="85"/>
  <c r="Z61" i="85"/>
  <c r="Y61" i="85"/>
  <c r="V61" i="85"/>
  <c r="W61" i="85"/>
  <c r="X61" i="85"/>
  <c r="S61" i="85"/>
  <c r="R61" i="85"/>
  <c r="Q61" i="85"/>
  <c r="P61" i="85"/>
  <c r="O61" i="85"/>
  <c r="N61" i="85"/>
  <c r="M61" i="85"/>
  <c r="L61" i="85"/>
  <c r="K61" i="85"/>
  <c r="H61" i="85"/>
  <c r="AF60" i="85"/>
  <c r="AE60" i="85"/>
  <c r="AD60" i="85"/>
  <c r="AC60" i="85"/>
  <c r="AB60" i="85"/>
  <c r="AA60" i="85"/>
  <c r="Z60" i="85"/>
  <c r="Y60" i="85"/>
  <c r="V60" i="85"/>
  <c r="W60" i="85"/>
  <c r="X60" i="85"/>
  <c r="S60" i="85"/>
  <c r="R60" i="85"/>
  <c r="Q60" i="85"/>
  <c r="P60" i="85"/>
  <c r="O60" i="85"/>
  <c r="N60" i="85"/>
  <c r="M60" i="85"/>
  <c r="L60" i="85"/>
  <c r="K60" i="85"/>
  <c r="H60" i="85"/>
  <c r="AF59" i="85"/>
  <c r="AE59" i="85"/>
  <c r="AD59" i="85"/>
  <c r="AC59" i="85"/>
  <c r="AB59" i="85"/>
  <c r="AA59" i="85"/>
  <c r="Z59" i="85"/>
  <c r="Y59" i="85"/>
  <c r="V59" i="85"/>
  <c r="W59" i="85"/>
  <c r="X59" i="85"/>
  <c r="S59" i="85"/>
  <c r="R59" i="85"/>
  <c r="Q59" i="85"/>
  <c r="P59" i="85"/>
  <c r="O59" i="85"/>
  <c r="N59" i="85"/>
  <c r="M59" i="85"/>
  <c r="L59" i="85"/>
  <c r="K59" i="85"/>
  <c r="H59" i="85"/>
  <c r="AF58" i="85"/>
  <c r="AE58" i="85"/>
  <c r="AD58" i="85"/>
  <c r="AC58" i="85"/>
  <c r="AB58" i="85"/>
  <c r="AA58" i="85"/>
  <c r="Z58" i="85"/>
  <c r="Y58" i="85"/>
  <c r="V58" i="85"/>
  <c r="W58" i="85"/>
  <c r="X58" i="85"/>
  <c r="S58" i="85"/>
  <c r="R58" i="85"/>
  <c r="Q58" i="85"/>
  <c r="P58" i="85"/>
  <c r="O58" i="85"/>
  <c r="N58" i="85"/>
  <c r="M58" i="85"/>
  <c r="L58" i="85"/>
  <c r="K58" i="85"/>
  <c r="H58" i="85"/>
  <c r="AF57" i="85"/>
  <c r="AE57" i="85"/>
  <c r="AD57" i="85"/>
  <c r="AC57" i="85"/>
  <c r="AB57" i="85"/>
  <c r="AA57" i="85"/>
  <c r="Z57" i="85"/>
  <c r="Y57" i="85"/>
  <c r="V57" i="85"/>
  <c r="W57" i="85"/>
  <c r="X57" i="85"/>
  <c r="S57" i="85"/>
  <c r="R57" i="85"/>
  <c r="Q57" i="85"/>
  <c r="P57" i="85"/>
  <c r="O57" i="85"/>
  <c r="N57" i="85"/>
  <c r="M57" i="85"/>
  <c r="L57" i="85"/>
  <c r="K57" i="85"/>
  <c r="H57" i="85"/>
  <c r="AF56" i="85"/>
  <c r="AE56" i="85"/>
  <c r="AD56" i="85"/>
  <c r="AC56" i="85"/>
  <c r="AB56" i="85"/>
  <c r="AA56" i="85"/>
  <c r="Z56" i="85"/>
  <c r="Y56" i="85"/>
  <c r="V56" i="85"/>
  <c r="W56" i="85"/>
  <c r="X56" i="85"/>
  <c r="S56" i="85"/>
  <c r="R56" i="85"/>
  <c r="Q56" i="85"/>
  <c r="P56" i="85"/>
  <c r="O56" i="85"/>
  <c r="N56" i="85"/>
  <c r="M56" i="85"/>
  <c r="L56" i="85"/>
  <c r="K56" i="85"/>
  <c r="H56" i="85"/>
  <c r="AF55" i="85"/>
  <c r="AE55" i="85"/>
  <c r="AD55" i="85"/>
  <c r="AC55" i="85"/>
  <c r="AB55" i="85"/>
  <c r="AA55" i="85"/>
  <c r="Z55" i="85"/>
  <c r="Y55" i="85"/>
  <c r="V55" i="85"/>
  <c r="W55" i="85"/>
  <c r="X55" i="85"/>
  <c r="S55" i="85"/>
  <c r="R55" i="85"/>
  <c r="Q55" i="85"/>
  <c r="P55" i="85"/>
  <c r="O55" i="85"/>
  <c r="N55" i="85"/>
  <c r="M55" i="85"/>
  <c r="L55" i="85"/>
  <c r="K55" i="85"/>
  <c r="D55" i="85"/>
  <c r="E55" i="85"/>
  <c r="AF54" i="85"/>
  <c r="AE54" i="85"/>
  <c r="AD54" i="85"/>
  <c r="AC54" i="85"/>
  <c r="AB54" i="85"/>
  <c r="AA54" i="85"/>
  <c r="Z54" i="85"/>
  <c r="Y54" i="85"/>
  <c r="V54" i="85"/>
  <c r="W54" i="85"/>
  <c r="X54" i="85"/>
  <c r="S54" i="85"/>
  <c r="R54" i="85"/>
  <c r="Q54" i="85"/>
  <c r="P54" i="85"/>
  <c r="O54" i="85"/>
  <c r="N54" i="85"/>
  <c r="M54" i="85"/>
  <c r="L54" i="85"/>
  <c r="K54" i="85"/>
  <c r="D54" i="85"/>
  <c r="E54" i="85"/>
  <c r="AF53" i="85"/>
  <c r="AE53" i="85"/>
  <c r="AD53" i="85"/>
  <c r="AC53" i="85"/>
  <c r="AB53" i="85"/>
  <c r="AA53" i="85"/>
  <c r="Z53" i="85"/>
  <c r="Y53" i="85"/>
  <c r="V53" i="85"/>
  <c r="W53" i="85"/>
  <c r="X53" i="85"/>
  <c r="S53" i="85"/>
  <c r="R53" i="85"/>
  <c r="Q53" i="85"/>
  <c r="P53" i="85"/>
  <c r="O53" i="85"/>
  <c r="N53" i="85"/>
  <c r="M53" i="85"/>
  <c r="L53" i="85"/>
  <c r="K53" i="85"/>
  <c r="D53" i="85"/>
  <c r="E53" i="85"/>
  <c r="Y52" i="85"/>
  <c r="Z52" i="85"/>
  <c r="AA52" i="85"/>
  <c r="AB52" i="85"/>
  <c r="AC52" i="85"/>
  <c r="AD52" i="85"/>
  <c r="AE52" i="85"/>
  <c r="AF52" i="85"/>
  <c r="V52" i="85"/>
  <c r="W52" i="85"/>
  <c r="X52" i="85"/>
  <c r="AG52" i="85"/>
  <c r="S52" i="85"/>
  <c r="R52" i="85"/>
  <c r="Q52" i="85"/>
  <c r="P52" i="85"/>
  <c r="O52" i="85"/>
  <c r="N52" i="85"/>
  <c r="M52" i="85"/>
  <c r="L52" i="85"/>
  <c r="K52" i="85"/>
  <c r="B51" i="85"/>
  <c r="A51" i="84"/>
  <c r="B101" i="84"/>
  <c r="B96" i="84"/>
  <c r="B97" i="84"/>
  <c r="B98" i="84"/>
  <c r="B99" i="84"/>
  <c r="B100" i="84"/>
  <c r="D101" i="84"/>
  <c r="E101" i="84"/>
  <c r="B94" i="84"/>
  <c r="C101" i="84"/>
  <c r="F101" i="84"/>
  <c r="D100" i="84"/>
  <c r="E100" i="84"/>
  <c r="C100" i="84"/>
  <c r="F100" i="84"/>
  <c r="D99" i="84"/>
  <c r="E99" i="84"/>
  <c r="C99" i="84"/>
  <c r="F99" i="84"/>
  <c r="D98" i="84"/>
  <c r="E98" i="84"/>
  <c r="C98" i="84"/>
  <c r="F98" i="84"/>
  <c r="D97" i="84"/>
  <c r="E97" i="84"/>
  <c r="C97" i="84"/>
  <c r="F97" i="84"/>
  <c r="D96" i="84"/>
  <c r="E96" i="84"/>
  <c r="G96" i="84"/>
  <c r="C96" i="84"/>
  <c r="F96" i="84"/>
  <c r="B95" i="84"/>
  <c r="C77" i="84"/>
  <c r="E77" i="84"/>
  <c r="F77" i="84"/>
  <c r="G77" i="84"/>
  <c r="D77" i="84"/>
  <c r="B79" i="84"/>
  <c r="H77" i="84"/>
  <c r="B78" i="84"/>
  <c r="C78" i="84"/>
  <c r="C79" i="84"/>
  <c r="D79" i="84"/>
  <c r="D80" i="84"/>
  <c r="B81" i="84"/>
  <c r="B80" i="84"/>
  <c r="C80" i="84"/>
  <c r="C81" i="84"/>
  <c r="D81" i="84"/>
  <c r="B83" i="84"/>
  <c r="B82" i="84"/>
  <c r="C82" i="84"/>
  <c r="C83" i="84"/>
  <c r="D83" i="84"/>
  <c r="B85" i="84"/>
  <c r="B84" i="84"/>
  <c r="C84" i="84"/>
  <c r="C85" i="84"/>
  <c r="D85" i="84"/>
  <c r="B87" i="84"/>
  <c r="B86" i="84"/>
  <c r="C86" i="84"/>
  <c r="C87" i="84"/>
  <c r="D87" i="84"/>
  <c r="D92" i="84"/>
  <c r="B89" i="84"/>
  <c r="B88" i="84"/>
  <c r="C88" i="84"/>
  <c r="C89" i="84"/>
  <c r="D89" i="84"/>
  <c r="B91" i="84"/>
  <c r="B90" i="84"/>
  <c r="C90" i="84"/>
  <c r="C91" i="84"/>
  <c r="D91" i="84"/>
  <c r="E92" i="84"/>
  <c r="C92" i="84"/>
  <c r="F92" i="84"/>
  <c r="S91" i="84"/>
  <c r="R91" i="84"/>
  <c r="Q91" i="84"/>
  <c r="P91" i="84"/>
  <c r="O91" i="84"/>
  <c r="N91" i="84"/>
  <c r="M91" i="84"/>
  <c r="L91" i="84"/>
  <c r="K91" i="84"/>
  <c r="H91" i="84"/>
  <c r="G91" i="84"/>
  <c r="S90" i="84"/>
  <c r="R90" i="84"/>
  <c r="Q90" i="84"/>
  <c r="P90" i="84"/>
  <c r="O90" i="84"/>
  <c r="N90" i="84"/>
  <c r="M90" i="84"/>
  <c r="L90" i="84"/>
  <c r="K90" i="84"/>
  <c r="S89" i="84"/>
  <c r="R89" i="84"/>
  <c r="Q89" i="84"/>
  <c r="P89" i="84"/>
  <c r="O89" i="84"/>
  <c r="N89" i="84"/>
  <c r="M89" i="84"/>
  <c r="L89" i="84"/>
  <c r="K89" i="84"/>
  <c r="H89" i="84"/>
  <c r="G89" i="84"/>
  <c r="S88" i="84"/>
  <c r="R88" i="84"/>
  <c r="Q88" i="84"/>
  <c r="P88" i="84"/>
  <c r="O88" i="84"/>
  <c r="N88" i="84"/>
  <c r="M88" i="84"/>
  <c r="L88" i="84"/>
  <c r="K88" i="84"/>
  <c r="H88" i="84"/>
  <c r="S87" i="84"/>
  <c r="R87" i="84"/>
  <c r="Q87" i="84"/>
  <c r="P87" i="84"/>
  <c r="O87" i="84"/>
  <c r="N87" i="84"/>
  <c r="M87" i="84"/>
  <c r="L87" i="84"/>
  <c r="K87" i="84"/>
  <c r="H87" i="84"/>
  <c r="G87" i="84"/>
  <c r="S86" i="84"/>
  <c r="R86" i="84"/>
  <c r="Q86" i="84"/>
  <c r="P86" i="84"/>
  <c r="O86" i="84"/>
  <c r="N86" i="84"/>
  <c r="M86" i="84"/>
  <c r="L86" i="84"/>
  <c r="K86" i="84"/>
  <c r="S85" i="84"/>
  <c r="R85" i="84"/>
  <c r="Q85" i="84"/>
  <c r="P85" i="84"/>
  <c r="O85" i="84"/>
  <c r="N85" i="84"/>
  <c r="M85" i="84"/>
  <c r="L85" i="84"/>
  <c r="K85" i="84"/>
  <c r="H85" i="84"/>
  <c r="E85" i="84"/>
  <c r="G85" i="84"/>
  <c r="S84" i="84"/>
  <c r="R84" i="84"/>
  <c r="Q84" i="84"/>
  <c r="P84" i="84"/>
  <c r="O84" i="84"/>
  <c r="N84" i="84"/>
  <c r="M84" i="84"/>
  <c r="L84" i="84"/>
  <c r="K84" i="84"/>
  <c r="S83" i="84"/>
  <c r="R83" i="84"/>
  <c r="Q83" i="84"/>
  <c r="P83" i="84"/>
  <c r="O83" i="84"/>
  <c r="N83" i="84"/>
  <c r="M83" i="84"/>
  <c r="L83" i="84"/>
  <c r="K83" i="84"/>
  <c r="H83" i="84"/>
  <c r="G83" i="84"/>
  <c r="S82" i="84"/>
  <c r="R82" i="84"/>
  <c r="Q82" i="84"/>
  <c r="P82" i="84"/>
  <c r="O82" i="84"/>
  <c r="N82" i="84"/>
  <c r="M82" i="84"/>
  <c r="L82" i="84"/>
  <c r="K82" i="84"/>
  <c r="S81" i="84"/>
  <c r="R81" i="84"/>
  <c r="Q81" i="84"/>
  <c r="P81" i="84"/>
  <c r="O81" i="84"/>
  <c r="N81" i="84"/>
  <c r="M81" i="84"/>
  <c r="L81" i="84"/>
  <c r="K81" i="84"/>
  <c r="H81" i="84"/>
  <c r="G81" i="84"/>
  <c r="H63" i="84"/>
  <c r="AF80" i="84"/>
  <c r="AE80" i="84"/>
  <c r="AD80" i="84"/>
  <c r="AC80" i="84"/>
  <c r="AB80" i="84"/>
  <c r="AA80" i="84"/>
  <c r="Z80" i="84"/>
  <c r="Y80" i="84"/>
  <c r="V80" i="84"/>
  <c r="W80" i="84"/>
  <c r="X80" i="84"/>
  <c r="S80" i="84"/>
  <c r="R80" i="84"/>
  <c r="Q80" i="84"/>
  <c r="P80" i="84"/>
  <c r="O80" i="84"/>
  <c r="N80" i="84"/>
  <c r="M80" i="84"/>
  <c r="L80" i="84"/>
  <c r="K80" i="84"/>
  <c r="AF79" i="84"/>
  <c r="AE79" i="84"/>
  <c r="AD79" i="84"/>
  <c r="AC79" i="84"/>
  <c r="AB79" i="84"/>
  <c r="AA79" i="84"/>
  <c r="Z79" i="84"/>
  <c r="Y79" i="84"/>
  <c r="V79" i="84"/>
  <c r="W79" i="84"/>
  <c r="X79" i="84"/>
  <c r="S79" i="84"/>
  <c r="R79" i="84"/>
  <c r="Q79" i="84"/>
  <c r="P79" i="84"/>
  <c r="O79" i="84"/>
  <c r="N79" i="84"/>
  <c r="M79" i="84"/>
  <c r="L79" i="84"/>
  <c r="K79" i="84"/>
  <c r="H79" i="84"/>
  <c r="G79" i="84"/>
  <c r="AF78" i="84"/>
  <c r="AE78" i="84"/>
  <c r="AD78" i="84"/>
  <c r="AC78" i="84"/>
  <c r="AB78" i="84"/>
  <c r="AA78" i="84"/>
  <c r="Z78" i="84"/>
  <c r="Y78" i="84"/>
  <c r="V78" i="84"/>
  <c r="W78" i="84"/>
  <c r="X78" i="84"/>
  <c r="S78" i="84"/>
  <c r="R78" i="84"/>
  <c r="Q78" i="84"/>
  <c r="P78" i="84"/>
  <c r="O78" i="84"/>
  <c r="N78" i="84"/>
  <c r="M78" i="84"/>
  <c r="L78" i="84"/>
  <c r="K78" i="84"/>
  <c r="AF77" i="84"/>
  <c r="AE77" i="84"/>
  <c r="AD77" i="84"/>
  <c r="AC77" i="84"/>
  <c r="AB77" i="84"/>
  <c r="AA77" i="84"/>
  <c r="Z77" i="84"/>
  <c r="Y77" i="84"/>
  <c r="V77" i="84"/>
  <c r="W77" i="84"/>
  <c r="X77" i="84"/>
  <c r="S77" i="84"/>
  <c r="R77" i="84"/>
  <c r="Q77" i="84"/>
  <c r="P77" i="84"/>
  <c r="O77" i="84"/>
  <c r="N77" i="84"/>
  <c r="M77" i="84"/>
  <c r="L77" i="84"/>
  <c r="K77" i="84"/>
  <c r="B77" i="84"/>
  <c r="AF76" i="84"/>
  <c r="AE76" i="84"/>
  <c r="AD76" i="84"/>
  <c r="AC76" i="84"/>
  <c r="AB76" i="84"/>
  <c r="AA76" i="84"/>
  <c r="Z76" i="84"/>
  <c r="Y76" i="84"/>
  <c r="V76" i="84"/>
  <c r="W76" i="84"/>
  <c r="X76" i="84"/>
  <c r="S76" i="84"/>
  <c r="R76" i="84"/>
  <c r="Q76" i="84"/>
  <c r="P76" i="84"/>
  <c r="O76" i="84"/>
  <c r="N76" i="84"/>
  <c r="M76" i="84"/>
  <c r="L76" i="84"/>
  <c r="K76" i="84"/>
  <c r="G68" i="84"/>
  <c r="C54" i="84"/>
  <c r="C73" i="84"/>
  <c r="C55" i="84"/>
  <c r="C74" i="84"/>
  <c r="D73" i="84"/>
  <c r="H53" i="84"/>
  <c r="E72" i="84"/>
  <c r="F72" i="84"/>
  <c r="H54" i="84"/>
  <c r="E73" i="84"/>
  <c r="F73" i="84"/>
  <c r="B76" i="84"/>
  <c r="AF75" i="84"/>
  <c r="AE75" i="84"/>
  <c r="AD75" i="84"/>
  <c r="AC75" i="84"/>
  <c r="AB75" i="84"/>
  <c r="AA75" i="84"/>
  <c r="Z75" i="84"/>
  <c r="Y75" i="84"/>
  <c r="V75" i="84"/>
  <c r="W75" i="84"/>
  <c r="X75" i="84"/>
  <c r="S75" i="84"/>
  <c r="R75" i="84"/>
  <c r="Q75" i="84"/>
  <c r="P75" i="84"/>
  <c r="O75" i="84"/>
  <c r="N75" i="84"/>
  <c r="M75" i="84"/>
  <c r="L75" i="84"/>
  <c r="K75" i="84"/>
  <c r="B75" i="84"/>
  <c r="AF74" i="84"/>
  <c r="AE74" i="84"/>
  <c r="AD74" i="84"/>
  <c r="AC74" i="84"/>
  <c r="AB74" i="84"/>
  <c r="AA74" i="84"/>
  <c r="Z74" i="84"/>
  <c r="Y74" i="84"/>
  <c r="V74" i="84"/>
  <c r="W74" i="84"/>
  <c r="X74" i="84"/>
  <c r="S74" i="84"/>
  <c r="R74" i="84"/>
  <c r="Q74" i="84"/>
  <c r="P74" i="84"/>
  <c r="O74" i="84"/>
  <c r="N74" i="84"/>
  <c r="M74" i="84"/>
  <c r="L74" i="84"/>
  <c r="K74" i="84"/>
  <c r="H55" i="84"/>
  <c r="E74" i="84"/>
  <c r="B55" i="84"/>
  <c r="B74" i="84"/>
  <c r="AF73" i="84"/>
  <c r="AE73" i="84"/>
  <c r="AD73" i="84"/>
  <c r="AC73" i="84"/>
  <c r="AB73" i="84"/>
  <c r="AA73" i="84"/>
  <c r="Z73" i="84"/>
  <c r="Y73" i="84"/>
  <c r="V73" i="84"/>
  <c r="W73" i="84"/>
  <c r="X73" i="84"/>
  <c r="S73" i="84"/>
  <c r="R73" i="84"/>
  <c r="Q73" i="84"/>
  <c r="P73" i="84"/>
  <c r="O73" i="84"/>
  <c r="N73" i="84"/>
  <c r="M73" i="84"/>
  <c r="L73" i="84"/>
  <c r="K73" i="84"/>
  <c r="B54" i="84"/>
  <c r="B73" i="84"/>
  <c r="AF72" i="84"/>
  <c r="AE72" i="84"/>
  <c r="AD72" i="84"/>
  <c r="AC72" i="84"/>
  <c r="AB72" i="84"/>
  <c r="AA72" i="84"/>
  <c r="Z72" i="84"/>
  <c r="Y72" i="84"/>
  <c r="V72" i="84"/>
  <c r="W72" i="84"/>
  <c r="X72" i="84"/>
  <c r="S72" i="84"/>
  <c r="R72" i="84"/>
  <c r="Q72" i="84"/>
  <c r="P72" i="84"/>
  <c r="O72" i="84"/>
  <c r="N72" i="84"/>
  <c r="M72" i="84"/>
  <c r="L72" i="84"/>
  <c r="K72" i="84"/>
  <c r="C53" i="84"/>
  <c r="C72" i="84"/>
  <c r="D72" i="84"/>
  <c r="B53" i="84"/>
  <c r="B72" i="84"/>
  <c r="AF71" i="84"/>
  <c r="AE71" i="84"/>
  <c r="AD71" i="84"/>
  <c r="AC71" i="84"/>
  <c r="AB71" i="84"/>
  <c r="AA71" i="84"/>
  <c r="Z71" i="84"/>
  <c r="Y71" i="84"/>
  <c r="V71" i="84"/>
  <c r="W71" i="84"/>
  <c r="X71" i="84"/>
  <c r="S71" i="84"/>
  <c r="R71" i="84"/>
  <c r="Q71" i="84"/>
  <c r="P71" i="84"/>
  <c r="O71" i="84"/>
  <c r="N71" i="84"/>
  <c r="M71" i="84"/>
  <c r="L71" i="84"/>
  <c r="K71" i="84"/>
  <c r="AF70" i="84"/>
  <c r="AE70" i="84"/>
  <c r="AD70" i="84"/>
  <c r="AC70" i="84"/>
  <c r="AB70" i="84"/>
  <c r="AA70" i="84"/>
  <c r="Z70" i="84"/>
  <c r="Y70" i="84"/>
  <c r="V70" i="84"/>
  <c r="W70" i="84"/>
  <c r="X70" i="84"/>
  <c r="S70" i="84"/>
  <c r="R70" i="84"/>
  <c r="Q70" i="84"/>
  <c r="P70" i="84"/>
  <c r="O70" i="84"/>
  <c r="N70" i="84"/>
  <c r="M70" i="84"/>
  <c r="L70" i="84"/>
  <c r="K70" i="84"/>
  <c r="G66" i="84"/>
  <c r="AF69" i="84"/>
  <c r="AE69" i="84"/>
  <c r="AD69" i="84"/>
  <c r="AC69" i="84"/>
  <c r="AB69" i="84"/>
  <c r="AA69" i="84"/>
  <c r="Z69" i="84"/>
  <c r="Y69" i="84"/>
  <c r="V69" i="84"/>
  <c r="W69" i="84"/>
  <c r="X69" i="84"/>
  <c r="S69" i="84"/>
  <c r="R69" i="84"/>
  <c r="Q69" i="84"/>
  <c r="P69" i="84"/>
  <c r="O69" i="84"/>
  <c r="N69" i="84"/>
  <c r="M69" i="84"/>
  <c r="L69" i="84"/>
  <c r="K69" i="84"/>
  <c r="AF68" i="84"/>
  <c r="AE68" i="84"/>
  <c r="AD68" i="84"/>
  <c r="AC68" i="84"/>
  <c r="AB68" i="84"/>
  <c r="AA68" i="84"/>
  <c r="Z68" i="84"/>
  <c r="Y68" i="84"/>
  <c r="V68" i="84"/>
  <c r="W68" i="84"/>
  <c r="X68" i="84"/>
  <c r="S68" i="84"/>
  <c r="R68" i="84"/>
  <c r="Q68" i="84"/>
  <c r="P68" i="84"/>
  <c r="O68" i="84"/>
  <c r="N68" i="84"/>
  <c r="M68" i="84"/>
  <c r="L68" i="84"/>
  <c r="K68" i="84"/>
  <c r="AF67" i="84"/>
  <c r="AE67" i="84"/>
  <c r="AD67" i="84"/>
  <c r="AC67" i="84"/>
  <c r="AB67" i="84"/>
  <c r="AA67" i="84"/>
  <c r="Z67" i="84"/>
  <c r="Y67" i="84"/>
  <c r="V67" i="84"/>
  <c r="W67" i="84"/>
  <c r="X67" i="84"/>
  <c r="S67" i="84"/>
  <c r="R67" i="84"/>
  <c r="Q67" i="84"/>
  <c r="P67" i="84"/>
  <c r="O67" i="84"/>
  <c r="N67" i="84"/>
  <c r="M67" i="84"/>
  <c r="L67" i="84"/>
  <c r="K67" i="84"/>
  <c r="G53" i="84"/>
  <c r="C56" i="84"/>
  <c r="B56" i="84"/>
  <c r="E56" i="84"/>
  <c r="G56" i="84"/>
  <c r="C57" i="84"/>
  <c r="B57" i="84"/>
  <c r="C58" i="84"/>
  <c r="B58" i="84"/>
  <c r="C59" i="84"/>
  <c r="B59" i="84"/>
  <c r="C60" i="84"/>
  <c r="B60" i="84"/>
  <c r="C61" i="84"/>
  <c r="B61" i="84"/>
  <c r="E57" i="84"/>
  <c r="G57" i="84"/>
  <c r="E58" i="84"/>
  <c r="G58" i="84"/>
  <c r="E59" i="84"/>
  <c r="G59" i="84"/>
  <c r="E60" i="84"/>
  <c r="G60" i="84"/>
  <c r="E61" i="84"/>
  <c r="G61" i="84"/>
  <c r="F53" i="84"/>
  <c r="B62" i="84"/>
  <c r="B63" i="84"/>
  <c r="B64" i="84"/>
  <c r="F54" i="84"/>
  <c r="F55" i="84"/>
  <c r="H66" i="84"/>
  <c r="H67" i="84"/>
  <c r="G67" i="84"/>
  <c r="B65" i="84"/>
  <c r="B66" i="84"/>
  <c r="F65" i="84"/>
  <c r="F66" i="84"/>
  <c r="F67" i="84"/>
  <c r="B67" i="84"/>
  <c r="AF66" i="84"/>
  <c r="AE66" i="84"/>
  <c r="AD66" i="84"/>
  <c r="AC66" i="84"/>
  <c r="AB66" i="84"/>
  <c r="AA66" i="84"/>
  <c r="Z66" i="84"/>
  <c r="Y66" i="84"/>
  <c r="V66" i="84"/>
  <c r="W66" i="84"/>
  <c r="X66" i="84"/>
  <c r="S66" i="84"/>
  <c r="R66" i="84"/>
  <c r="Q66" i="84"/>
  <c r="P66" i="84"/>
  <c r="O66" i="84"/>
  <c r="N66" i="84"/>
  <c r="M66" i="84"/>
  <c r="L66" i="84"/>
  <c r="K66" i="84"/>
  <c r="C66" i="84"/>
  <c r="AF65" i="84"/>
  <c r="AE65" i="84"/>
  <c r="AD65" i="84"/>
  <c r="AC65" i="84"/>
  <c r="AB65" i="84"/>
  <c r="AA65" i="84"/>
  <c r="Z65" i="84"/>
  <c r="Y65" i="84"/>
  <c r="V65" i="84"/>
  <c r="W65" i="84"/>
  <c r="X65" i="84"/>
  <c r="S65" i="84"/>
  <c r="R65" i="84"/>
  <c r="Q65" i="84"/>
  <c r="P65" i="84"/>
  <c r="O65" i="84"/>
  <c r="N65" i="84"/>
  <c r="M65" i="84"/>
  <c r="L65" i="84"/>
  <c r="K65" i="84"/>
  <c r="H65" i="84"/>
  <c r="G65" i="84"/>
  <c r="C65" i="84"/>
  <c r="AF64" i="84"/>
  <c r="AE64" i="84"/>
  <c r="AD64" i="84"/>
  <c r="AC64" i="84"/>
  <c r="AB64" i="84"/>
  <c r="AA64" i="84"/>
  <c r="Z64" i="84"/>
  <c r="Y64" i="84"/>
  <c r="V64" i="84"/>
  <c r="W64" i="84"/>
  <c r="X64" i="84"/>
  <c r="S64" i="84"/>
  <c r="R64" i="84"/>
  <c r="Q64" i="84"/>
  <c r="P64" i="84"/>
  <c r="O64" i="84"/>
  <c r="N64" i="84"/>
  <c r="M64" i="84"/>
  <c r="L64" i="84"/>
  <c r="K64" i="84"/>
  <c r="G64" i="84"/>
  <c r="E64" i="84"/>
  <c r="C64" i="84"/>
  <c r="AF63" i="84"/>
  <c r="AE63" i="84"/>
  <c r="AD63" i="84"/>
  <c r="AC63" i="84"/>
  <c r="AB63" i="84"/>
  <c r="AA63" i="84"/>
  <c r="Z63" i="84"/>
  <c r="Y63" i="84"/>
  <c r="V63" i="84"/>
  <c r="W63" i="84"/>
  <c r="X63" i="84"/>
  <c r="S63" i="84"/>
  <c r="R63" i="84"/>
  <c r="Q63" i="84"/>
  <c r="P63" i="84"/>
  <c r="O63" i="84"/>
  <c r="N63" i="84"/>
  <c r="M63" i="84"/>
  <c r="L63" i="84"/>
  <c r="K63" i="84"/>
  <c r="D63" i="84"/>
  <c r="C63" i="84"/>
  <c r="AF62" i="84"/>
  <c r="AE62" i="84"/>
  <c r="AD62" i="84"/>
  <c r="AC62" i="84"/>
  <c r="AB62" i="84"/>
  <c r="AA62" i="84"/>
  <c r="Z62" i="84"/>
  <c r="Y62" i="84"/>
  <c r="V62" i="84"/>
  <c r="W62" i="84"/>
  <c r="X62" i="84"/>
  <c r="S62" i="84"/>
  <c r="R62" i="84"/>
  <c r="Q62" i="84"/>
  <c r="P62" i="84"/>
  <c r="O62" i="84"/>
  <c r="N62" i="84"/>
  <c r="M62" i="84"/>
  <c r="L62" i="84"/>
  <c r="K62" i="84"/>
  <c r="AF61" i="84"/>
  <c r="AE61" i="84"/>
  <c r="AD61" i="84"/>
  <c r="AC61" i="84"/>
  <c r="AB61" i="84"/>
  <c r="AA61" i="84"/>
  <c r="Z61" i="84"/>
  <c r="Y61" i="84"/>
  <c r="V61" i="84"/>
  <c r="W61" i="84"/>
  <c r="X61" i="84"/>
  <c r="S61" i="84"/>
  <c r="R61" i="84"/>
  <c r="Q61" i="84"/>
  <c r="P61" i="84"/>
  <c r="O61" i="84"/>
  <c r="N61" i="84"/>
  <c r="M61" i="84"/>
  <c r="L61" i="84"/>
  <c r="K61" i="84"/>
  <c r="H61" i="84"/>
  <c r="AF60" i="84"/>
  <c r="AE60" i="84"/>
  <c r="AD60" i="84"/>
  <c r="AC60" i="84"/>
  <c r="AB60" i="84"/>
  <c r="AA60" i="84"/>
  <c r="Z60" i="84"/>
  <c r="Y60" i="84"/>
  <c r="V60" i="84"/>
  <c r="W60" i="84"/>
  <c r="X60" i="84"/>
  <c r="S60" i="84"/>
  <c r="R60" i="84"/>
  <c r="Q60" i="84"/>
  <c r="P60" i="84"/>
  <c r="O60" i="84"/>
  <c r="N60" i="84"/>
  <c r="M60" i="84"/>
  <c r="L60" i="84"/>
  <c r="K60" i="84"/>
  <c r="H60" i="84"/>
  <c r="AF59" i="84"/>
  <c r="AE59" i="84"/>
  <c r="AD59" i="84"/>
  <c r="AC59" i="84"/>
  <c r="AB59" i="84"/>
  <c r="AA59" i="84"/>
  <c r="Z59" i="84"/>
  <c r="Y59" i="84"/>
  <c r="V59" i="84"/>
  <c r="W59" i="84"/>
  <c r="X59" i="84"/>
  <c r="S59" i="84"/>
  <c r="R59" i="84"/>
  <c r="Q59" i="84"/>
  <c r="P59" i="84"/>
  <c r="O59" i="84"/>
  <c r="N59" i="84"/>
  <c r="M59" i="84"/>
  <c r="L59" i="84"/>
  <c r="K59" i="84"/>
  <c r="H59" i="84"/>
  <c r="AF58" i="84"/>
  <c r="AE58" i="84"/>
  <c r="AD58" i="84"/>
  <c r="AC58" i="84"/>
  <c r="AB58" i="84"/>
  <c r="AA58" i="84"/>
  <c r="Z58" i="84"/>
  <c r="Y58" i="84"/>
  <c r="V58" i="84"/>
  <c r="W58" i="84"/>
  <c r="X58" i="84"/>
  <c r="S58" i="84"/>
  <c r="R58" i="84"/>
  <c r="Q58" i="84"/>
  <c r="P58" i="84"/>
  <c r="O58" i="84"/>
  <c r="N58" i="84"/>
  <c r="M58" i="84"/>
  <c r="L58" i="84"/>
  <c r="K58" i="84"/>
  <c r="H58" i="84"/>
  <c r="AF57" i="84"/>
  <c r="AE57" i="84"/>
  <c r="AD57" i="84"/>
  <c r="AC57" i="84"/>
  <c r="AB57" i="84"/>
  <c r="AA57" i="84"/>
  <c r="Z57" i="84"/>
  <c r="Y57" i="84"/>
  <c r="V57" i="84"/>
  <c r="W57" i="84"/>
  <c r="X57" i="84"/>
  <c r="S57" i="84"/>
  <c r="R57" i="84"/>
  <c r="Q57" i="84"/>
  <c r="P57" i="84"/>
  <c r="O57" i="84"/>
  <c r="N57" i="84"/>
  <c r="M57" i="84"/>
  <c r="L57" i="84"/>
  <c r="K57" i="84"/>
  <c r="H57" i="84"/>
  <c r="AF56" i="84"/>
  <c r="AE56" i="84"/>
  <c r="AD56" i="84"/>
  <c r="AC56" i="84"/>
  <c r="AB56" i="84"/>
  <c r="AA56" i="84"/>
  <c r="Z56" i="84"/>
  <c r="Y56" i="84"/>
  <c r="V56" i="84"/>
  <c r="W56" i="84"/>
  <c r="X56" i="84"/>
  <c r="S56" i="84"/>
  <c r="R56" i="84"/>
  <c r="Q56" i="84"/>
  <c r="P56" i="84"/>
  <c r="O56" i="84"/>
  <c r="N56" i="84"/>
  <c r="M56" i="84"/>
  <c r="L56" i="84"/>
  <c r="K56" i="84"/>
  <c r="H56" i="84"/>
  <c r="AF55" i="84"/>
  <c r="AE55" i="84"/>
  <c r="AD55" i="84"/>
  <c r="AC55" i="84"/>
  <c r="AB55" i="84"/>
  <c r="AA55" i="84"/>
  <c r="Z55" i="84"/>
  <c r="Y55" i="84"/>
  <c r="V55" i="84"/>
  <c r="W55" i="84"/>
  <c r="X55" i="84"/>
  <c r="S55" i="84"/>
  <c r="R55" i="84"/>
  <c r="Q55" i="84"/>
  <c r="P55" i="84"/>
  <c r="O55" i="84"/>
  <c r="N55" i="84"/>
  <c r="M55" i="84"/>
  <c r="L55" i="84"/>
  <c r="K55" i="84"/>
  <c r="D55" i="84"/>
  <c r="E55" i="84"/>
  <c r="AF54" i="84"/>
  <c r="AE54" i="84"/>
  <c r="AD54" i="84"/>
  <c r="AC54" i="84"/>
  <c r="AB54" i="84"/>
  <c r="AA54" i="84"/>
  <c r="Z54" i="84"/>
  <c r="Y54" i="84"/>
  <c r="V54" i="84"/>
  <c r="W54" i="84"/>
  <c r="X54" i="84"/>
  <c r="S54" i="84"/>
  <c r="R54" i="84"/>
  <c r="Q54" i="84"/>
  <c r="P54" i="84"/>
  <c r="O54" i="84"/>
  <c r="N54" i="84"/>
  <c r="M54" i="84"/>
  <c r="L54" i="84"/>
  <c r="K54" i="84"/>
  <c r="D54" i="84"/>
  <c r="E54" i="84"/>
  <c r="AF53" i="84"/>
  <c r="AE53" i="84"/>
  <c r="AD53" i="84"/>
  <c r="AC53" i="84"/>
  <c r="AB53" i="84"/>
  <c r="AA53" i="84"/>
  <c r="Z53" i="84"/>
  <c r="Y53" i="84"/>
  <c r="V53" i="84"/>
  <c r="W53" i="84"/>
  <c r="X53" i="84"/>
  <c r="S53" i="84"/>
  <c r="R53" i="84"/>
  <c r="Q53" i="84"/>
  <c r="P53" i="84"/>
  <c r="O53" i="84"/>
  <c r="N53" i="84"/>
  <c r="M53" i="84"/>
  <c r="L53" i="84"/>
  <c r="K53" i="84"/>
  <c r="D53" i="84"/>
  <c r="E53" i="84"/>
  <c r="Y52" i="84"/>
  <c r="Z52" i="84"/>
  <c r="AA52" i="84"/>
  <c r="AB52" i="84"/>
  <c r="AC52" i="84"/>
  <c r="AD52" i="84"/>
  <c r="AE52" i="84"/>
  <c r="AF52" i="84"/>
  <c r="V52" i="84"/>
  <c r="W52" i="84"/>
  <c r="X52" i="84"/>
  <c r="AG52" i="84"/>
  <c r="S52" i="84"/>
  <c r="R52" i="84"/>
  <c r="Q52" i="84"/>
  <c r="P52" i="84"/>
  <c r="O52" i="84"/>
  <c r="N52" i="84"/>
  <c r="M52" i="84"/>
  <c r="L52" i="84"/>
  <c r="K52" i="84"/>
  <c r="B51" i="84"/>
  <c r="AP2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C61" i="82"/>
  <c r="G61" i="82"/>
  <c r="C60" i="82"/>
  <c r="G60" i="82"/>
  <c r="C59" i="82"/>
  <c r="G59" i="82"/>
  <c r="C58" i="82"/>
  <c r="G58" i="82"/>
  <c r="B53" i="82"/>
  <c r="C53" i="82"/>
  <c r="C54" i="82"/>
  <c r="G53" i="82"/>
  <c r="F53" i="82"/>
  <c r="H66" i="82"/>
  <c r="H67" i="82"/>
  <c r="B67" i="82"/>
  <c r="B62" i="82"/>
  <c r="G68" i="82"/>
  <c r="G66" i="82"/>
  <c r="B63" i="82"/>
  <c r="B54" i="82"/>
  <c r="B55" i="82"/>
  <c r="C56" i="82"/>
  <c r="B56" i="82"/>
  <c r="C57" i="82"/>
  <c r="B57" i="82"/>
  <c r="B58" i="82"/>
  <c r="B59" i="82"/>
  <c r="B60" i="82"/>
  <c r="B61" i="82"/>
  <c r="B64" i="82"/>
  <c r="A51" i="82"/>
  <c r="B96" i="82"/>
  <c r="D96" i="82"/>
  <c r="E96" i="82"/>
  <c r="B97" i="82"/>
  <c r="D97" i="82"/>
  <c r="E97" i="82"/>
  <c r="B98" i="82"/>
  <c r="D98" i="82"/>
  <c r="E98" i="82"/>
  <c r="B99" i="82"/>
  <c r="D99" i="82"/>
  <c r="E99" i="82"/>
  <c r="B100" i="82"/>
  <c r="D100" i="82"/>
  <c r="E100" i="82"/>
  <c r="B101" i="82"/>
  <c r="D101" i="82"/>
  <c r="E101" i="82"/>
  <c r="G96" i="82"/>
  <c r="B65" i="82"/>
  <c r="B66" i="82"/>
  <c r="A68" i="82"/>
  <c r="B68" i="82"/>
  <c r="B94" i="82"/>
  <c r="C101" i="82"/>
  <c r="C100" i="82"/>
  <c r="C99" i="82"/>
  <c r="C98" i="82"/>
  <c r="C97" i="82"/>
  <c r="C96" i="82"/>
  <c r="B95" i="82"/>
  <c r="F96" i="82"/>
  <c r="F97" i="82"/>
  <c r="F98" i="82"/>
  <c r="F99" i="82"/>
  <c r="F100" i="82"/>
  <c r="F101" i="82"/>
  <c r="C77" i="82"/>
  <c r="E77" i="82"/>
  <c r="F77" i="82"/>
  <c r="G77" i="82"/>
  <c r="D77" i="82"/>
  <c r="B79" i="82"/>
  <c r="H77" i="82"/>
  <c r="B78" i="82"/>
  <c r="C78" i="82"/>
  <c r="C79" i="82"/>
  <c r="D79" i="82"/>
  <c r="D80" i="82"/>
  <c r="B81" i="82"/>
  <c r="B80" i="82"/>
  <c r="C80" i="82"/>
  <c r="C81" i="82"/>
  <c r="D81" i="82"/>
  <c r="B83" i="82"/>
  <c r="B82" i="82"/>
  <c r="C82" i="82"/>
  <c r="C83" i="82"/>
  <c r="D83" i="82"/>
  <c r="B85" i="82"/>
  <c r="B84" i="82"/>
  <c r="C84" i="82"/>
  <c r="C85" i="82"/>
  <c r="D85" i="82"/>
  <c r="B87" i="82"/>
  <c r="B86" i="82"/>
  <c r="C86" i="82"/>
  <c r="C87" i="82"/>
  <c r="D87" i="82"/>
  <c r="D92" i="82"/>
  <c r="C92" i="82"/>
  <c r="B89" i="82"/>
  <c r="B88" i="82"/>
  <c r="C88" i="82"/>
  <c r="C89" i="82"/>
  <c r="D89" i="82"/>
  <c r="B91" i="82"/>
  <c r="B90" i="82"/>
  <c r="C90" i="82"/>
  <c r="C91" i="82"/>
  <c r="D91" i="82"/>
  <c r="E92" i="82"/>
  <c r="F92" i="82"/>
  <c r="H91" i="82"/>
  <c r="G91" i="82"/>
  <c r="H89" i="82"/>
  <c r="G89" i="82"/>
  <c r="H88" i="82"/>
  <c r="H87" i="82"/>
  <c r="G87" i="82"/>
  <c r="H85" i="82"/>
  <c r="E85" i="82"/>
  <c r="G85" i="82"/>
  <c r="H83" i="82"/>
  <c r="G83" i="82"/>
  <c r="H81" i="82"/>
  <c r="G81" i="82"/>
  <c r="H79" i="82"/>
  <c r="G79" i="82"/>
  <c r="B77" i="82"/>
  <c r="H63" i="82"/>
  <c r="C73" i="82"/>
  <c r="C55" i="82"/>
  <c r="C74" i="82"/>
  <c r="D73" i="82"/>
  <c r="H53" i="82"/>
  <c r="E72" i="82"/>
  <c r="F72" i="82"/>
  <c r="H54" i="82"/>
  <c r="E73" i="82"/>
  <c r="F73" i="82"/>
  <c r="B76" i="82"/>
  <c r="B75" i="82"/>
  <c r="H55" i="82"/>
  <c r="E74" i="82"/>
  <c r="B74" i="82"/>
  <c r="B73" i="82"/>
  <c r="C72" i="82"/>
  <c r="D72" i="82"/>
  <c r="B72" i="82"/>
  <c r="G67" i="82"/>
  <c r="F66" i="82"/>
  <c r="F67" i="82"/>
  <c r="C66" i="82"/>
  <c r="E58" i="82"/>
  <c r="H65" i="82"/>
  <c r="G65" i="82"/>
  <c r="F65" i="82"/>
  <c r="C65" i="82"/>
  <c r="G64" i="82"/>
  <c r="G56" i="82"/>
  <c r="E64" i="82"/>
  <c r="C64" i="82"/>
  <c r="D63" i="82"/>
  <c r="C63" i="82"/>
  <c r="H61" i="82"/>
  <c r="E61" i="82"/>
  <c r="H60" i="82"/>
  <c r="E60" i="82"/>
  <c r="H59" i="82"/>
  <c r="E59" i="82"/>
  <c r="H58" i="82"/>
  <c r="H57" i="82"/>
  <c r="G57" i="82"/>
  <c r="E57" i="82"/>
  <c r="H56" i="82"/>
  <c r="E56" i="82"/>
  <c r="F55" i="82"/>
  <c r="D55" i="82"/>
  <c r="E55" i="82"/>
  <c r="F54" i="82"/>
  <c r="D54" i="82"/>
  <c r="E54" i="82"/>
  <c r="D53" i="82"/>
  <c r="E53" i="82"/>
  <c r="B51" i="82"/>
  <c r="B48" i="5"/>
  <c r="B47" i="5"/>
  <c r="B46" i="5"/>
  <c r="B45" i="5"/>
  <c r="B44" i="5"/>
  <c r="A4" i="80"/>
  <c r="BG4" i="80"/>
  <c r="A5" i="80"/>
  <c r="BG5" i="80"/>
  <c r="A6" i="80"/>
  <c r="BG6" i="80"/>
  <c r="A7" i="80"/>
  <c r="BG7" i="80"/>
  <c r="A8" i="80"/>
  <c r="BG8" i="80"/>
  <c r="A9" i="80"/>
  <c r="BG9" i="80"/>
  <c r="A10" i="80"/>
  <c r="BG10" i="80"/>
  <c r="A11" i="80"/>
  <c r="BG11" i="80"/>
  <c r="A12" i="80"/>
  <c r="BG12" i="80"/>
  <c r="A13" i="80"/>
  <c r="BG13" i="80"/>
  <c r="A14" i="80"/>
  <c r="BG14" i="80"/>
  <c r="A15" i="80"/>
  <c r="BG15" i="80"/>
  <c r="A16" i="80"/>
  <c r="BG16" i="80"/>
  <c r="A17" i="80"/>
  <c r="BG17" i="80"/>
  <c r="A18" i="80"/>
  <c r="BG18" i="80"/>
  <c r="A19" i="80"/>
  <c r="BG19" i="80"/>
  <c r="A20" i="80"/>
  <c r="BG20" i="80"/>
  <c r="A21" i="80"/>
  <c r="BG21" i="80"/>
  <c r="A22" i="80"/>
  <c r="BG22" i="80"/>
  <c r="A23" i="80"/>
  <c r="BG23" i="80"/>
  <c r="A24" i="80"/>
  <c r="BG24" i="80"/>
  <c r="A25" i="80"/>
  <c r="BG25" i="80"/>
  <c r="A26" i="80"/>
  <c r="BG26" i="80"/>
  <c r="A27" i="80"/>
  <c r="BG27" i="80"/>
  <c r="A28" i="80"/>
  <c r="BG28" i="80"/>
  <c r="A29" i="80"/>
  <c r="BG29" i="80"/>
  <c r="A30" i="80"/>
  <c r="BG30" i="80"/>
  <c r="A31" i="80"/>
  <c r="BG31" i="80"/>
  <c r="A32" i="80"/>
  <c r="BG32" i="80"/>
  <c r="A33" i="80"/>
  <c r="BG33" i="80"/>
  <c r="A34" i="80"/>
  <c r="BG34" i="80"/>
  <c r="A35" i="80"/>
  <c r="BG35" i="80"/>
  <c r="A36" i="80"/>
  <c r="BG36" i="80"/>
  <c r="A37" i="80"/>
  <c r="BG37" i="80"/>
  <c r="A38" i="80"/>
  <c r="BG38" i="80"/>
  <c r="A39" i="80"/>
  <c r="BG39" i="80"/>
  <c r="A40" i="80"/>
  <c r="BG40" i="80"/>
  <c r="A41" i="80"/>
  <c r="BG41" i="80"/>
  <c r="A42" i="80"/>
  <c r="BG42" i="80"/>
  <c r="A43" i="80"/>
  <c r="BG43" i="80"/>
  <c r="A44" i="80"/>
  <c r="BG44" i="80"/>
  <c r="A45" i="80"/>
  <c r="BG45" i="80"/>
  <c r="A46" i="80"/>
  <c r="BG46" i="80"/>
  <c r="A47" i="80"/>
  <c r="BG47" i="80"/>
  <c r="A48" i="80"/>
  <c r="BG48" i="80"/>
  <c r="A3" i="80"/>
  <c r="BG3" i="80"/>
  <c r="B3" i="80"/>
  <c r="BE4" i="80"/>
  <c r="BE5" i="80"/>
  <c r="BE6" i="80"/>
  <c r="BE7" i="80"/>
  <c r="BE8" i="80"/>
  <c r="BE9" i="80"/>
  <c r="BE10" i="80"/>
  <c r="BE11" i="80"/>
  <c r="BE12" i="80"/>
  <c r="BE13" i="80"/>
  <c r="BE14" i="80"/>
  <c r="BE15" i="80"/>
  <c r="BE16" i="80"/>
  <c r="BE17" i="80"/>
  <c r="BE18" i="80"/>
  <c r="BE19" i="80"/>
  <c r="BE20" i="80"/>
  <c r="BE21" i="80"/>
  <c r="BE22" i="80"/>
  <c r="BE23" i="80"/>
  <c r="BE24" i="80"/>
  <c r="BE25" i="80"/>
  <c r="BE26" i="80"/>
  <c r="BE27" i="80"/>
  <c r="BE28" i="80"/>
  <c r="BE29" i="80"/>
  <c r="BE30" i="80"/>
  <c r="BE31" i="80"/>
  <c r="BE32" i="80"/>
  <c r="BE33" i="80"/>
  <c r="BE34" i="80"/>
  <c r="BE35" i="80"/>
  <c r="BE36" i="80"/>
  <c r="BE37" i="80"/>
  <c r="BE38" i="80"/>
  <c r="BE39" i="80"/>
  <c r="BE40" i="80"/>
  <c r="BE41" i="80"/>
  <c r="BE42" i="80"/>
  <c r="BE43" i="80"/>
  <c r="BE44" i="80"/>
  <c r="BE45" i="80"/>
  <c r="BE46" i="80"/>
  <c r="A68" i="129"/>
  <c r="B68" i="129"/>
  <c r="B69" i="129"/>
  <c r="B70" i="129"/>
  <c r="B92" i="129"/>
  <c r="A68" i="128"/>
  <c r="B68" i="128"/>
  <c r="B69" i="128"/>
  <c r="B70" i="128"/>
  <c r="B92" i="128"/>
  <c r="BD47" i="80"/>
  <c r="BE47" i="80"/>
  <c r="G92" i="129"/>
  <c r="G92" i="128"/>
  <c r="BF47" i="80"/>
  <c r="BD48" i="80"/>
  <c r="BE48" i="80"/>
  <c r="BF48" i="80"/>
  <c r="BE3" i="80"/>
  <c r="C3" i="80"/>
  <c r="G18" i="82"/>
  <c r="H13" i="82"/>
  <c r="C4" i="82"/>
  <c r="C23" i="82"/>
  <c r="C5" i="82"/>
  <c r="C24" i="82"/>
  <c r="D23" i="82"/>
  <c r="H3" i="82"/>
  <c r="E22" i="82"/>
  <c r="F22" i="82"/>
  <c r="H4" i="82"/>
  <c r="E23" i="82"/>
  <c r="F23" i="82"/>
  <c r="B26" i="82"/>
  <c r="B25" i="82"/>
  <c r="H5" i="82"/>
  <c r="E24" i="82"/>
  <c r="B5" i="82"/>
  <c r="B24" i="82"/>
  <c r="B4" i="82"/>
  <c r="B23" i="82"/>
  <c r="C3" i="82"/>
  <c r="C22" i="82"/>
  <c r="D22" i="82"/>
  <c r="B3" i="82"/>
  <c r="B22" i="82"/>
  <c r="G16" i="82"/>
  <c r="H18" i="82"/>
  <c r="H20" i="82"/>
  <c r="G20" i="82"/>
  <c r="G19" i="82"/>
  <c r="G3" i="82"/>
  <c r="F3" i="82"/>
  <c r="H16" i="82"/>
  <c r="H17" i="82"/>
  <c r="G17" i="82"/>
  <c r="F17" i="82"/>
  <c r="B17" i="82"/>
  <c r="C11" i="82"/>
  <c r="B11" i="82"/>
  <c r="B15" i="82"/>
  <c r="C6" i="82"/>
  <c r="B6" i="82"/>
  <c r="B16" i="82"/>
  <c r="F16" i="82"/>
  <c r="C16" i="82"/>
  <c r="C8" i="82"/>
  <c r="E8" i="82"/>
  <c r="G8" i="82"/>
  <c r="H15" i="82"/>
  <c r="G15" i="82"/>
  <c r="F15" i="82"/>
  <c r="C15" i="82"/>
  <c r="G14" i="82"/>
  <c r="B14" i="82"/>
  <c r="E14" i="82"/>
  <c r="C14" i="82"/>
  <c r="D13" i="82"/>
  <c r="C13" i="82"/>
  <c r="B13" i="82"/>
  <c r="G11" i="82"/>
  <c r="B12" i="82"/>
  <c r="H11" i="82"/>
  <c r="E11" i="82"/>
  <c r="C10" i="82"/>
  <c r="B10" i="82"/>
  <c r="H10" i="82"/>
  <c r="E10" i="82"/>
  <c r="G10" i="82"/>
  <c r="C9" i="82"/>
  <c r="B9" i="82"/>
  <c r="H9" i="82"/>
  <c r="E9" i="82"/>
  <c r="G9" i="82"/>
  <c r="B8" i="82"/>
  <c r="H8" i="82"/>
  <c r="C7" i="82"/>
  <c r="B7" i="82"/>
  <c r="H7" i="82"/>
  <c r="G7" i="82"/>
  <c r="E7" i="82"/>
  <c r="H6" i="82"/>
  <c r="G6" i="82"/>
  <c r="E6" i="82"/>
  <c r="F5" i="82"/>
  <c r="D5" i="82"/>
  <c r="E5" i="82"/>
  <c r="F4" i="82"/>
  <c r="D4" i="82"/>
  <c r="E4" i="82"/>
  <c r="D3" i="82"/>
  <c r="E3" i="82"/>
  <c r="B1" i="82"/>
  <c r="A1" i="82"/>
  <c r="AZ4" i="80"/>
  <c r="BA4" i="80"/>
  <c r="BB4" i="80"/>
  <c r="BC4" i="80"/>
  <c r="AZ5" i="80"/>
  <c r="BA5" i="80"/>
  <c r="BB5" i="80"/>
  <c r="BC5" i="80"/>
  <c r="AZ6" i="80"/>
  <c r="BA6" i="80"/>
  <c r="BB6" i="80"/>
  <c r="BC6" i="80"/>
  <c r="AZ7" i="80"/>
  <c r="BA7" i="80"/>
  <c r="BB7" i="80"/>
  <c r="BC7" i="80"/>
  <c r="AZ8" i="80"/>
  <c r="BA8" i="80"/>
  <c r="BB8" i="80"/>
  <c r="BC8" i="80"/>
  <c r="AZ9" i="80"/>
  <c r="BA9" i="80"/>
  <c r="BB9" i="80"/>
  <c r="BC9" i="80"/>
  <c r="AZ10" i="80"/>
  <c r="BA10" i="80"/>
  <c r="BB10" i="80"/>
  <c r="BC10" i="80"/>
  <c r="AZ11" i="80"/>
  <c r="BA11" i="80"/>
  <c r="BB11" i="80"/>
  <c r="BC11" i="80"/>
  <c r="AZ12" i="80"/>
  <c r="BA12" i="80"/>
  <c r="BB12" i="80"/>
  <c r="BC12" i="80"/>
  <c r="AZ13" i="80"/>
  <c r="BA13" i="80"/>
  <c r="BB13" i="80"/>
  <c r="BC13" i="80"/>
  <c r="AZ14" i="80"/>
  <c r="BA14" i="80"/>
  <c r="BB14" i="80"/>
  <c r="BC14" i="80"/>
  <c r="AZ15" i="80"/>
  <c r="BA15" i="80"/>
  <c r="BB15" i="80"/>
  <c r="BC15" i="80"/>
  <c r="AZ16" i="80"/>
  <c r="BA16" i="80"/>
  <c r="BB16" i="80"/>
  <c r="BC16" i="80"/>
  <c r="AZ17" i="80"/>
  <c r="BA17" i="80"/>
  <c r="BB17" i="80"/>
  <c r="BC17" i="80"/>
  <c r="AZ18" i="80"/>
  <c r="BA18" i="80"/>
  <c r="BB18" i="80"/>
  <c r="BC18" i="80"/>
  <c r="AZ19" i="80"/>
  <c r="BA19" i="80"/>
  <c r="BB19" i="80"/>
  <c r="BC19" i="80"/>
  <c r="AZ20" i="80"/>
  <c r="BA20" i="80"/>
  <c r="BB20" i="80"/>
  <c r="BC20" i="80"/>
  <c r="AZ21" i="80"/>
  <c r="BA21" i="80"/>
  <c r="BB21" i="80"/>
  <c r="BC21" i="80"/>
  <c r="AZ22" i="80"/>
  <c r="BA22" i="80"/>
  <c r="BB22" i="80"/>
  <c r="BC22" i="80"/>
  <c r="AZ23" i="80"/>
  <c r="BA23" i="80"/>
  <c r="BB23" i="80"/>
  <c r="BC23" i="80"/>
  <c r="AZ24" i="80"/>
  <c r="BA24" i="80"/>
  <c r="BB24" i="80"/>
  <c r="BC24" i="80"/>
  <c r="AZ25" i="80"/>
  <c r="BA25" i="80"/>
  <c r="BB25" i="80"/>
  <c r="BC25" i="80"/>
  <c r="AZ26" i="80"/>
  <c r="BA26" i="80"/>
  <c r="BB26" i="80"/>
  <c r="BC26" i="80"/>
  <c r="AZ27" i="80"/>
  <c r="BA27" i="80"/>
  <c r="BB27" i="80"/>
  <c r="BC27" i="80"/>
  <c r="AZ28" i="80"/>
  <c r="BA28" i="80"/>
  <c r="BB28" i="80"/>
  <c r="BC28" i="80"/>
  <c r="AZ29" i="80"/>
  <c r="BA29" i="80"/>
  <c r="BB29" i="80"/>
  <c r="BC29" i="80"/>
  <c r="AZ30" i="80"/>
  <c r="BA30" i="80"/>
  <c r="BB30" i="80"/>
  <c r="BC30" i="80"/>
  <c r="AZ31" i="80"/>
  <c r="BA31" i="80"/>
  <c r="BB31" i="80"/>
  <c r="BC31" i="80"/>
  <c r="AZ32" i="80"/>
  <c r="BA32" i="80"/>
  <c r="BB32" i="80"/>
  <c r="BC32" i="80"/>
  <c r="AZ33" i="80"/>
  <c r="BA33" i="80"/>
  <c r="BB33" i="80"/>
  <c r="BC33" i="80"/>
  <c r="AZ34" i="80"/>
  <c r="BA34" i="80"/>
  <c r="BB34" i="80"/>
  <c r="BC34" i="80"/>
  <c r="AZ35" i="80"/>
  <c r="BA35" i="80"/>
  <c r="BB35" i="80"/>
  <c r="BC35" i="80"/>
  <c r="AZ36" i="80"/>
  <c r="BA36" i="80"/>
  <c r="BB36" i="80"/>
  <c r="BC36" i="80"/>
  <c r="AZ37" i="80"/>
  <c r="BA37" i="80"/>
  <c r="BB37" i="80"/>
  <c r="BC37" i="80"/>
  <c r="AZ38" i="80"/>
  <c r="BA38" i="80"/>
  <c r="BB38" i="80"/>
  <c r="BC38" i="80"/>
  <c r="AZ39" i="80"/>
  <c r="BA39" i="80"/>
  <c r="BB39" i="80"/>
  <c r="BC39" i="80"/>
  <c r="AZ40" i="80"/>
  <c r="BA40" i="80"/>
  <c r="BB40" i="80"/>
  <c r="BC40" i="80"/>
  <c r="AZ41" i="80"/>
  <c r="BA41" i="80"/>
  <c r="BB41" i="80"/>
  <c r="BC41" i="80"/>
  <c r="AZ42" i="80"/>
  <c r="BA42" i="80"/>
  <c r="BB42" i="80"/>
  <c r="BC42" i="80"/>
  <c r="AZ43" i="80"/>
  <c r="BA43" i="80"/>
  <c r="BB43" i="80"/>
  <c r="BC43" i="80"/>
  <c r="AZ44" i="80"/>
  <c r="BA44" i="80"/>
  <c r="BB44" i="80"/>
  <c r="BC44" i="80"/>
  <c r="AZ45" i="80"/>
  <c r="BA45" i="80"/>
  <c r="BB45" i="80"/>
  <c r="BC45" i="80"/>
  <c r="AZ46" i="80"/>
  <c r="BA46" i="80"/>
  <c r="BB46" i="80"/>
  <c r="BC46" i="80"/>
  <c r="AZ47" i="80"/>
  <c r="BA47" i="80"/>
  <c r="BB47" i="80"/>
  <c r="BC47" i="80"/>
  <c r="AZ48" i="80"/>
  <c r="BA48" i="80"/>
  <c r="BB48" i="80"/>
  <c r="BC48" i="80"/>
  <c r="BC3" i="80"/>
  <c r="BB3" i="80"/>
  <c r="BA3" i="80"/>
  <c r="AZ3" i="80"/>
  <c r="D3" i="80"/>
  <c r="AU3" i="80"/>
  <c r="AW3" i="80"/>
  <c r="G3" i="80"/>
  <c r="AV3" i="80"/>
  <c r="AX3" i="80"/>
  <c r="AY3" i="80"/>
  <c r="AL4" i="80"/>
  <c r="AL5" i="80"/>
  <c r="AL6" i="80"/>
  <c r="AL7" i="80"/>
  <c r="AL8" i="80"/>
  <c r="AL9" i="80"/>
  <c r="AL10" i="80"/>
  <c r="AL11" i="80"/>
  <c r="AL12" i="80"/>
  <c r="AL13" i="80"/>
  <c r="AL14" i="80"/>
  <c r="AL15" i="80"/>
  <c r="AL16" i="80"/>
  <c r="AL17" i="80"/>
  <c r="AL18" i="80"/>
  <c r="AL19" i="80"/>
  <c r="AL20" i="80"/>
  <c r="AL21" i="80"/>
  <c r="AL22" i="80"/>
  <c r="AL23" i="80"/>
  <c r="AL24" i="80"/>
  <c r="AL25" i="80"/>
  <c r="AL26" i="80"/>
  <c r="AL27" i="80"/>
  <c r="AL28" i="80"/>
  <c r="AL29" i="80"/>
  <c r="AL30" i="80"/>
  <c r="AL31" i="80"/>
  <c r="AL32" i="80"/>
  <c r="AL33" i="80"/>
  <c r="AL34" i="80"/>
  <c r="AL35" i="80"/>
  <c r="AL36" i="80"/>
  <c r="AL37" i="80"/>
  <c r="AL38" i="80"/>
  <c r="AL39" i="80"/>
  <c r="AL40" i="80"/>
  <c r="AL41" i="80"/>
  <c r="AL42" i="80"/>
  <c r="AL43" i="80"/>
  <c r="AL44" i="80"/>
  <c r="AL45" i="80"/>
  <c r="AL46" i="80"/>
  <c r="AL47" i="80"/>
  <c r="AL48" i="80"/>
  <c r="AL3" i="80"/>
  <c r="D19" i="80"/>
  <c r="AU19" i="80"/>
  <c r="G19" i="80"/>
  <c r="AV19" i="80"/>
  <c r="D20" i="80"/>
  <c r="AU20" i="80"/>
  <c r="G20" i="80"/>
  <c r="AV20" i="80"/>
  <c r="D21" i="80"/>
  <c r="AU21" i="80"/>
  <c r="G21" i="80"/>
  <c r="AV21" i="80"/>
  <c r="D22" i="80"/>
  <c r="AU22" i="80"/>
  <c r="G22" i="80"/>
  <c r="AV22" i="80"/>
  <c r="D23" i="80"/>
  <c r="AU23" i="80"/>
  <c r="G23" i="80"/>
  <c r="AV23" i="80"/>
  <c r="D24" i="80"/>
  <c r="AU24" i="80"/>
  <c r="G24" i="80"/>
  <c r="AV24" i="80"/>
  <c r="D25" i="80"/>
  <c r="AU25" i="80"/>
  <c r="G25" i="80"/>
  <c r="AV25" i="80"/>
  <c r="D26" i="80"/>
  <c r="AU26" i="80"/>
  <c r="G26" i="80"/>
  <c r="AV26" i="80"/>
  <c r="D27" i="80"/>
  <c r="AU27" i="80"/>
  <c r="G27" i="80"/>
  <c r="AV27" i="80"/>
  <c r="D28" i="80"/>
  <c r="AU28" i="80"/>
  <c r="G28" i="80"/>
  <c r="AV28" i="80"/>
  <c r="D29" i="80"/>
  <c r="AU29" i="80"/>
  <c r="G29" i="80"/>
  <c r="AV29" i="80"/>
  <c r="D30" i="80"/>
  <c r="AU30" i="80"/>
  <c r="G30" i="80"/>
  <c r="AV30" i="80"/>
  <c r="D31" i="80"/>
  <c r="AU31" i="80"/>
  <c r="G31" i="80"/>
  <c r="AV31" i="80"/>
  <c r="D32" i="80"/>
  <c r="AU32" i="80"/>
  <c r="G32" i="80"/>
  <c r="AV32" i="80"/>
  <c r="D33" i="80"/>
  <c r="AU33" i="80"/>
  <c r="G33" i="80"/>
  <c r="AV33" i="80"/>
  <c r="D34" i="80"/>
  <c r="AU34" i="80"/>
  <c r="G34" i="80"/>
  <c r="AV34" i="80"/>
  <c r="D35" i="80"/>
  <c r="AU35" i="80"/>
  <c r="G35" i="80"/>
  <c r="AV35" i="80"/>
  <c r="D36" i="80"/>
  <c r="AU36" i="80"/>
  <c r="G36" i="80"/>
  <c r="AV36" i="80"/>
  <c r="D37" i="80"/>
  <c r="AU37" i="80"/>
  <c r="G37" i="80"/>
  <c r="AV37" i="80"/>
  <c r="D38" i="80"/>
  <c r="AU38" i="80"/>
  <c r="G38" i="80"/>
  <c r="AV38" i="80"/>
  <c r="D39" i="80"/>
  <c r="AU39" i="80"/>
  <c r="G39" i="80"/>
  <c r="AV39" i="80"/>
  <c r="D40" i="80"/>
  <c r="AU40" i="80"/>
  <c r="G40" i="80"/>
  <c r="AV40" i="80"/>
  <c r="D41" i="80"/>
  <c r="AU41" i="80"/>
  <c r="G41" i="80"/>
  <c r="AV41" i="80"/>
  <c r="D42" i="80"/>
  <c r="AU42" i="80"/>
  <c r="G42" i="80"/>
  <c r="AV42" i="80"/>
  <c r="D43" i="80"/>
  <c r="AU43" i="80"/>
  <c r="G43" i="80"/>
  <c r="AV43" i="80"/>
  <c r="D44" i="80"/>
  <c r="AU44" i="80"/>
  <c r="G44" i="80"/>
  <c r="AV44" i="80"/>
  <c r="D45" i="80"/>
  <c r="AU45" i="80"/>
  <c r="G45" i="80"/>
  <c r="AV45" i="80"/>
  <c r="D46" i="80"/>
  <c r="AU46" i="80"/>
  <c r="G46" i="80"/>
  <c r="AV46" i="80"/>
  <c r="D47" i="80"/>
  <c r="AU47" i="80"/>
  <c r="G47" i="80"/>
  <c r="AV47" i="80"/>
  <c r="D48" i="80"/>
  <c r="AU48" i="80"/>
  <c r="G48" i="80"/>
  <c r="AV48" i="80"/>
  <c r="D4" i="80"/>
  <c r="AU4" i="80"/>
  <c r="G4" i="80"/>
  <c r="AV4" i="80"/>
  <c r="D5" i="80"/>
  <c r="AU5" i="80"/>
  <c r="G5" i="80"/>
  <c r="AV5" i="80"/>
  <c r="D6" i="80"/>
  <c r="AU6" i="80"/>
  <c r="G6" i="80"/>
  <c r="AV6" i="80"/>
  <c r="D7" i="80"/>
  <c r="AU7" i="80"/>
  <c r="G7" i="80"/>
  <c r="AV7" i="80"/>
  <c r="D8" i="80"/>
  <c r="AU8" i="80"/>
  <c r="G8" i="80"/>
  <c r="AV8" i="80"/>
  <c r="D9" i="80"/>
  <c r="AU9" i="80"/>
  <c r="G9" i="80"/>
  <c r="AV9" i="80"/>
  <c r="D10" i="80"/>
  <c r="AU10" i="80"/>
  <c r="G10" i="80"/>
  <c r="AV10" i="80"/>
  <c r="D11" i="80"/>
  <c r="AU11" i="80"/>
  <c r="G11" i="80"/>
  <c r="AV11" i="80"/>
  <c r="D12" i="80"/>
  <c r="AU12" i="80"/>
  <c r="G12" i="80"/>
  <c r="AV12" i="80"/>
  <c r="D13" i="80"/>
  <c r="AU13" i="80"/>
  <c r="G13" i="80"/>
  <c r="AV13" i="80"/>
  <c r="D14" i="80"/>
  <c r="AU14" i="80"/>
  <c r="G14" i="80"/>
  <c r="AV14" i="80"/>
  <c r="D15" i="80"/>
  <c r="AU15" i="80"/>
  <c r="G15" i="80"/>
  <c r="AV15" i="80"/>
  <c r="D16" i="80"/>
  <c r="AU16" i="80"/>
  <c r="G16" i="80"/>
  <c r="AV16" i="80"/>
  <c r="D17" i="80"/>
  <c r="AU17" i="80"/>
  <c r="G17" i="80"/>
  <c r="AV17" i="80"/>
  <c r="D18" i="80"/>
  <c r="AU18" i="80"/>
  <c r="G18" i="80"/>
  <c r="AV18" i="80"/>
  <c r="AW17" i="80"/>
  <c r="AX17" i="80"/>
  <c r="AY17" i="80"/>
  <c r="AW18" i="80"/>
  <c r="AX18" i="80"/>
  <c r="AY18" i="80"/>
  <c r="AW19" i="80"/>
  <c r="AX19" i="80"/>
  <c r="AY19" i="80"/>
  <c r="AW20" i="80"/>
  <c r="AX20" i="80"/>
  <c r="AY20" i="80"/>
  <c r="AW21" i="80"/>
  <c r="AX21" i="80"/>
  <c r="AY21" i="80"/>
  <c r="AW22" i="80"/>
  <c r="AX22" i="80"/>
  <c r="AY22" i="80"/>
  <c r="AW23" i="80"/>
  <c r="AX23" i="80"/>
  <c r="AY23" i="80"/>
  <c r="AW24" i="80"/>
  <c r="AX24" i="80"/>
  <c r="AY24" i="80"/>
  <c r="AW25" i="80"/>
  <c r="AX25" i="80"/>
  <c r="AY25" i="80"/>
  <c r="AW26" i="80"/>
  <c r="AX26" i="80"/>
  <c r="AY26" i="80"/>
  <c r="AW27" i="80"/>
  <c r="AX27" i="80"/>
  <c r="AY27" i="80"/>
  <c r="AW28" i="80"/>
  <c r="AX28" i="80"/>
  <c r="AY28" i="80"/>
  <c r="AW29" i="80"/>
  <c r="AX29" i="80"/>
  <c r="AY29" i="80"/>
  <c r="AW30" i="80"/>
  <c r="AX30" i="80"/>
  <c r="AY30" i="80"/>
  <c r="AW31" i="80"/>
  <c r="AX31" i="80"/>
  <c r="AY31" i="80"/>
  <c r="AW32" i="80"/>
  <c r="AX32" i="80"/>
  <c r="AY32" i="80"/>
  <c r="AW33" i="80"/>
  <c r="AX33" i="80"/>
  <c r="AY33" i="80"/>
  <c r="AW34" i="80"/>
  <c r="AX34" i="80"/>
  <c r="AY34" i="80"/>
  <c r="AW35" i="80"/>
  <c r="AX35" i="80"/>
  <c r="AY35" i="80"/>
  <c r="AW36" i="80"/>
  <c r="AX36" i="80"/>
  <c r="AY36" i="80"/>
  <c r="AW37" i="80"/>
  <c r="AX37" i="80"/>
  <c r="AY37" i="80"/>
  <c r="AW38" i="80"/>
  <c r="AX38" i="80"/>
  <c r="AY38" i="80"/>
  <c r="AW39" i="80"/>
  <c r="AX39" i="80"/>
  <c r="AY39" i="80"/>
  <c r="AW40" i="80"/>
  <c r="AX40" i="80"/>
  <c r="AY40" i="80"/>
  <c r="AW41" i="80"/>
  <c r="AX41" i="80"/>
  <c r="AY41" i="80"/>
  <c r="AW42" i="80"/>
  <c r="AX42" i="80"/>
  <c r="AY42" i="80"/>
  <c r="AW43" i="80"/>
  <c r="AX43" i="80"/>
  <c r="AY43" i="80"/>
  <c r="AW44" i="80"/>
  <c r="AX44" i="80"/>
  <c r="AY44" i="80"/>
  <c r="AW45" i="80"/>
  <c r="AX45" i="80"/>
  <c r="AY45" i="80"/>
  <c r="AW46" i="80"/>
  <c r="AX46" i="80"/>
  <c r="AY46" i="80"/>
  <c r="AW47" i="80"/>
  <c r="AX47" i="80"/>
  <c r="AY47" i="80"/>
  <c r="AW48" i="80"/>
  <c r="AX48" i="80"/>
  <c r="AY48" i="80"/>
  <c r="AW16" i="80"/>
  <c r="AX16" i="80"/>
  <c r="AY16" i="80"/>
  <c r="AW15" i="80"/>
  <c r="AX15" i="80"/>
  <c r="AY15" i="80"/>
  <c r="AW14" i="80"/>
  <c r="AX14" i="80"/>
  <c r="AY14" i="80"/>
  <c r="AW13" i="80"/>
  <c r="AX13" i="80"/>
  <c r="AY13" i="80"/>
  <c r="AW12" i="80"/>
  <c r="AX12" i="80"/>
  <c r="AY12" i="80"/>
  <c r="AW11" i="80"/>
  <c r="AX11" i="80"/>
  <c r="AY11" i="80"/>
  <c r="AW10" i="80"/>
  <c r="AX10" i="80"/>
  <c r="AY10" i="80"/>
  <c r="AW9" i="80"/>
  <c r="AX9" i="80"/>
  <c r="AY9" i="80"/>
  <c r="AW8" i="80"/>
  <c r="AX8" i="80"/>
  <c r="AY8" i="80"/>
  <c r="AW7" i="80"/>
  <c r="AX7" i="80"/>
  <c r="AY7" i="80"/>
  <c r="AW6" i="80"/>
  <c r="AX6" i="80"/>
  <c r="AY6" i="80"/>
  <c r="AW5" i="80"/>
  <c r="AX5" i="80"/>
  <c r="AY5" i="80"/>
  <c r="AW4" i="80"/>
  <c r="AX4" i="80"/>
  <c r="AY4" i="80"/>
  <c r="AQ4" i="80"/>
  <c r="AR4" i="80"/>
  <c r="AQ5" i="80"/>
  <c r="AR5" i="80"/>
  <c r="AQ6" i="80"/>
  <c r="AR6" i="80"/>
  <c r="AQ7" i="80"/>
  <c r="AR7" i="80"/>
  <c r="AQ8" i="80"/>
  <c r="AR8" i="80"/>
  <c r="AQ9" i="80"/>
  <c r="AR9" i="80"/>
  <c r="AQ10" i="80"/>
  <c r="AR10" i="80"/>
  <c r="AQ11" i="80"/>
  <c r="AR11" i="80"/>
  <c r="AQ12" i="80"/>
  <c r="AR12" i="80"/>
  <c r="AQ13" i="80"/>
  <c r="AR13" i="80"/>
  <c r="AQ14" i="80"/>
  <c r="AR14" i="80"/>
  <c r="AQ15" i="80"/>
  <c r="AR15" i="80"/>
  <c r="AQ16" i="80"/>
  <c r="AR16" i="80"/>
  <c r="AQ17" i="80"/>
  <c r="AR17" i="80"/>
  <c r="AQ18" i="80"/>
  <c r="AR18" i="80"/>
  <c r="AQ19" i="80"/>
  <c r="AR19" i="80"/>
  <c r="AQ20" i="80"/>
  <c r="AR20" i="80"/>
  <c r="AQ21" i="80"/>
  <c r="AR21" i="80"/>
  <c r="AQ22" i="80"/>
  <c r="AR22" i="80"/>
  <c r="AQ23" i="80"/>
  <c r="AR23" i="80"/>
  <c r="AQ24" i="80"/>
  <c r="AR24" i="80"/>
  <c r="AQ25" i="80"/>
  <c r="AR25" i="80"/>
  <c r="AQ26" i="80"/>
  <c r="AR26" i="80"/>
  <c r="AQ27" i="80"/>
  <c r="AR27" i="80"/>
  <c r="AQ28" i="80"/>
  <c r="AR28" i="80"/>
  <c r="AQ29" i="80"/>
  <c r="AR29" i="80"/>
  <c r="AQ30" i="80"/>
  <c r="AR30" i="80"/>
  <c r="AQ31" i="80"/>
  <c r="AR31" i="80"/>
  <c r="AQ32" i="80"/>
  <c r="AR32" i="80"/>
  <c r="AQ33" i="80"/>
  <c r="AR33" i="80"/>
  <c r="AQ34" i="80"/>
  <c r="AR34" i="80"/>
  <c r="AQ35" i="80"/>
  <c r="AR35" i="80"/>
  <c r="AQ36" i="80"/>
  <c r="AR36" i="80"/>
  <c r="AQ37" i="80"/>
  <c r="AR37" i="80"/>
  <c r="AQ38" i="80"/>
  <c r="AR38" i="80"/>
  <c r="AQ39" i="80"/>
  <c r="AR39" i="80"/>
  <c r="AQ40" i="80"/>
  <c r="AR40" i="80"/>
  <c r="AQ41" i="80"/>
  <c r="AR41" i="80"/>
  <c r="AQ42" i="80"/>
  <c r="AR42" i="80"/>
  <c r="AQ43" i="80"/>
  <c r="AR43" i="80"/>
  <c r="AQ44" i="80"/>
  <c r="AR44" i="80"/>
  <c r="AQ45" i="80"/>
  <c r="AR45" i="80"/>
  <c r="AQ46" i="80"/>
  <c r="AR46" i="80"/>
  <c r="AQ47" i="80"/>
  <c r="AR47" i="80"/>
  <c r="AQ48" i="80"/>
  <c r="AR48" i="80"/>
  <c r="AQ3" i="80"/>
  <c r="AR3" i="80"/>
  <c r="AS4" i="80"/>
  <c r="AT4" i="80"/>
  <c r="AS5" i="80"/>
  <c r="AT5" i="80"/>
  <c r="AS6" i="80"/>
  <c r="AT6" i="80"/>
  <c r="AS7" i="80"/>
  <c r="AT7" i="80"/>
  <c r="AS8" i="80"/>
  <c r="AT8" i="80"/>
  <c r="AS9" i="80"/>
  <c r="AT9" i="80"/>
  <c r="AS10" i="80"/>
  <c r="AT10" i="80"/>
  <c r="AS11" i="80"/>
  <c r="AT11" i="80"/>
  <c r="AS12" i="80"/>
  <c r="AT12" i="80"/>
  <c r="AS13" i="80"/>
  <c r="AT13" i="80"/>
  <c r="AS14" i="80"/>
  <c r="AT14" i="80"/>
  <c r="AS15" i="80"/>
  <c r="AT15" i="80"/>
  <c r="AS16" i="80"/>
  <c r="AT16" i="80"/>
  <c r="AS17" i="80"/>
  <c r="AT17" i="80"/>
  <c r="AS18" i="80"/>
  <c r="AT18" i="80"/>
  <c r="AS19" i="80"/>
  <c r="AT19" i="80"/>
  <c r="AS20" i="80"/>
  <c r="AT20" i="80"/>
  <c r="AS21" i="80"/>
  <c r="AT21" i="80"/>
  <c r="AS22" i="80"/>
  <c r="AT22" i="80"/>
  <c r="AS23" i="80"/>
  <c r="AT23" i="80"/>
  <c r="AS24" i="80"/>
  <c r="AT24" i="80"/>
  <c r="AS25" i="80"/>
  <c r="AT25" i="80"/>
  <c r="AS26" i="80"/>
  <c r="AT26" i="80"/>
  <c r="AS27" i="80"/>
  <c r="AT27" i="80"/>
  <c r="AS28" i="80"/>
  <c r="AT28" i="80"/>
  <c r="AS29" i="80"/>
  <c r="AT29" i="80"/>
  <c r="AS30" i="80"/>
  <c r="AT30" i="80"/>
  <c r="AS31" i="80"/>
  <c r="AT31" i="80"/>
  <c r="AS32" i="80"/>
  <c r="AT32" i="80"/>
  <c r="AS33" i="80"/>
  <c r="AT33" i="80"/>
  <c r="AS34" i="80"/>
  <c r="AT34" i="80"/>
  <c r="AS35" i="80"/>
  <c r="AT35" i="80"/>
  <c r="AS36" i="80"/>
  <c r="AT36" i="80"/>
  <c r="AS37" i="80"/>
  <c r="AT37" i="80"/>
  <c r="AS38" i="80"/>
  <c r="AT38" i="80"/>
  <c r="AS39" i="80"/>
  <c r="AT39" i="80"/>
  <c r="AS40" i="80"/>
  <c r="AT40" i="80"/>
  <c r="AS41" i="80"/>
  <c r="AT41" i="80"/>
  <c r="AS42" i="80"/>
  <c r="AT42" i="80"/>
  <c r="AS43" i="80"/>
  <c r="AT43" i="80"/>
  <c r="AS44" i="80"/>
  <c r="AT44" i="80"/>
  <c r="AS45" i="80"/>
  <c r="AT45" i="80"/>
  <c r="AS46" i="80"/>
  <c r="AT46" i="80"/>
  <c r="AS47" i="80"/>
  <c r="AT47" i="80"/>
  <c r="AS48" i="80"/>
  <c r="AT48" i="80"/>
  <c r="AT3" i="80"/>
  <c r="AS3" i="80"/>
  <c r="B4" i="80"/>
  <c r="C4" i="80"/>
  <c r="E4" i="80"/>
  <c r="F4" i="80"/>
  <c r="H4" i="80"/>
  <c r="I4" i="80"/>
  <c r="J4" i="80"/>
  <c r="K4" i="80"/>
  <c r="L4" i="80"/>
  <c r="M4" i="80"/>
  <c r="N4" i="80"/>
  <c r="O4" i="80"/>
  <c r="P4" i="80"/>
  <c r="Q4" i="80"/>
  <c r="R4" i="80"/>
  <c r="S4" i="80"/>
  <c r="T4" i="80"/>
  <c r="U4" i="80"/>
  <c r="V4" i="80"/>
  <c r="W4" i="80"/>
  <c r="X4" i="80"/>
  <c r="Y4" i="80"/>
  <c r="Z4" i="80"/>
  <c r="AA4" i="80"/>
  <c r="AB4" i="80"/>
  <c r="AC4" i="80"/>
  <c r="AD4" i="80"/>
  <c r="AE4" i="80"/>
  <c r="AJ4" i="80"/>
  <c r="AM4" i="80"/>
  <c r="AN4" i="80"/>
  <c r="AO4" i="80"/>
  <c r="AP4" i="80"/>
  <c r="B5" i="80"/>
  <c r="C5" i="80"/>
  <c r="E5" i="80"/>
  <c r="F5" i="80"/>
  <c r="H5" i="80"/>
  <c r="I5" i="80"/>
  <c r="J5" i="80"/>
  <c r="K5" i="80"/>
  <c r="L5" i="80"/>
  <c r="M5" i="80"/>
  <c r="N5" i="80"/>
  <c r="O5" i="80"/>
  <c r="P5" i="80"/>
  <c r="Q5" i="80"/>
  <c r="R5" i="80"/>
  <c r="S5" i="80"/>
  <c r="T5" i="80"/>
  <c r="U5" i="80"/>
  <c r="V5" i="80"/>
  <c r="W5" i="80"/>
  <c r="X5" i="80"/>
  <c r="Y5" i="80"/>
  <c r="Z5" i="80"/>
  <c r="AA5" i="80"/>
  <c r="AB5" i="80"/>
  <c r="AC5" i="80"/>
  <c r="AD5" i="80"/>
  <c r="AE5" i="80"/>
  <c r="AJ5" i="80"/>
  <c r="AM5" i="80"/>
  <c r="AN5" i="80"/>
  <c r="AO5" i="80"/>
  <c r="AP5" i="80"/>
  <c r="B6" i="80"/>
  <c r="C6" i="80"/>
  <c r="E6" i="80"/>
  <c r="F6" i="80"/>
  <c r="H6" i="80"/>
  <c r="I6" i="80"/>
  <c r="J6" i="80"/>
  <c r="K6" i="80"/>
  <c r="L6" i="80"/>
  <c r="M6" i="80"/>
  <c r="N6" i="80"/>
  <c r="O6" i="80"/>
  <c r="P6" i="80"/>
  <c r="Q6" i="80"/>
  <c r="R6" i="80"/>
  <c r="S6" i="80"/>
  <c r="T6" i="80"/>
  <c r="U6" i="80"/>
  <c r="V6" i="80"/>
  <c r="W6" i="80"/>
  <c r="X6" i="80"/>
  <c r="Y6" i="80"/>
  <c r="Z6" i="80"/>
  <c r="AA6" i="80"/>
  <c r="AB6" i="80"/>
  <c r="AC6" i="80"/>
  <c r="AD6" i="80"/>
  <c r="AE6" i="80"/>
  <c r="AJ6" i="80"/>
  <c r="AK6" i="80"/>
  <c r="AM6" i="80"/>
  <c r="AN6" i="80"/>
  <c r="AO6" i="80"/>
  <c r="AP6" i="80"/>
  <c r="B7" i="80"/>
  <c r="C7" i="80"/>
  <c r="E7" i="80"/>
  <c r="F7" i="80"/>
  <c r="H7" i="80"/>
  <c r="I7" i="80"/>
  <c r="J7" i="80"/>
  <c r="K7" i="80"/>
  <c r="L7" i="80"/>
  <c r="M7" i="80"/>
  <c r="N7" i="80"/>
  <c r="O7" i="80"/>
  <c r="P7" i="80"/>
  <c r="Q7" i="80"/>
  <c r="R7" i="80"/>
  <c r="S7" i="80"/>
  <c r="T7" i="80"/>
  <c r="U7" i="80"/>
  <c r="V7" i="80"/>
  <c r="W7" i="80"/>
  <c r="X7" i="80"/>
  <c r="Y7" i="80"/>
  <c r="Z7" i="80"/>
  <c r="AA7" i="80"/>
  <c r="AB7" i="80"/>
  <c r="AC7" i="80"/>
  <c r="AD7" i="80"/>
  <c r="AE7" i="80"/>
  <c r="AJ7" i="80"/>
  <c r="AK7" i="80"/>
  <c r="AM7" i="80"/>
  <c r="AN7" i="80"/>
  <c r="AO7" i="80"/>
  <c r="AP7" i="80"/>
  <c r="B8" i="80"/>
  <c r="C8" i="80"/>
  <c r="E8" i="80"/>
  <c r="F8" i="80"/>
  <c r="H8" i="80"/>
  <c r="I8" i="80"/>
  <c r="J8" i="80"/>
  <c r="K8" i="80"/>
  <c r="L8" i="80"/>
  <c r="M8" i="80"/>
  <c r="N8" i="80"/>
  <c r="O8" i="80"/>
  <c r="P8" i="80"/>
  <c r="Q8" i="80"/>
  <c r="R8" i="80"/>
  <c r="S8" i="80"/>
  <c r="T8" i="80"/>
  <c r="U8" i="80"/>
  <c r="V8" i="80"/>
  <c r="W8" i="80"/>
  <c r="X8" i="80"/>
  <c r="Y8" i="80"/>
  <c r="Z8" i="80"/>
  <c r="AA8" i="80"/>
  <c r="AB8" i="80"/>
  <c r="AC8" i="80"/>
  <c r="AD8" i="80"/>
  <c r="AE8" i="80"/>
  <c r="AJ8" i="80"/>
  <c r="AK8" i="80"/>
  <c r="AM8" i="80"/>
  <c r="AN8" i="80"/>
  <c r="AO8" i="80"/>
  <c r="AP8" i="80"/>
  <c r="B9" i="80"/>
  <c r="C9" i="80"/>
  <c r="E9" i="80"/>
  <c r="F9" i="80"/>
  <c r="H9" i="80"/>
  <c r="I9" i="80"/>
  <c r="J9" i="80"/>
  <c r="K9" i="80"/>
  <c r="L9" i="80"/>
  <c r="M9" i="80"/>
  <c r="N9" i="80"/>
  <c r="O9" i="80"/>
  <c r="P9" i="80"/>
  <c r="Q9" i="80"/>
  <c r="R9" i="80"/>
  <c r="S9" i="80"/>
  <c r="T9" i="80"/>
  <c r="U9" i="80"/>
  <c r="V9" i="80"/>
  <c r="W9" i="80"/>
  <c r="X9" i="80"/>
  <c r="Y9" i="80"/>
  <c r="Z9" i="80"/>
  <c r="AA9" i="80"/>
  <c r="AB9" i="80"/>
  <c r="AC9" i="80"/>
  <c r="AD9" i="80"/>
  <c r="AE9" i="80"/>
  <c r="AJ9" i="80"/>
  <c r="AK9" i="80"/>
  <c r="AM9" i="80"/>
  <c r="AN9" i="80"/>
  <c r="AO9" i="80"/>
  <c r="AP9" i="80"/>
  <c r="B10" i="80"/>
  <c r="C10" i="80"/>
  <c r="E10" i="80"/>
  <c r="F10" i="80"/>
  <c r="H10" i="80"/>
  <c r="I10" i="80"/>
  <c r="J10" i="80"/>
  <c r="K10" i="80"/>
  <c r="L10" i="80"/>
  <c r="M10" i="80"/>
  <c r="N10" i="80"/>
  <c r="O10" i="80"/>
  <c r="P10" i="80"/>
  <c r="Q10" i="80"/>
  <c r="R10" i="80"/>
  <c r="S10" i="80"/>
  <c r="T10" i="80"/>
  <c r="U10" i="80"/>
  <c r="V10" i="80"/>
  <c r="W10" i="80"/>
  <c r="X10" i="80"/>
  <c r="Y10" i="80"/>
  <c r="Z10" i="80"/>
  <c r="AA10" i="80"/>
  <c r="AB10" i="80"/>
  <c r="AC10" i="80"/>
  <c r="AD10" i="80"/>
  <c r="AE10" i="80"/>
  <c r="AJ10" i="80"/>
  <c r="AK10" i="80"/>
  <c r="AM10" i="80"/>
  <c r="AN10" i="80"/>
  <c r="AO10" i="80"/>
  <c r="AP10" i="80"/>
  <c r="B11" i="80"/>
  <c r="C11" i="80"/>
  <c r="E11" i="80"/>
  <c r="F11" i="80"/>
  <c r="H11" i="80"/>
  <c r="I11" i="80"/>
  <c r="J11" i="80"/>
  <c r="K11" i="80"/>
  <c r="L11" i="80"/>
  <c r="M11" i="80"/>
  <c r="N11" i="80"/>
  <c r="O11" i="80"/>
  <c r="P11" i="80"/>
  <c r="Q11" i="80"/>
  <c r="R11" i="80"/>
  <c r="S11" i="80"/>
  <c r="T11" i="80"/>
  <c r="U11" i="80"/>
  <c r="V11" i="80"/>
  <c r="W11" i="80"/>
  <c r="X11" i="80"/>
  <c r="Y11" i="80"/>
  <c r="Z11" i="80"/>
  <c r="AA11" i="80"/>
  <c r="AB11" i="80"/>
  <c r="AC11" i="80"/>
  <c r="AD11" i="80"/>
  <c r="AE11" i="80"/>
  <c r="AJ11" i="80"/>
  <c r="AK11" i="80"/>
  <c r="AM11" i="80"/>
  <c r="AN11" i="80"/>
  <c r="AO11" i="80"/>
  <c r="AP11" i="80"/>
  <c r="B12" i="80"/>
  <c r="C12" i="80"/>
  <c r="E12" i="80"/>
  <c r="F12" i="80"/>
  <c r="H12" i="80"/>
  <c r="I12" i="80"/>
  <c r="J12" i="80"/>
  <c r="K12" i="80"/>
  <c r="L12" i="80"/>
  <c r="M12" i="80"/>
  <c r="N12" i="80"/>
  <c r="O12" i="80"/>
  <c r="P12" i="80"/>
  <c r="Q12" i="80"/>
  <c r="R12" i="80"/>
  <c r="S12" i="80"/>
  <c r="T12" i="80"/>
  <c r="U12" i="80"/>
  <c r="V12" i="80"/>
  <c r="W12" i="80"/>
  <c r="X12" i="80"/>
  <c r="Y12" i="80"/>
  <c r="Z12" i="80"/>
  <c r="AA12" i="80"/>
  <c r="AB12" i="80"/>
  <c r="AC12" i="80"/>
  <c r="AD12" i="80"/>
  <c r="AE12" i="80"/>
  <c r="AJ12" i="80"/>
  <c r="AK12" i="80"/>
  <c r="AM12" i="80"/>
  <c r="AN12" i="80"/>
  <c r="AO12" i="80"/>
  <c r="AP12" i="80"/>
  <c r="B13" i="80"/>
  <c r="C13" i="80"/>
  <c r="E13" i="80"/>
  <c r="F13" i="80"/>
  <c r="H13" i="80"/>
  <c r="I13" i="80"/>
  <c r="J13" i="80"/>
  <c r="K13" i="80"/>
  <c r="L13" i="80"/>
  <c r="M13" i="80"/>
  <c r="N13" i="80"/>
  <c r="O13" i="80"/>
  <c r="P13" i="80"/>
  <c r="Q13" i="80"/>
  <c r="R13" i="80"/>
  <c r="S13" i="80"/>
  <c r="T13" i="80"/>
  <c r="U13" i="80"/>
  <c r="V13" i="80"/>
  <c r="W13" i="80"/>
  <c r="X13" i="80"/>
  <c r="Y13" i="80"/>
  <c r="Z13" i="80"/>
  <c r="AA13" i="80"/>
  <c r="AB13" i="80"/>
  <c r="AC13" i="80"/>
  <c r="AD13" i="80"/>
  <c r="AE13" i="80"/>
  <c r="AJ13" i="80"/>
  <c r="AK13" i="80"/>
  <c r="AM13" i="80"/>
  <c r="AN13" i="80"/>
  <c r="AO13" i="80"/>
  <c r="AP13" i="80"/>
  <c r="B14" i="80"/>
  <c r="C14" i="80"/>
  <c r="E14" i="80"/>
  <c r="F14" i="80"/>
  <c r="H14" i="80"/>
  <c r="I14" i="80"/>
  <c r="J14" i="80"/>
  <c r="K14" i="80"/>
  <c r="L14" i="80"/>
  <c r="M14" i="80"/>
  <c r="N14" i="80"/>
  <c r="O14" i="80"/>
  <c r="P14" i="80"/>
  <c r="Q14" i="80"/>
  <c r="R14" i="80"/>
  <c r="S14" i="80"/>
  <c r="T14" i="80"/>
  <c r="U14" i="80"/>
  <c r="V14" i="80"/>
  <c r="W14" i="80"/>
  <c r="X14" i="80"/>
  <c r="Y14" i="80"/>
  <c r="Z14" i="80"/>
  <c r="AA14" i="80"/>
  <c r="AB14" i="80"/>
  <c r="AC14" i="80"/>
  <c r="AD14" i="80"/>
  <c r="AE14" i="80"/>
  <c r="AJ14" i="80"/>
  <c r="AK14" i="80"/>
  <c r="AM14" i="80"/>
  <c r="AN14" i="80"/>
  <c r="AO14" i="80"/>
  <c r="AP14" i="80"/>
  <c r="B15" i="80"/>
  <c r="C15" i="80"/>
  <c r="E15" i="80"/>
  <c r="F15" i="80"/>
  <c r="H15" i="80"/>
  <c r="I15" i="80"/>
  <c r="J15" i="80"/>
  <c r="K15" i="80"/>
  <c r="L15" i="80"/>
  <c r="M15" i="80"/>
  <c r="N15" i="80"/>
  <c r="O15" i="80"/>
  <c r="P15" i="80"/>
  <c r="Q15" i="80"/>
  <c r="R15" i="80"/>
  <c r="S15" i="80"/>
  <c r="T15" i="80"/>
  <c r="U15" i="80"/>
  <c r="V15" i="80"/>
  <c r="W15" i="80"/>
  <c r="X15" i="80"/>
  <c r="Y15" i="80"/>
  <c r="Z15" i="80"/>
  <c r="AA15" i="80"/>
  <c r="AB15" i="80"/>
  <c r="AC15" i="80"/>
  <c r="AD15" i="80"/>
  <c r="AE15" i="80"/>
  <c r="AJ15" i="80"/>
  <c r="AK15" i="80"/>
  <c r="AM15" i="80"/>
  <c r="AN15" i="80"/>
  <c r="AO15" i="80"/>
  <c r="AP15" i="80"/>
  <c r="B16" i="80"/>
  <c r="C16" i="80"/>
  <c r="E16" i="80"/>
  <c r="F16" i="80"/>
  <c r="H16" i="80"/>
  <c r="I16" i="80"/>
  <c r="J16" i="80"/>
  <c r="K16" i="80"/>
  <c r="L16" i="80"/>
  <c r="M16" i="80"/>
  <c r="N16" i="80"/>
  <c r="O16" i="80"/>
  <c r="P16" i="80"/>
  <c r="Q16" i="80"/>
  <c r="R16" i="80"/>
  <c r="S16" i="80"/>
  <c r="T16" i="80"/>
  <c r="U16" i="80"/>
  <c r="V16" i="80"/>
  <c r="W16" i="80"/>
  <c r="X16" i="80"/>
  <c r="Y16" i="80"/>
  <c r="Z16" i="80"/>
  <c r="AA16" i="80"/>
  <c r="AB16" i="80"/>
  <c r="AC16" i="80"/>
  <c r="AD16" i="80"/>
  <c r="AE16" i="80"/>
  <c r="AJ16" i="80"/>
  <c r="AK16" i="80"/>
  <c r="AM16" i="80"/>
  <c r="AN16" i="80"/>
  <c r="AO16" i="80"/>
  <c r="AP16" i="80"/>
  <c r="B17" i="80"/>
  <c r="C17" i="80"/>
  <c r="E17" i="80"/>
  <c r="F17" i="80"/>
  <c r="H17" i="80"/>
  <c r="I17" i="80"/>
  <c r="J17" i="80"/>
  <c r="K17" i="80"/>
  <c r="L17" i="80"/>
  <c r="M17" i="80"/>
  <c r="N17" i="80"/>
  <c r="O17" i="80"/>
  <c r="P17" i="80"/>
  <c r="Q17" i="80"/>
  <c r="R17" i="80"/>
  <c r="S17" i="80"/>
  <c r="T17" i="80"/>
  <c r="U17" i="80"/>
  <c r="V17" i="80"/>
  <c r="W17" i="80"/>
  <c r="X17" i="80"/>
  <c r="Y17" i="80"/>
  <c r="Z17" i="80"/>
  <c r="AA17" i="80"/>
  <c r="AB17" i="80"/>
  <c r="AC17" i="80"/>
  <c r="AD17" i="80"/>
  <c r="AE17" i="80"/>
  <c r="AJ17" i="80"/>
  <c r="AK17" i="80"/>
  <c r="AM17" i="80"/>
  <c r="AN17" i="80"/>
  <c r="AO17" i="80"/>
  <c r="AP17" i="80"/>
  <c r="B18" i="80"/>
  <c r="C18" i="80"/>
  <c r="E18" i="80"/>
  <c r="F18" i="80"/>
  <c r="H18" i="80"/>
  <c r="I18" i="80"/>
  <c r="J18" i="80"/>
  <c r="K18" i="80"/>
  <c r="L18" i="80"/>
  <c r="M18" i="80"/>
  <c r="N18" i="80"/>
  <c r="O18" i="80"/>
  <c r="P18" i="80"/>
  <c r="Q18" i="80"/>
  <c r="R18" i="80"/>
  <c r="S18" i="80"/>
  <c r="T18" i="80"/>
  <c r="U18" i="80"/>
  <c r="V18" i="80"/>
  <c r="W18" i="80"/>
  <c r="X18" i="80"/>
  <c r="Y18" i="80"/>
  <c r="Z18" i="80"/>
  <c r="AA18" i="80"/>
  <c r="AB18" i="80"/>
  <c r="AC18" i="80"/>
  <c r="AD18" i="80"/>
  <c r="AE18" i="80"/>
  <c r="AJ18" i="80"/>
  <c r="AK18" i="80"/>
  <c r="AM18" i="80"/>
  <c r="AN18" i="80"/>
  <c r="AO18" i="80"/>
  <c r="AP18" i="80"/>
  <c r="B19" i="80"/>
  <c r="C19" i="80"/>
  <c r="E19" i="80"/>
  <c r="F19" i="80"/>
  <c r="H19" i="80"/>
  <c r="I19" i="80"/>
  <c r="J19" i="80"/>
  <c r="K19" i="80"/>
  <c r="L19" i="80"/>
  <c r="M19" i="80"/>
  <c r="N19" i="80"/>
  <c r="O19" i="80"/>
  <c r="P19" i="80"/>
  <c r="Q19" i="80"/>
  <c r="R19" i="80"/>
  <c r="S19" i="80"/>
  <c r="T19" i="80"/>
  <c r="U19" i="80"/>
  <c r="V19" i="80"/>
  <c r="W19" i="80"/>
  <c r="X19" i="80"/>
  <c r="Y19" i="80"/>
  <c r="Z19" i="80"/>
  <c r="AA19" i="80"/>
  <c r="AB19" i="80"/>
  <c r="AC19" i="80"/>
  <c r="AD19" i="80"/>
  <c r="AE19" i="80"/>
  <c r="AJ19" i="80"/>
  <c r="AK19" i="80"/>
  <c r="AM19" i="80"/>
  <c r="AN19" i="80"/>
  <c r="AO19" i="80"/>
  <c r="AP19" i="80"/>
  <c r="B20" i="80"/>
  <c r="C20" i="80"/>
  <c r="E20" i="80"/>
  <c r="F20" i="80"/>
  <c r="H20" i="80"/>
  <c r="I20" i="80"/>
  <c r="J20" i="80"/>
  <c r="K20" i="80"/>
  <c r="L20" i="80"/>
  <c r="M20" i="80"/>
  <c r="N20" i="80"/>
  <c r="O20" i="80"/>
  <c r="P20" i="80"/>
  <c r="Q20" i="80"/>
  <c r="R20" i="80"/>
  <c r="S20" i="80"/>
  <c r="T20" i="80"/>
  <c r="U20" i="80"/>
  <c r="V20" i="80"/>
  <c r="W20" i="80"/>
  <c r="X20" i="80"/>
  <c r="Y20" i="80"/>
  <c r="Z20" i="80"/>
  <c r="AA20" i="80"/>
  <c r="AB20" i="80"/>
  <c r="AC20" i="80"/>
  <c r="AD20" i="80"/>
  <c r="AE20" i="80"/>
  <c r="AJ20" i="80"/>
  <c r="AK20" i="80"/>
  <c r="AM20" i="80"/>
  <c r="AN20" i="80"/>
  <c r="AO20" i="80"/>
  <c r="AP20" i="80"/>
  <c r="B21" i="80"/>
  <c r="C21" i="80"/>
  <c r="E21" i="80"/>
  <c r="F21" i="80"/>
  <c r="H21" i="80"/>
  <c r="I21" i="80"/>
  <c r="J21" i="80"/>
  <c r="K21" i="80"/>
  <c r="L21" i="80"/>
  <c r="M21" i="80"/>
  <c r="N21" i="80"/>
  <c r="O21" i="80"/>
  <c r="P21" i="80"/>
  <c r="Q21" i="80"/>
  <c r="R21" i="80"/>
  <c r="S21" i="80"/>
  <c r="T21" i="80"/>
  <c r="U21" i="80"/>
  <c r="V21" i="80"/>
  <c r="W21" i="80"/>
  <c r="X21" i="80"/>
  <c r="Y21" i="80"/>
  <c r="Z21" i="80"/>
  <c r="AA21" i="80"/>
  <c r="AB21" i="80"/>
  <c r="AC21" i="80"/>
  <c r="AD21" i="80"/>
  <c r="AE21" i="80"/>
  <c r="AJ21" i="80"/>
  <c r="AK21" i="80"/>
  <c r="AM21" i="80"/>
  <c r="AN21" i="80"/>
  <c r="AO21" i="80"/>
  <c r="AP21" i="80"/>
  <c r="B22" i="80"/>
  <c r="C22" i="80"/>
  <c r="E22" i="80"/>
  <c r="F22" i="80"/>
  <c r="H22" i="80"/>
  <c r="I22" i="80"/>
  <c r="J22" i="80"/>
  <c r="K22" i="80"/>
  <c r="L22" i="80"/>
  <c r="M22" i="80"/>
  <c r="N22" i="80"/>
  <c r="O22" i="80"/>
  <c r="P22" i="80"/>
  <c r="Q22" i="80"/>
  <c r="R22" i="80"/>
  <c r="S22" i="80"/>
  <c r="T22" i="80"/>
  <c r="U22" i="80"/>
  <c r="V22" i="80"/>
  <c r="W22" i="80"/>
  <c r="X22" i="80"/>
  <c r="Y22" i="80"/>
  <c r="Z22" i="80"/>
  <c r="AA22" i="80"/>
  <c r="AB22" i="80"/>
  <c r="AC22" i="80"/>
  <c r="AD22" i="80"/>
  <c r="AE22" i="80"/>
  <c r="AJ22" i="80"/>
  <c r="AK22" i="80"/>
  <c r="AM22" i="80"/>
  <c r="AN22" i="80"/>
  <c r="AO22" i="80"/>
  <c r="AP22" i="80"/>
  <c r="B23" i="80"/>
  <c r="C23" i="80"/>
  <c r="E23" i="80"/>
  <c r="F23" i="80"/>
  <c r="H23" i="80"/>
  <c r="I23" i="80"/>
  <c r="J23" i="80"/>
  <c r="K23" i="80"/>
  <c r="L23" i="80"/>
  <c r="M23" i="80"/>
  <c r="N23" i="80"/>
  <c r="O23" i="80"/>
  <c r="P23" i="80"/>
  <c r="Q23" i="80"/>
  <c r="R23" i="80"/>
  <c r="S23" i="80"/>
  <c r="T23" i="80"/>
  <c r="U23" i="80"/>
  <c r="V23" i="80"/>
  <c r="W23" i="80"/>
  <c r="X23" i="80"/>
  <c r="Y23" i="80"/>
  <c r="Z23" i="80"/>
  <c r="AA23" i="80"/>
  <c r="AB23" i="80"/>
  <c r="AC23" i="80"/>
  <c r="AD23" i="80"/>
  <c r="AE23" i="80"/>
  <c r="AJ23" i="80"/>
  <c r="AK23" i="80"/>
  <c r="AM23" i="80"/>
  <c r="AN23" i="80"/>
  <c r="AO23" i="80"/>
  <c r="AP23" i="80"/>
  <c r="B24" i="80"/>
  <c r="C24" i="80"/>
  <c r="E24" i="80"/>
  <c r="F24" i="80"/>
  <c r="H24" i="80"/>
  <c r="I24" i="80"/>
  <c r="J24" i="80"/>
  <c r="K24" i="80"/>
  <c r="L24" i="80"/>
  <c r="M24" i="80"/>
  <c r="N24" i="80"/>
  <c r="O24" i="80"/>
  <c r="P24" i="80"/>
  <c r="Q24" i="80"/>
  <c r="R24" i="80"/>
  <c r="S24" i="80"/>
  <c r="T24" i="80"/>
  <c r="U24" i="80"/>
  <c r="V24" i="80"/>
  <c r="W24" i="80"/>
  <c r="X24" i="80"/>
  <c r="Y24" i="80"/>
  <c r="Z24" i="80"/>
  <c r="AA24" i="80"/>
  <c r="AB24" i="80"/>
  <c r="AC24" i="80"/>
  <c r="AD24" i="80"/>
  <c r="AE24" i="80"/>
  <c r="AJ24" i="80"/>
  <c r="AK24" i="80"/>
  <c r="AM24" i="80"/>
  <c r="AN24" i="80"/>
  <c r="AO24" i="80"/>
  <c r="AP24" i="80"/>
  <c r="B25" i="80"/>
  <c r="C25" i="80"/>
  <c r="E25" i="80"/>
  <c r="F25" i="80"/>
  <c r="H25" i="80"/>
  <c r="I25" i="80"/>
  <c r="J25" i="80"/>
  <c r="K25" i="80"/>
  <c r="L25" i="80"/>
  <c r="M25" i="80"/>
  <c r="N25" i="80"/>
  <c r="O25" i="80"/>
  <c r="P25" i="80"/>
  <c r="Q25" i="80"/>
  <c r="R25" i="80"/>
  <c r="S25" i="80"/>
  <c r="T25" i="80"/>
  <c r="U25" i="80"/>
  <c r="V25" i="80"/>
  <c r="W25" i="80"/>
  <c r="X25" i="80"/>
  <c r="Y25" i="80"/>
  <c r="Z25" i="80"/>
  <c r="AA25" i="80"/>
  <c r="AB25" i="80"/>
  <c r="AC25" i="80"/>
  <c r="AD25" i="80"/>
  <c r="AE25" i="80"/>
  <c r="AJ25" i="80"/>
  <c r="AK25" i="80"/>
  <c r="AM25" i="80"/>
  <c r="AN25" i="80"/>
  <c r="AO25" i="80"/>
  <c r="AP25" i="80"/>
  <c r="B26" i="80"/>
  <c r="C26" i="80"/>
  <c r="E26" i="80"/>
  <c r="F26" i="80"/>
  <c r="H26" i="80"/>
  <c r="I26" i="80"/>
  <c r="J26" i="80"/>
  <c r="K26" i="80"/>
  <c r="L26" i="80"/>
  <c r="M26" i="80"/>
  <c r="N26" i="80"/>
  <c r="O26" i="80"/>
  <c r="P26" i="80"/>
  <c r="Q26" i="80"/>
  <c r="R26" i="80"/>
  <c r="S26" i="80"/>
  <c r="T26" i="80"/>
  <c r="U26" i="80"/>
  <c r="V26" i="80"/>
  <c r="W26" i="80"/>
  <c r="X26" i="80"/>
  <c r="Y26" i="80"/>
  <c r="Z26" i="80"/>
  <c r="AA26" i="80"/>
  <c r="AB26" i="80"/>
  <c r="AC26" i="80"/>
  <c r="AD26" i="80"/>
  <c r="AE26" i="80"/>
  <c r="AJ26" i="80"/>
  <c r="AK26" i="80"/>
  <c r="AM26" i="80"/>
  <c r="AN26" i="80"/>
  <c r="AO26" i="80"/>
  <c r="AP26" i="80"/>
  <c r="B27" i="80"/>
  <c r="C27" i="80"/>
  <c r="E27" i="80"/>
  <c r="F27" i="80"/>
  <c r="H27" i="80"/>
  <c r="I27" i="80"/>
  <c r="J27" i="80"/>
  <c r="K27" i="80"/>
  <c r="L27" i="80"/>
  <c r="M27" i="80"/>
  <c r="N27" i="80"/>
  <c r="O27" i="80"/>
  <c r="P27" i="80"/>
  <c r="Q27" i="80"/>
  <c r="R27" i="80"/>
  <c r="S27" i="80"/>
  <c r="T27" i="80"/>
  <c r="U27" i="80"/>
  <c r="V27" i="80"/>
  <c r="W27" i="80"/>
  <c r="X27" i="80"/>
  <c r="Y27" i="80"/>
  <c r="Z27" i="80"/>
  <c r="AA27" i="80"/>
  <c r="AB27" i="80"/>
  <c r="AC27" i="80"/>
  <c r="AD27" i="80"/>
  <c r="AE27" i="80"/>
  <c r="AJ27" i="80"/>
  <c r="AK27" i="80"/>
  <c r="AM27" i="80"/>
  <c r="AN27" i="80"/>
  <c r="AO27" i="80"/>
  <c r="AP27" i="80"/>
  <c r="B28" i="80"/>
  <c r="C28" i="80"/>
  <c r="E28" i="80"/>
  <c r="F28" i="80"/>
  <c r="H28" i="80"/>
  <c r="I28" i="80"/>
  <c r="J28" i="80"/>
  <c r="K28" i="80"/>
  <c r="L28" i="80"/>
  <c r="M28" i="80"/>
  <c r="N28" i="80"/>
  <c r="O28" i="80"/>
  <c r="P28" i="80"/>
  <c r="Q28" i="80"/>
  <c r="R28" i="80"/>
  <c r="S28" i="80"/>
  <c r="T28" i="80"/>
  <c r="U28" i="80"/>
  <c r="V28" i="80"/>
  <c r="W28" i="80"/>
  <c r="X28" i="80"/>
  <c r="Y28" i="80"/>
  <c r="Z28" i="80"/>
  <c r="AA28" i="80"/>
  <c r="AB28" i="80"/>
  <c r="AC28" i="80"/>
  <c r="AD28" i="80"/>
  <c r="AE28" i="80"/>
  <c r="AJ28" i="80"/>
  <c r="AK28" i="80"/>
  <c r="AM28" i="80"/>
  <c r="AN28" i="80"/>
  <c r="AO28" i="80"/>
  <c r="AP28" i="80"/>
  <c r="B29" i="80"/>
  <c r="C29" i="80"/>
  <c r="E29" i="80"/>
  <c r="F29" i="80"/>
  <c r="H29" i="80"/>
  <c r="I29" i="80"/>
  <c r="J29" i="80"/>
  <c r="K29" i="80"/>
  <c r="L29" i="80"/>
  <c r="M29" i="80"/>
  <c r="N29" i="80"/>
  <c r="O29" i="80"/>
  <c r="P29" i="80"/>
  <c r="Q29" i="80"/>
  <c r="R29" i="80"/>
  <c r="S29" i="80"/>
  <c r="T29" i="80"/>
  <c r="U29" i="80"/>
  <c r="V29" i="80"/>
  <c r="W29" i="80"/>
  <c r="X29" i="80"/>
  <c r="Y29" i="80"/>
  <c r="Z29" i="80"/>
  <c r="AA29" i="80"/>
  <c r="AB29" i="80"/>
  <c r="AC29" i="80"/>
  <c r="AD29" i="80"/>
  <c r="AE29" i="80"/>
  <c r="AJ29" i="80"/>
  <c r="AK29" i="80"/>
  <c r="AM29" i="80"/>
  <c r="AN29" i="80"/>
  <c r="AO29" i="80"/>
  <c r="AP29" i="80"/>
  <c r="B30" i="80"/>
  <c r="C30" i="80"/>
  <c r="E30" i="80"/>
  <c r="F30" i="80"/>
  <c r="H30" i="80"/>
  <c r="I30" i="80"/>
  <c r="J30" i="80"/>
  <c r="K30" i="80"/>
  <c r="L30" i="80"/>
  <c r="M30" i="80"/>
  <c r="N30" i="80"/>
  <c r="O30" i="80"/>
  <c r="P30" i="80"/>
  <c r="Q30" i="80"/>
  <c r="R30" i="80"/>
  <c r="S30" i="80"/>
  <c r="T30" i="80"/>
  <c r="U30" i="80"/>
  <c r="V30" i="80"/>
  <c r="W30" i="80"/>
  <c r="X30" i="80"/>
  <c r="Y30" i="80"/>
  <c r="Z30" i="80"/>
  <c r="AA30" i="80"/>
  <c r="AB30" i="80"/>
  <c r="AC30" i="80"/>
  <c r="AD30" i="80"/>
  <c r="AE30" i="80"/>
  <c r="AJ30" i="80"/>
  <c r="AK30" i="80"/>
  <c r="AM30" i="80"/>
  <c r="AN30" i="80"/>
  <c r="AO30" i="80"/>
  <c r="AP30" i="80"/>
  <c r="B31" i="80"/>
  <c r="C31" i="80"/>
  <c r="E31" i="80"/>
  <c r="F31" i="80"/>
  <c r="H31" i="80"/>
  <c r="I31" i="80"/>
  <c r="J31" i="80"/>
  <c r="K31" i="80"/>
  <c r="L31" i="80"/>
  <c r="M31" i="80"/>
  <c r="N31" i="80"/>
  <c r="O31" i="80"/>
  <c r="P31" i="80"/>
  <c r="Q31" i="80"/>
  <c r="R31" i="80"/>
  <c r="S31" i="80"/>
  <c r="T31" i="80"/>
  <c r="U31" i="80"/>
  <c r="V31" i="80"/>
  <c r="W31" i="80"/>
  <c r="X31" i="80"/>
  <c r="Y31" i="80"/>
  <c r="Z31" i="80"/>
  <c r="AA31" i="80"/>
  <c r="AB31" i="80"/>
  <c r="AC31" i="80"/>
  <c r="AD31" i="80"/>
  <c r="AE31" i="80"/>
  <c r="AJ31" i="80"/>
  <c r="AK31" i="80"/>
  <c r="AM31" i="80"/>
  <c r="AN31" i="80"/>
  <c r="AO31" i="80"/>
  <c r="AP31" i="80"/>
  <c r="B32" i="80"/>
  <c r="C32" i="80"/>
  <c r="E32" i="80"/>
  <c r="F32" i="80"/>
  <c r="H32" i="80"/>
  <c r="I32" i="80"/>
  <c r="J32" i="80"/>
  <c r="K32" i="80"/>
  <c r="L32" i="80"/>
  <c r="M32" i="80"/>
  <c r="N32" i="80"/>
  <c r="O32" i="80"/>
  <c r="P32" i="80"/>
  <c r="Q32" i="80"/>
  <c r="R32" i="80"/>
  <c r="S32" i="80"/>
  <c r="T32" i="80"/>
  <c r="U32" i="80"/>
  <c r="V32" i="80"/>
  <c r="W32" i="80"/>
  <c r="X32" i="80"/>
  <c r="Y32" i="80"/>
  <c r="Z32" i="80"/>
  <c r="AA32" i="80"/>
  <c r="AB32" i="80"/>
  <c r="AC32" i="80"/>
  <c r="AD32" i="80"/>
  <c r="AE32" i="80"/>
  <c r="AJ32" i="80"/>
  <c r="AK32" i="80"/>
  <c r="AM32" i="80"/>
  <c r="AN32" i="80"/>
  <c r="AO32" i="80"/>
  <c r="AP32" i="80"/>
  <c r="B33" i="80"/>
  <c r="C33" i="80"/>
  <c r="E33" i="80"/>
  <c r="F33" i="80"/>
  <c r="H33" i="80"/>
  <c r="I33" i="80"/>
  <c r="J33" i="80"/>
  <c r="K33" i="80"/>
  <c r="L33" i="80"/>
  <c r="M33" i="80"/>
  <c r="N33" i="80"/>
  <c r="O33" i="80"/>
  <c r="P33" i="80"/>
  <c r="Q33" i="80"/>
  <c r="R33" i="80"/>
  <c r="S33" i="80"/>
  <c r="T33" i="80"/>
  <c r="U33" i="80"/>
  <c r="V33" i="80"/>
  <c r="W33" i="80"/>
  <c r="X33" i="80"/>
  <c r="Y33" i="80"/>
  <c r="Z33" i="80"/>
  <c r="AA33" i="80"/>
  <c r="AB33" i="80"/>
  <c r="AC33" i="80"/>
  <c r="AD33" i="80"/>
  <c r="AE33" i="80"/>
  <c r="AJ33" i="80"/>
  <c r="AK33" i="80"/>
  <c r="AM33" i="80"/>
  <c r="AN33" i="80"/>
  <c r="AO33" i="80"/>
  <c r="AP33" i="80"/>
  <c r="B34" i="80"/>
  <c r="C34" i="80"/>
  <c r="E34" i="80"/>
  <c r="F34" i="80"/>
  <c r="H34" i="80"/>
  <c r="I34" i="80"/>
  <c r="J34" i="80"/>
  <c r="K34" i="80"/>
  <c r="L34" i="80"/>
  <c r="M34" i="80"/>
  <c r="N34" i="80"/>
  <c r="O34" i="80"/>
  <c r="P34" i="80"/>
  <c r="Q34" i="80"/>
  <c r="R34" i="80"/>
  <c r="S34" i="80"/>
  <c r="T34" i="80"/>
  <c r="U34" i="80"/>
  <c r="V34" i="80"/>
  <c r="W34" i="80"/>
  <c r="X34" i="80"/>
  <c r="Y34" i="80"/>
  <c r="Z34" i="80"/>
  <c r="AA34" i="80"/>
  <c r="AB34" i="80"/>
  <c r="AC34" i="80"/>
  <c r="AD34" i="80"/>
  <c r="AE34" i="80"/>
  <c r="AJ34" i="80"/>
  <c r="AK34" i="80"/>
  <c r="AM34" i="80"/>
  <c r="AN34" i="80"/>
  <c r="AO34" i="80"/>
  <c r="AP34" i="80"/>
  <c r="B35" i="80"/>
  <c r="C35" i="80"/>
  <c r="E35" i="80"/>
  <c r="F35" i="80"/>
  <c r="H35" i="80"/>
  <c r="I35" i="80"/>
  <c r="J35" i="80"/>
  <c r="K35" i="80"/>
  <c r="L35" i="80"/>
  <c r="M35" i="80"/>
  <c r="N35" i="80"/>
  <c r="O35" i="80"/>
  <c r="P35" i="80"/>
  <c r="Q35" i="80"/>
  <c r="R35" i="80"/>
  <c r="S35" i="80"/>
  <c r="T35" i="80"/>
  <c r="U35" i="80"/>
  <c r="V35" i="80"/>
  <c r="W35" i="80"/>
  <c r="X35" i="80"/>
  <c r="Y35" i="80"/>
  <c r="Z35" i="80"/>
  <c r="AA35" i="80"/>
  <c r="AB35" i="80"/>
  <c r="AC35" i="80"/>
  <c r="AD35" i="80"/>
  <c r="AE35" i="80"/>
  <c r="AJ35" i="80"/>
  <c r="AK35" i="80"/>
  <c r="AM35" i="80"/>
  <c r="AN35" i="80"/>
  <c r="AO35" i="80"/>
  <c r="AP35" i="80"/>
  <c r="B36" i="80"/>
  <c r="C36" i="80"/>
  <c r="E36" i="80"/>
  <c r="F36" i="80"/>
  <c r="H36" i="80"/>
  <c r="I36" i="80"/>
  <c r="J36" i="80"/>
  <c r="K36" i="80"/>
  <c r="L36" i="80"/>
  <c r="M36" i="80"/>
  <c r="N36" i="80"/>
  <c r="O36" i="80"/>
  <c r="P36" i="80"/>
  <c r="Q36" i="80"/>
  <c r="R36" i="80"/>
  <c r="S36" i="80"/>
  <c r="T36" i="80"/>
  <c r="U36" i="80"/>
  <c r="V36" i="80"/>
  <c r="W36" i="80"/>
  <c r="X36" i="80"/>
  <c r="Y36" i="80"/>
  <c r="Z36" i="80"/>
  <c r="AA36" i="80"/>
  <c r="AB36" i="80"/>
  <c r="AC36" i="80"/>
  <c r="AD36" i="80"/>
  <c r="AE36" i="80"/>
  <c r="AJ36" i="80"/>
  <c r="AK36" i="80"/>
  <c r="AM36" i="80"/>
  <c r="AN36" i="80"/>
  <c r="AO36" i="80"/>
  <c r="AP36" i="80"/>
  <c r="B37" i="80"/>
  <c r="C37" i="80"/>
  <c r="E37" i="80"/>
  <c r="F37" i="80"/>
  <c r="H37" i="80"/>
  <c r="I37" i="80"/>
  <c r="J37" i="80"/>
  <c r="K37" i="80"/>
  <c r="L37" i="80"/>
  <c r="M37" i="80"/>
  <c r="N37" i="80"/>
  <c r="O37" i="80"/>
  <c r="P37" i="80"/>
  <c r="Q37" i="80"/>
  <c r="R37" i="80"/>
  <c r="S37" i="80"/>
  <c r="T37" i="80"/>
  <c r="U37" i="80"/>
  <c r="V37" i="80"/>
  <c r="W37" i="80"/>
  <c r="X37" i="80"/>
  <c r="Y37" i="80"/>
  <c r="Z37" i="80"/>
  <c r="AA37" i="80"/>
  <c r="AB37" i="80"/>
  <c r="AC37" i="80"/>
  <c r="AD37" i="80"/>
  <c r="AE37" i="80"/>
  <c r="AJ37" i="80"/>
  <c r="AK37" i="80"/>
  <c r="AM37" i="80"/>
  <c r="AN37" i="80"/>
  <c r="AO37" i="80"/>
  <c r="AP37" i="80"/>
  <c r="B38" i="80"/>
  <c r="C38" i="80"/>
  <c r="E38" i="80"/>
  <c r="F38" i="80"/>
  <c r="H38" i="80"/>
  <c r="I38" i="80"/>
  <c r="J38" i="80"/>
  <c r="K38" i="80"/>
  <c r="L38" i="80"/>
  <c r="M38" i="80"/>
  <c r="N38" i="80"/>
  <c r="O38" i="80"/>
  <c r="P38" i="80"/>
  <c r="Q38" i="80"/>
  <c r="R38" i="80"/>
  <c r="S38" i="80"/>
  <c r="T38" i="80"/>
  <c r="U38" i="80"/>
  <c r="V38" i="80"/>
  <c r="W38" i="80"/>
  <c r="X38" i="80"/>
  <c r="Y38" i="80"/>
  <c r="Z38" i="80"/>
  <c r="AA38" i="80"/>
  <c r="AB38" i="80"/>
  <c r="AC38" i="80"/>
  <c r="AD38" i="80"/>
  <c r="AE38" i="80"/>
  <c r="AJ38" i="80"/>
  <c r="AK38" i="80"/>
  <c r="AM38" i="80"/>
  <c r="AN38" i="80"/>
  <c r="AO38" i="80"/>
  <c r="AP38" i="80"/>
  <c r="B39" i="80"/>
  <c r="C39" i="80"/>
  <c r="E39" i="80"/>
  <c r="F39" i="80"/>
  <c r="H39" i="80"/>
  <c r="I39" i="80"/>
  <c r="J39" i="80"/>
  <c r="K39" i="80"/>
  <c r="L39" i="80"/>
  <c r="M39" i="80"/>
  <c r="N39" i="80"/>
  <c r="O39" i="80"/>
  <c r="P39" i="80"/>
  <c r="Q39" i="80"/>
  <c r="R39" i="80"/>
  <c r="S39" i="80"/>
  <c r="T39" i="80"/>
  <c r="U39" i="80"/>
  <c r="V39" i="80"/>
  <c r="W39" i="80"/>
  <c r="X39" i="80"/>
  <c r="Y39" i="80"/>
  <c r="Z39" i="80"/>
  <c r="AA39" i="80"/>
  <c r="AB39" i="80"/>
  <c r="AC39" i="80"/>
  <c r="AD39" i="80"/>
  <c r="AE39" i="80"/>
  <c r="AJ39" i="80"/>
  <c r="AK39" i="80"/>
  <c r="AM39" i="80"/>
  <c r="AN39" i="80"/>
  <c r="AO39" i="80"/>
  <c r="AP39" i="80"/>
  <c r="B40" i="80"/>
  <c r="C40" i="80"/>
  <c r="E40" i="80"/>
  <c r="F40" i="80"/>
  <c r="H40" i="80"/>
  <c r="I40" i="80"/>
  <c r="J40" i="80"/>
  <c r="K40" i="80"/>
  <c r="L40" i="80"/>
  <c r="M40" i="80"/>
  <c r="N40" i="80"/>
  <c r="O40" i="80"/>
  <c r="P40" i="80"/>
  <c r="Q40" i="80"/>
  <c r="R40" i="80"/>
  <c r="S40" i="80"/>
  <c r="T40" i="80"/>
  <c r="U40" i="80"/>
  <c r="V40" i="80"/>
  <c r="W40" i="80"/>
  <c r="X40" i="80"/>
  <c r="Y40" i="80"/>
  <c r="Z40" i="80"/>
  <c r="AA40" i="80"/>
  <c r="AB40" i="80"/>
  <c r="AC40" i="80"/>
  <c r="AD40" i="80"/>
  <c r="AE40" i="80"/>
  <c r="AJ40" i="80"/>
  <c r="AK40" i="80"/>
  <c r="AM40" i="80"/>
  <c r="AN40" i="80"/>
  <c r="AO40" i="80"/>
  <c r="AP40" i="80"/>
  <c r="B41" i="80"/>
  <c r="C41" i="80"/>
  <c r="E41" i="80"/>
  <c r="F41" i="80"/>
  <c r="H41" i="80"/>
  <c r="I41" i="80"/>
  <c r="J41" i="80"/>
  <c r="K41" i="80"/>
  <c r="L41" i="80"/>
  <c r="M41" i="80"/>
  <c r="N41" i="80"/>
  <c r="O41" i="80"/>
  <c r="P41" i="80"/>
  <c r="Q41" i="80"/>
  <c r="R41" i="80"/>
  <c r="S41" i="80"/>
  <c r="T41" i="80"/>
  <c r="U41" i="80"/>
  <c r="V41" i="80"/>
  <c r="W41" i="80"/>
  <c r="X41" i="80"/>
  <c r="Y41" i="80"/>
  <c r="Z41" i="80"/>
  <c r="AA41" i="80"/>
  <c r="AB41" i="80"/>
  <c r="AC41" i="80"/>
  <c r="AD41" i="80"/>
  <c r="AE41" i="80"/>
  <c r="AJ41" i="80"/>
  <c r="AK41" i="80"/>
  <c r="AM41" i="80"/>
  <c r="AN41" i="80"/>
  <c r="AO41" i="80"/>
  <c r="AP41" i="80"/>
  <c r="B42" i="80"/>
  <c r="C42" i="80"/>
  <c r="E42" i="80"/>
  <c r="F42" i="80"/>
  <c r="H42" i="80"/>
  <c r="I42" i="80"/>
  <c r="J42" i="80"/>
  <c r="K42" i="80"/>
  <c r="L42" i="80"/>
  <c r="M42" i="80"/>
  <c r="N42" i="80"/>
  <c r="O42" i="80"/>
  <c r="P42" i="80"/>
  <c r="Q42" i="80"/>
  <c r="R42" i="80"/>
  <c r="S42" i="80"/>
  <c r="T42" i="80"/>
  <c r="U42" i="80"/>
  <c r="V42" i="80"/>
  <c r="W42" i="80"/>
  <c r="X42" i="80"/>
  <c r="Y42" i="80"/>
  <c r="Z42" i="80"/>
  <c r="AA42" i="80"/>
  <c r="AB42" i="80"/>
  <c r="AC42" i="80"/>
  <c r="AD42" i="80"/>
  <c r="AE42" i="80"/>
  <c r="AJ42" i="80"/>
  <c r="AK42" i="80"/>
  <c r="AM42" i="80"/>
  <c r="AN42" i="80"/>
  <c r="AO42" i="80"/>
  <c r="AP42" i="80"/>
  <c r="B43" i="80"/>
  <c r="C43" i="80"/>
  <c r="E43" i="80"/>
  <c r="F43" i="80"/>
  <c r="H43" i="80"/>
  <c r="I43" i="80"/>
  <c r="J43" i="80"/>
  <c r="K43" i="80"/>
  <c r="L43" i="80"/>
  <c r="M43" i="80"/>
  <c r="N43" i="80"/>
  <c r="O43" i="80"/>
  <c r="P43" i="80"/>
  <c r="Q43" i="80"/>
  <c r="R43" i="80"/>
  <c r="S43" i="80"/>
  <c r="T43" i="80"/>
  <c r="U43" i="80"/>
  <c r="V43" i="80"/>
  <c r="W43" i="80"/>
  <c r="X43" i="80"/>
  <c r="Y43" i="80"/>
  <c r="Z43" i="80"/>
  <c r="AA43" i="80"/>
  <c r="AB43" i="80"/>
  <c r="AC43" i="80"/>
  <c r="AD43" i="80"/>
  <c r="AE43" i="80"/>
  <c r="AJ43" i="80"/>
  <c r="AK43" i="80"/>
  <c r="AM43" i="80"/>
  <c r="AN43" i="80"/>
  <c r="AO43" i="80"/>
  <c r="AP43" i="80"/>
  <c r="B44" i="80"/>
  <c r="C44" i="80"/>
  <c r="E44" i="80"/>
  <c r="F44" i="80"/>
  <c r="H44" i="80"/>
  <c r="I44" i="80"/>
  <c r="J44" i="80"/>
  <c r="K44" i="80"/>
  <c r="L44" i="80"/>
  <c r="M44" i="80"/>
  <c r="N44" i="80"/>
  <c r="O44" i="80"/>
  <c r="P44" i="80"/>
  <c r="Q44" i="80"/>
  <c r="R44" i="80"/>
  <c r="S44" i="80"/>
  <c r="T44" i="80"/>
  <c r="U44" i="80"/>
  <c r="V44" i="80"/>
  <c r="W44" i="80"/>
  <c r="X44" i="80"/>
  <c r="Y44" i="80"/>
  <c r="Z44" i="80"/>
  <c r="AA44" i="80"/>
  <c r="AB44" i="80"/>
  <c r="AC44" i="80"/>
  <c r="AD44" i="80"/>
  <c r="AE44" i="80"/>
  <c r="AJ44" i="80"/>
  <c r="AK44" i="80"/>
  <c r="AM44" i="80"/>
  <c r="AN44" i="80"/>
  <c r="AO44" i="80"/>
  <c r="AP44" i="80"/>
  <c r="B45" i="80"/>
  <c r="C45" i="80"/>
  <c r="E45" i="80"/>
  <c r="F45" i="80"/>
  <c r="H45" i="80"/>
  <c r="I45" i="80"/>
  <c r="J45" i="80"/>
  <c r="K45" i="80"/>
  <c r="L45" i="80"/>
  <c r="M45" i="80"/>
  <c r="N45" i="80"/>
  <c r="O45" i="80"/>
  <c r="P45" i="80"/>
  <c r="Q45" i="80"/>
  <c r="R45" i="80"/>
  <c r="S45" i="80"/>
  <c r="T45" i="80"/>
  <c r="U45" i="80"/>
  <c r="V45" i="80"/>
  <c r="W45" i="80"/>
  <c r="X45" i="80"/>
  <c r="Y45" i="80"/>
  <c r="Z45" i="80"/>
  <c r="AA45" i="80"/>
  <c r="AB45" i="80"/>
  <c r="AC45" i="80"/>
  <c r="AD45" i="80"/>
  <c r="AE45" i="80"/>
  <c r="AJ45" i="80"/>
  <c r="AK45" i="80"/>
  <c r="AM45" i="80"/>
  <c r="AN45" i="80"/>
  <c r="AO45" i="80"/>
  <c r="AP45" i="80"/>
  <c r="B46" i="80"/>
  <c r="C46" i="80"/>
  <c r="E46" i="80"/>
  <c r="F46" i="80"/>
  <c r="H46" i="80"/>
  <c r="I46" i="80"/>
  <c r="J46" i="80"/>
  <c r="K46" i="80"/>
  <c r="L46" i="80"/>
  <c r="M46" i="80"/>
  <c r="N46" i="80"/>
  <c r="O46" i="80"/>
  <c r="P46" i="80"/>
  <c r="Q46" i="80"/>
  <c r="R46" i="80"/>
  <c r="S46" i="80"/>
  <c r="T46" i="80"/>
  <c r="U46" i="80"/>
  <c r="V46" i="80"/>
  <c r="W46" i="80"/>
  <c r="X46" i="80"/>
  <c r="Y46" i="80"/>
  <c r="Z46" i="80"/>
  <c r="AA46" i="80"/>
  <c r="AB46" i="80"/>
  <c r="AC46" i="80"/>
  <c r="AD46" i="80"/>
  <c r="AE46" i="80"/>
  <c r="AJ46" i="80"/>
  <c r="AK46" i="80"/>
  <c r="AM46" i="80"/>
  <c r="AN46" i="80"/>
  <c r="AO46" i="80"/>
  <c r="AP46" i="80"/>
  <c r="B47" i="80"/>
  <c r="C47" i="80"/>
  <c r="E47" i="80"/>
  <c r="F47" i="80"/>
  <c r="H47" i="80"/>
  <c r="I47" i="80"/>
  <c r="J47" i="80"/>
  <c r="K47" i="80"/>
  <c r="L47" i="80"/>
  <c r="M47" i="80"/>
  <c r="N47" i="80"/>
  <c r="O47" i="80"/>
  <c r="P47" i="80"/>
  <c r="Q47" i="80"/>
  <c r="R47" i="80"/>
  <c r="S47" i="80"/>
  <c r="T47" i="80"/>
  <c r="U47" i="80"/>
  <c r="V47" i="80"/>
  <c r="W47" i="80"/>
  <c r="X47" i="80"/>
  <c r="Y47" i="80"/>
  <c r="Z47" i="80"/>
  <c r="AA47" i="80"/>
  <c r="AB47" i="80"/>
  <c r="AC47" i="80"/>
  <c r="AD47" i="80"/>
  <c r="AE47" i="80"/>
  <c r="AF47" i="80"/>
  <c r="C70" i="129"/>
  <c r="C70" i="128"/>
  <c r="AG47" i="80"/>
  <c r="E70" i="129"/>
  <c r="F68" i="129"/>
  <c r="F69" i="129"/>
  <c r="F70" i="129"/>
  <c r="G69" i="129"/>
  <c r="G70" i="129"/>
  <c r="H68" i="129"/>
  <c r="H70" i="129"/>
  <c r="E70" i="128"/>
  <c r="F68" i="128"/>
  <c r="F69" i="128"/>
  <c r="F70" i="128"/>
  <c r="G69" i="128"/>
  <c r="G70" i="128"/>
  <c r="H68" i="128"/>
  <c r="H70" i="128"/>
  <c r="AH47" i="80"/>
  <c r="AJ47" i="80"/>
  <c r="AK47" i="80"/>
  <c r="AM47" i="80"/>
  <c r="AN47" i="80"/>
  <c r="AO47" i="80"/>
  <c r="AP47" i="80"/>
  <c r="B48" i="80"/>
  <c r="C48" i="80"/>
  <c r="E48" i="80"/>
  <c r="F48" i="80"/>
  <c r="H48" i="80"/>
  <c r="I48" i="80"/>
  <c r="J48" i="80"/>
  <c r="K48" i="80"/>
  <c r="L48" i="80"/>
  <c r="M48" i="80"/>
  <c r="N48" i="80"/>
  <c r="O48" i="80"/>
  <c r="P48" i="80"/>
  <c r="Q48" i="80"/>
  <c r="R48" i="80"/>
  <c r="S48" i="80"/>
  <c r="T48" i="80"/>
  <c r="U48" i="80"/>
  <c r="V48" i="80"/>
  <c r="W48" i="80"/>
  <c r="X48" i="80"/>
  <c r="Y48" i="80"/>
  <c r="Z48" i="80"/>
  <c r="AA48" i="80"/>
  <c r="AB48" i="80"/>
  <c r="AC48" i="80"/>
  <c r="AD48" i="80"/>
  <c r="AE48" i="80"/>
  <c r="AF48" i="80"/>
  <c r="AG48" i="80"/>
  <c r="AH48" i="80"/>
  <c r="AJ48" i="80"/>
  <c r="AK48" i="80"/>
  <c r="AM48" i="80"/>
  <c r="AN48" i="80"/>
  <c r="AO48" i="80"/>
  <c r="AP48" i="80"/>
  <c r="AP3" i="80"/>
  <c r="AO3" i="80"/>
  <c r="AN3" i="80"/>
  <c r="AM3" i="80"/>
  <c r="AE3" i="80"/>
  <c r="AD3" i="80"/>
  <c r="AC3" i="80"/>
  <c r="AB3" i="80"/>
  <c r="AA3" i="80"/>
  <c r="Z3" i="80"/>
  <c r="Y3" i="80"/>
  <c r="X3" i="80"/>
  <c r="W3" i="80"/>
  <c r="V3" i="80"/>
  <c r="U3" i="80"/>
  <c r="T3" i="80"/>
  <c r="S3" i="80"/>
  <c r="R3" i="80"/>
  <c r="Q3" i="80"/>
  <c r="P3" i="80"/>
  <c r="O3" i="80"/>
  <c r="N3" i="80"/>
  <c r="M3" i="80"/>
  <c r="L3" i="80"/>
  <c r="K3" i="80"/>
  <c r="J3" i="80"/>
  <c r="I3" i="80"/>
  <c r="H3" i="80"/>
  <c r="F3" i="80"/>
  <c r="E3" i="80"/>
  <c r="S91" i="82"/>
  <c r="R91" i="82"/>
  <c r="Q91" i="82"/>
  <c r="P91" i="82"/>
  <c r="O91" i="82"/>
  <c r="N91" i="82"/>
  <c r="M91" i="82"/>
  <c r="L91" i="82"/>
  <c r="K91" i="82"/>
  <c r="S90" i="82"/>
  <c r="R90" i="82"/>
  <c r="Q90" i="82"/>
  <c r="P90" i="82"/>
  <c r="O90" i="82"/>
  <c r="N90" i="82"/>
  <c r="M90" i="82"/>
  <c r="L90" i="82"/>
  <c r="K90" i="82"/>
  <c r="S89" i="82"/>
  <c r="R89" i="82"/>
  <c r="Q89" i="82"/>
  <c r="P89" i="82"/>
  <c r="O89" i="82"/>
  <c r="N89" i="82"/>
  <c r="M89" i="82"/>
  <c r="L89" i="82"/>
  <c r="K89" i="82"/>
  <c r="S88" i="82"/>
  <c r="R88" i="82"/>
  <c r="Q88" i="82"/>
  <c r="P88" i="82"/>
  <c r="O88" i="82"/>
  <c r="N88" i="82"/>
  <c r="M88" i="82"/>
  <c r="L88" i="82"/>
  <c r="K88" i="82"/>
  <c r="S87" i="82"/>
  <c r="R87" i="82"/>
  <c r="Q87" i="82"/>
  <c r="P87" i="82"/>
  <c r="O87" i="82"/>
  <c r="N87" i="82"/>
  <c r="M87" i="82"/>
  <c r="L87" i="82"/>
  <c r="K87" i="82"/>
  <c r="S86" i="82"/>
  <c r="R86" i="82"/>
  <c r="Q86" i="82"/>
  <c r="P86" i="82"/>
  <c r="O86" i="82"/>
  <c r="N86" i="82"/>
  <c r="M86" i="82"/>
  <c r="L86" i="82"/>
  <c r="K86" i="82"/>
  <c r="S85" i="82"/>
  <c r="R85" i="82"/>
  <c r="Q85" i="82"/>
  <c r="P85" i="82"/>
  <c r="O85" i="82"/>
  <c r="N85" i="82"/>
  <c r="M85" i="82"/>
  <c r="L85" i="82"/>
  <c r="K85" i="82"/>
  <c r="S84" i="82"/>
  <c r="R84" i="82"/>
  <c r="Q84" i="82"/>
  <c r="P84" i="82"/>
  <c r="O84" i="82"/>
  <c r="N84" i="82"/>
  <c r="M84" i="82"/>
  <c r="L84" i="82"/>
  <c r="K84" i="82"/>
  <c r="S83" i="82"/>
  <c r="R83" i="82"/>
  <c r="Q83" i="82"/>
  <c r="P83" i="82"/>
  <c r="O83" i="82"/>
  <c r="N83" i="82"/>
  <c r="M83" i="82"/>
  <c r="L83" i="82"/>
  <c r="K83" i="82"/>
  <c r="S82" i="82"/>
  <c r="R82" i="82"/>
  <c r="Q82" i="82"/>
  <c r="P82" i="82"/>
  <c r="O82" i="82"/>
  <c r="N82" i="82"/>
  <c r="M82" i="82"/>
  <c r="L82" i="82"/>
  <c r="K82" i="82"/>
  <c r="S81" i="82"/>
  <c r="R81" i="82"/>
  <c r="Q81" i="82"/>
  <c r="P81" i="82"/>
  <c r="O81" i="82"/>
  <c r="N81" i="82"/>
  <c r="M81" i="82"/>
  <c r="L81" i="82"/>
  <c r="K81" i="82"/>
  <c r="AF80" i="82"/>
  <c r="AE80" i="82"/>
  <c r="AD80" i="82"/>
  <c r="AC80" i="82"/>
  <c r="AB80" i="82"/>
  <c r="AA80" i="82"/>
  <c r="Z80" i="82"/>
  <c r="Y80" i="82"/>
  <c r="V80" i="82"/>
  <c r="W80" i="82"/>
  <c r="X80" i="82"/>
  <c r="S80" i="82"/>
  <c r="R80" i="82"/>
  <c r="Q80" i="82"/>
  <c r="P80" i="82"/>
  <c r="O80" i="82"/>
  <c r="N80" i="82"/>
  <c r="M80" i="82"/>
  <c r="L80" i="82"/>
  <c r="K80" i="82"/>
  <c r="AF79" i="82"/>
  <c r="AE79" i="82"/>
  <c r="AD79" i="82"/>
  <c r="AC79" i="82"/>
  <c r="AB79" i="82"/>
  <c r="AA79" i="82"/>
  <c r="Z79" i="82"/>
  <c r="Y79" i="82"/>
  <c r="V79" i="82"/>
  <c r="W79" i="82"/>
  <c r="X79" i="82"/>
  <c r="S79" i="82"/>
  <c r="R79" i="82"/>
  <c r="Q79" i="82"/>
  <c r="P79" i="82"/>
  <c r="O79" i="82"/>
  <c r="N79" i="82"/>
  <c r="M79" i="82"/>
  <c r="L79" i="82"/>
  <c r="K79" i="82"/>
  <c r="AF78" i="82"/>
  <c r="AE78" i="82"/>
  <c r="AD78" i="82"/>
  <c r="AC78" i="82"/>
  <c r="AB78" i="82"/>
  <c r="AA78" i="82"/>
  <c r="Z78" i="82"/>
  <c r="Y78" i="82"/>
  <c r="V78" i="82"/>
  <c r="W78" i="82"/>
  <c r="X78" i="82"/>
  <c r="S78" i="82"/>
  <c r="R78" i="82"/>
  <c r="Q78" i="82"/>
  <c r="P78" i="82"/>
  <c r="O78" i="82"/>
  <c r="N78" i="82"/>
  <c r="M78" i="82"/>
  <c r="L78" i="82"/>
  <c r="K78" i="82"/>
  <c r="AF77" i="82"/>
  <c r="AE77" i="82"/>
  <c r="AD77" i="82"/>
  <c r="AC77" i="82"/>
  <c r="AB77" i="82"/>
  <c r="AA77" i="82"/>
  <c r="Z77" i="82"/>
  <c r="Y77" i="82"/>
  <c r="V77" i="82"/>
  <c r="W77" i="82"/>
  <c r="X77" i="82"/>
  <c r="S77" i="82"/>
  <c r="R77" i="82"/>
  <c r="Q77" i="82"/>
  <c r="P77" i="82"/>
  <c r="O77" i="82"/>
  <c r="N77" i="82"/>
  <c r="M77" i="82"/>
  <c r="L77" i="82"/>
  <c r="K77" i="82"/>
  <c r="AF76" i="82"/>
  <c r="AE76" i="82"/>
  <c r="AD76" i="82"/>
  <c r="AC76" i="82"/>
  <c r="AB76" i="82"/>
  <c r="AA76" i="82"/>
  <c r="Z76" i="82"/>
  <c r="Y76" i="82"/>
  <c r="V76" i="82"/>
  <c r="W76" i="82"/>
  <c r="X76" i="82"/>
  <c r="S76" i="82"/>
  <c r="R76" i="82"/>
  <c r="Q76" i="82"/>
  <c r="P76" i="82"/>
  <c r="O76" i="82"/>
  <c r="N76" i="82"/>
  <c r="M76" i="82"/>
  <c r="L76" i="82"/>
  <c r="K76" i="82"/>
  <c r="AF75" i="82"/>
  <c r="AE75" i="82"/>
  <c r="AD75" i="82"/>
  <c r="AC75" i="82"/>
  <c r="AB75" i="82"/>
  <c r="AA75" i="82"/>
  <c r="Z75" i="82"/>
  <c r="Y75" i="82"/>
  <c r="V75" i="82"/>
  <c r="W75" i="82"/>
  <c r="X75" i="82"/>
  <c r="S75" i="82"/>
  <c r="R75" i="82"/>
  <c r="Q75" i="82"/>
  <c r="P75" i="82"/>
  <c r="O75" i="82"/>
  <c r="N75" i="82"/>
  <c r="M75" i="82"/>
  <c r="L75" i="82"/>
  <c r="K75" i="82"/>
  <c r="AF74" i="82"/>
  <c r="AE74" i="82"/>
  <c r="AD74" i="82"/>
  <c r="AC74" i="82"/>
  <c r="AB74" i="82"/>
  <c r="AA74" i="82"/>
  <c r="Z74" i="82"/>
  <c r="Y74" i="82"/>
  <c r="V74" i="82"/>
  <c r="W74" i="82"/>
  <c r="X74" i="82"/>
  <c r="S74" i="82"/>
  <c r="R74" i="82"/>
  <c r="Q74" i="82"/>
  <c r="P74" i="82"/>
  <c r="O74" i="82"/>
  <c r="N74" i="82"/>
  <c r="M74" i="82"/>
  <c r="L74" i="82"/>
  <c r="K74" i="82"/>
  <c r="AF73" i="82"/>
  <c r="AE73" i="82"/>
  <c r="AD73" i="82"/>
  <c r="AC73" i="82"/>
  <c r="AB73" i="82"/>
  <c r="AA73" i="82"/>
  <c r="Z73" i="82"/>
  <c r="Y73" i="82"/>
  <c r="V73" i="82"/>
  <c r="W73" i="82"/>
  <c r="X73" i="82"/>
  <c r="S73" i="82"/>
  <c r="R73" i="82"/>
  <c r="Q73" i="82"/>
  <c r="P73" i="82"/>
  <c r="O73" i="82"/>
  <c r="N73" i="82"/>
  <c r="M73" i="82"/>
  <c r="L73" i="82"/>
  <c r="K73" i="82"/>
  <c r="AF72" i="82"/>
  <c r="AE72" i="82"/>
  <c r="AD72" i="82"/>
  <c r="AC72" i="82"/>
  <c r="AB72" i="82"/>
  <c r="AA72" i="82"/>
  <c r="Z72" i="82"/>
  <c r="Y72" i="82"/>
  <c r="V72" i="82"/>
  <c r="W72" i="82"/>
  <c r="X72" i="82"/>
  <c r="S72" i="82"/>
  <c r="R72" i="82"/>
  <c r="Q72" i="82"/>
  <c r="P72" i="82"/>
  <c r="O72" i="82"/>
  <c r="N72" i="82"/>
  <c r="M72" i="82"/>
  <c r="L72" i="82"/>
  <c r="K72" i="82"/>
  <c r="AF71" i="82"/>
  <c r="AE71" i="82"/>
  <c r="AD71" i="82"/>
  <c r="AC71" i="82"/>
  <c r="AB71" i="82"/>
  <c r="AA71" i="82"/>
  <c r="Z71" i="82"/>
  <c r="Y71" i="82"/>
  <c r="V71" i="82"/>
  <c r="W71" i="82"/>
  <c r="X71" i="82"/>
  <c r="S71" i="82"/>
  <c r="R71" i="82"/>
  <c r="Q71" i="82"/>
  <c r="P71" i="82"/>
  <c r="O71" i="82"/>
  <c r="N71" i="82"/>
  <c r="M71" i="82"/>
  <c r="L71" i="82"/>
  <c r="K71" i="82"/>
  <c r="AF70" i="82"/>
  <c r="AE70" i="82"/>
  <c r="AD70" i="82"/>
  <c r="AC70" i="82"/>
  <c r="AB70" i="82"/>
  <c r="AA70" i="82"/>
  <c r="Z70" i="82"/>
  <c r="Y70" i="82"/>
  <c r="V70" i="82"/>
  <c r="W70" i="82"/>
  <c r="X70" i="82"/>
  <c r="S70" i="82"/>
  <c r="R70" i="82"/>
  <c r="Q70" i="82"/>
  <c r="P70" i="82"/>
  <c r="O70" i="82"/>
  <c r="N70" i="82"/>
  <c r="M70" i="82"/>
  <c r="L70" i="82"/>
  <c r="K70" i="82"/>
  <c r="AF69" i="82"/>
  <c r="AE69" i="82"/>
  <c r="AD69" i="82"/>
  <c r="AC69" i="82"/>
  <c r="AB69" i="82"/>
  <c r="AA69" i="82"/>
  <c r="Z69" i="82"/>
  <c r="Y69" i="82"/>
  <c r="V69" i="82"/>
  <c r="W69" i="82"/>
  <c r="X69" i="82"/>
  <c r="S69" i="82"/>
  <c r="R69" i="82"/>
  <c r="Q69" i="82"/>
  <c r="P69" i="82"/>
  <c r="O69" i="82"/>
  <c r="N69" i="82"/>
  <c r="M69" i="82"/>
  <c r="L69" i="82"/>
  <c r="K69" i="82"/>
  <c r="AF68" i="82"/>
  <c r="AE68" i="82"/>
  <c r="AD68" i="82"/>
  <c r="AC68" i="82"/>
  <c r="AB68" i="82"/>
  <c r="AA68" i="82"/>
  <c r="Z68" i="82"/>
  <c r="Y68" i="82"/>
  <c r="V68" i="82"/>
  <c r="W68" i="82"/>
  <c r="X68" i="82"/>
  <c r="S68" i="82"/>
  <c r="R68" i="82"/>
  <c r="Q68" i="82"/>
  <c r="P68" i="82"/>
  <c r="O68" i="82"/>
  <c r="N68" i="82"/>
  <c r="M68" i="82"/>
  <c r="L68" i="82"/>
  <c r="K68" i="82"/>
  <c r="AF67" i="82"/>
  <c r="AE67" i="82"/>
  <c r="AD67" i="82"/>
  <c r="AC67" i="82"/>
  <c r="AB67" i="82"/>
  <c r="AA67" i="82"/>
  <c r="Z67" i="82"/>
  <c r="Y67" i="82"/>
  <c r="V67" i="82"/>
  <c r="W67" i="82"/>
  <c r="X67" i="82"/>
  <c r="S67" i="82"/>
  <c r="R67" i="82"/>
  <c r="Q67" i="82"/>
  <c r="P67" i="82"/>
  <c r="O67" i="82"/>
  <c r="N67" i="82"/>
  <c r="M67" i="82"/>
  <c r="L67" i="82"/>
  <c r="K67" i="82"/>
  <c r="AF66" i="82"/>
  <c r="AE66" i="82"/>
  <c r="AD66" i="82"/>
  <c r="AC66" i="82"/>
  <c r="AB66" i="82"/>
  <c r="AA66" i="82"/>
  <c r="Z66" i="82"/>
  <c r="Y66" i="82"/>
  <c r="V66" i="82"/>
  <c r="W66" i="82"/>
  <c r="X66" i="82"/>
  <c r="S66" i="82"/>
  <c r="R66" i="82"/>
  <c r="Q66" i="82"/>
  <c r="P66" i="82"/>
  <c r="O66" i="82"/>
  <c r="N66" i="82"/>
  <c r="M66" i="82"/>
  <c r="L66" i="82"/>
  <c r="K66" i="82"/>
  <c r="AF65" i="82"/>
  <c r="AE65" i="82"/>
  <c r="AD65" i="82"/>
  <c r="AC65" i="82"/>
  <c r="AB65" i="82"/>
  <c r="AA65" i="82"/>
  <c r="Z65" i="82"/>
  <c r="Y65" i="82"/>
  <c r="V65" i="82"/>
  <c r="W65" i="82"/>
  <c r="X65" i="82"/>
  <c r="S65" i="82"/>
  <c r="R65" i="82"/>
  <c r="Q65" i="82"/>
  <c r="P65" i="82"/>
  <c r="O65" i="82"/>
  <c r="N65" i="82"/>
  <c r="M65" i="82"/>
  <c r="L65" i="82"/>
  <c r="K65" i="82"/>
  <c r="AF64" i="82"/>
  <c r="AE64" i="82"/>
  <c r="AD64" i="82"/>
  <c r="AC64" i="82"/>
  <c r="AB64" i="82"/>
  <c r="AA64" i="82"/>
  <c r="Z64" i="82"/>
  <c r="Y64" i="82"/>
  <c r="V64" i="82"/>
  <c r="W64" i="82"/>
  <c r="X64" i="82"/>
  <c r="S64" i="82"/>
  <c r="R64" i="82"/>
  <c r="Q64" i="82"/>
  <c r="P64" i="82"/>
  <c r="O64" i="82"/>
  <c r="N64" i="82"/>
  <c r="M64" i="82"/>
  <c r="L64" i="82"/>
  <c r="K64" i="82"/>
  <c r="AF63" i="82"/>
  <c r="AE63" i="82"/>
  <c r="AD63" i="82"/>
  <c r="AC63" i="82"/>
  <c r="AB63" i="82"/>
  <c r="AA63" i="82"/>
  <c r="Z63" i="82"/>
  <c r="Y63" i="82"/>
  <c r="V63" i="82"/>
  <c r="W63" i="82"/>
  <c r="X63" i="82"/>
  <c r="S63" i="82"/>
  <c r="R63" i="82"/>
  <c r="Q63" i="82"/>
  <c r="P63" i="82"/>
  <c r="O63" i="82"/>
  <c r="N63" i="82"/>
  <c r="M63" i="82"/>
  <c r="L63" i="82"/>
  <c r="K63" i="82"/>
  <c r="AF62" i="82"/>
  <c r="AE62" i="82"/>
  <c r="AD62" i="82"/>
  <c r="AC62" i="82"/>
  <c r="AB62" i="82"/>
  <c r="AA62" i="82"/>
  <c r="Z62" i="82"/>
  <c r="Y62" i="82"/>
  <c r="V62" i="82"/>
  <c r="W62" i="82"/>
  <c r="X62" i="82"/>
  <c r="S62" i="82"/>
  <c r="R62" i="82"/>
  <c r="Q62" i="82"/>
  <c r="P62" i="82"/>
  <c r="O62" i="82"/>
  <c r="N62" i="82"/>
  <c r="M62" i="82"/>
  <c r="L62" i="82"/>
  <c r="K62" i="82"/>
  <c r="AF61" i="82"/>
  <c r="AE61" i="82"/>
  <c r="AD61" i="82"/>
  <c r="AC61" i="82"/>
  <c r="AB61" i="82"/>
  <c r="AA61" i="82"/>
  <c r="Z61" i="82"/>
  <c r="Y61" i="82"/>
  <c r="V61" i="82"/>
  <c r="W61" i="82"/>
  <c r="X61" i="82"/>
  <c r="S61" i="82"/>
  <c r="R61" i="82"/>
  <c r="Q61" i="82"/>
  <c r="P61" i="82"/>
  <c r="O61" i="82"/>
  <c r="N61" i="82"/>
  <c r="M61" i="82"/>
  <c r="L61" i="82"/>
  <c r="K61" i="82"/>
  <c r="AF60" i="82"/>
  <c r="AE60" i="82"/>
  <c r="AD60" i="82"/>
  <c r="AC60" i="82"/>
  <c r="AB60" i="82"/>
  <c r="AA60" i="82"/>
  <c r="Z60" i="82"/>
  <c r="Y60" i="82"/>
  <c r="V60" i="82"/>
  <c r="W60" i="82"/>
  <c r="X60" i="82"/>
  <c r="S60" i="82"/>
  <c r="R60" i="82"/>
  <c r="Q60" i="82"/>
  <c r="P60" i="82"/>
  <c r="O60" i="82"/>
  <c r="N60" i="82"/>
  <c r="M60" i="82"/>
  <c r="L60" i="82"/>
  <c r="K60" i="82"/>
  <c r="AF59" i="82"/>
  <c r="AE59" i="82"/>
  <c r="AD59" i="82"/>
  <c r="AC59" i="82"/>
  <c r="AB59" i="82"/>
  <c r="AA59" i="82"/>
  <c r="Z59" i="82"/>
  <c r="Y59" i="82"/>
  <c r="V59" i="82"/>
  <c r="W59" i="82"/>
  <c r="X59" i="82"/>
  <c r="S59" i="82"/>
  <c r="R59" i="82"/>
  <c r="Q59" i="82"/>
  <c r="P59" i="82"/>
  <c r="O59" i="82"/>
  <c r="N59" i="82"/>
  <c r="M59" i="82"/>
  <c r="L59" i="82"/>
  <c r="K59" i="82"/>
  <c r="AF58" i="82"/>
  <c r="AE58" i="82"/>
  <c r="AD58" i="82"/>
  <c r="AC58" i="82"/>
  <c r="AB58" i="82"/>
  <c r="AA58" i="82"/>
  <c r="Z58" i="82"/>
  <c r="Y58" i="82"/>
  <c r="V58" i="82"/>
  <c r="W58" i="82"/>
  <c r="X58" i="82"/>
  <c r="S58" i="82"/>
  <c r="R58" i="82"/>
  <c r="Q58" i="82"/>
  <c r="P58" i="82"/>
  <c r="O58" i="82"/>
  <c r="N58" i="82"/>
  <c r="M58" i="82"/>
  <c r="L58" i="82"/>
  <c r="K58" i="82"/>
  <c r="AF57" i="82"/>
  <c r="AE57" i="82"/>
  <c r="AD57" i="82"/>
  <c r="AC57" i="82"/>
  <c r="AB57" i="82"/>
  <c r="AA57" i="82"/>
  <c r="Z57" i="82"/>
  <c r="Y57" i="82"/>
  <c r="V57" i="82"/>
  <c r="W57" i="82"/>
  <c r="X57" i="82"/>
  <c r="S57" i="82"/>
  <c r="R57" i="82"/>
  <c r="Q57" i="82"/>
  <c r="P57" i="82"/>
  <c r="O57" i="82"/>
  <c r="N57" i="82"/>
  <c r="M57" i="82"/>
  <c r="L57" i="82"/>
  <c r="K57" i="82"/>
  <c r="AF56" i="82"/>
  <c r="AE56" i="82"/>
  <c r="AD56" i="82"/>
  <c r="AC56" i="82"/>
  <c r="AB56" i="82"/>
  <c r="AA56" i="82"/>
  <c r="Z56" i="82"/>
  <c r="Y56" i="82"/>
  <c r="V56" i="82"/>
  <c r="W56" i="82"/>
  <c r="X56" i="82"/>
  <c r="S56" i="82"/>
  <c r="R56" i="82"/>
  <c r="Q56" i="82"/>
  <c r="P56" i="82"/>
  <c r="O56" i="82"/>
  <c r="N56" i="82"/>
  <c r="M56" i="82"/>
  <c r="L56" i="82"/>
  <c r="K56" i="82"/>
  <c r="AF55" i="82"/>
  <c r="AE55" i="82"/>
  <c r="AD55" i="82"/>
  <c r="AC55" i="82"/>
  <c r="AB55" i="82"/>
  <c r="AA55" i="82"/>
  <c r="Z55" i="82"/>
  <c r="Y55" i="82"/>
  <c r="V55" i="82"/>
  <c r="W55" i="82"/>
  <c r="X55" i="82"/>
  <c r="S55" i="82"/>
  <c r="R55" i="82"/>
  <c r="Q55" i="82"/>
  <c r="P55" i="82"/>
  <c r="O55" i="82"/>
  <c r="N55" i="82"/>
  <c r="M55" i="82"/>
  <c r="L55" i="82"/>
  <c r="K55" i="82"/>
  <c r="AF54" i="82"/>
  <c r="AE54" i="82"/>
  <c r="AD54" i="82"/>
  <c r="AC54" i="82"/>
  <c r="AB54" i="82"/>
  <c r="AA54" i="82"/>
  <c r="Z54" i="82"/>
  <c r="Y54" i="82"/>
  <c r="V54" i="82"/>
  <c r="W54" i="82"/>
  <c r="X54" i="82"/>
  <c r="S54" i="82"/>
  <c r="R54" i="82"/>
  <c r="Q54" i="82"/>
  <c r="P54" i="82"/>
  <c r="O54" i="82"/>
  <c r="N54" i="82"/>
  <c r="M54" i="82"/>
  <c r="L54" i="82"/>
  <c r="K54" i="82"/>
  <c r="AF53" i="82"/>
  <c r="AE53" i="82"/>
  <c r="AD53" i="82"/>
  <c r="AC53" i="82"/>
  <c r="AB53" i="82"/>
  <c r="AA53" i="82"/>
  <c r="Z53" i="82"/>
  <c r="Y53" i="82"/>
  <c r="V53" i="82"/>
  <c r="W53" i="82"/>
  <c r="X53" i="82"/>
  <c r="S53" i="82"/>
  <c r="R53" i="82"/>
  <c r="Q53" i="82"/>
  <c r="P53" i="82"/>
  <c r="O53" i="82"/>
  <c r="N53" i="82"/>
  <c r="M53" i="82"/>
  <c r="L53" i="82"/>
  <c r="K53" i="82"/>
  <c r="Y52" i="82"/>
  <c r="V52" i="82"/>
  <c r="W52" i="82"/>
  <c r="X52" i="82"/>
  <c r="AG52" i="82"/>
  <c r="AF52" i="82"/>
  <c r="AE52" i="82"/>
  <c r="AD52" i="82"/>
  <c r="AC52" i="82"/>
  <c r="AB52" i="82"/>
  <c r="AA52" i="82"/>
  <c r="Z52" i="82"/>
  <c r="S52" i="82"/>
  <c r="R52" i="82"/>
  <c r="Q52" i="82"/>
  <c r="P52" i="82"/>
  <c r="O52" i="82"/>
  <c r="N52" i="82"/>
  <c r="M52" i="82"/>
  <c r="L52" i="82"/>
  <c r="K52" i="82"/>
  <c r="AG2" i="80"/>
  <c r="AK2" i="80"/>
  <c r="AJ2" i="80"/>
  <c r="AF2" i="80"/>
  <c r="AE2" i="80"/>
  <c r="AD2" i="80"/>
  <c r="AC2" i="80"/>
  <c r="AA2" i="80"/>
  <c r="Z2" i="80"/>
  <c r="X2" i="80"/>
  <c r="W2" i="80"/>
  <c r="U2" i="80"/>
  <c r="T2" i="80"/>
  <c r="R2" i="80"/>
  <c r="Q2" i="80"/>
  <c r="O2" i="80"/>
  <c r="N2" i="80"/>
  <c r="L2" i="80"/>
  <c r="K2" i="80"/>
  <c r="I2" i="80"/>
  <c r="G2" i="80"/>
  <c r="E2" i="80"/>
  <c r="D2" i="80"/>
  <c r="C2" i="80"/>
  <c r="B2" i="80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18" i="82"/>
  <c r="C18" i="82"/>
  <c r="B19" i="82"/>
  <c r="B20" i="82"/>
  <c r="E20" i="82"/>
  <c r="F18" i="82"/>
  <c r="C19" i="82"/>
  <c r="F19" i="82"/>
  <c r="C20" i="82"/>
  <c r="F20" i="82"/>
  <c r="C68" i="82"/>
  <c r="B69" i="82"/>
  <c r="B70" i="82"/>
  <c r="E70" i="82"/>
  <c r="F68" i="82"/>
  <c r="C69" i="82"/>
  <c r="F69" i="82"/>
  <c r="C70" i="82"/>
  <c r="F70" i="82"/>
  <c r="G69" i="82"/>
  <c r="G70" i="82"/>
  <c r="H68" i="82"/>
  <c r="H70" i="82"/>
  <c r="B92" i="82"/>
  <c r="G92" i="82"/>
  <c r="A68" i="84"/>
  <c r="B68" i="84"/>
  <c r="C68" i="84"/>
  <c r="B69" i="84"/>
  <c r="B70" i="84"/>
  <c r="E70" i="84"/>
  <c r="F68" i="84"/>
  <c r="C69" i="84"/>
  <c r="F69" i="84"/>
  <c r="C70" i="84"/>
  <c r="F70" i="84"/>
  <c r="G69" i="84"/>
  <c r="G70" i="84"/>
  <c r="H68" i="84"/>
  <c r="H70" i="84"/>
  <c r="B92" i="84"/>
  <c r="G92" i="84"/>
  <c r="A68" i="85"/>
  <c r="B68" i="85"/>
  <c r="C68" i="85"/>
  <c r="B69" i="85"/>
  <c r="B70" i="85"/>
  <c r="E70" i="85"/>
  <c r="F68" i="85"/>
  <c r="C69" i="85"/>
  <c r="F69" i="85"/>
  <c r="C70" i="85"/>
  <c r="F70" i="85"/>
  <c r="G69" i="85"/>
  <c r="G70" i="85"/>
  <c r="H68" i="85"/>
  <c r="H70" i="85"/>
  <c r="B92" i="85"/>
  <c r="G92" i="85"/>
  <c r="A68" i="86"/>
  <c r="B68" i="86"/>
  <c r="B69" i="86"/>
  <c r="B70" i="86"/>
  <c r="C70" i="86"/>
  <c r="AG3" i="80"/>
  <c r="AJ3" i="80"/>
  <c r="AK3" i="80"/>
  <c r="AF3" i="80"/>
  <c r="E70" i="86"/>
  <c r="F68" i="86"/>
  <c r="F69" i="86"/>
  <c r="F70" i="86"/>
  <c r="G69" i="86"/>
  <c r="G70" i="86"/>
  <c r="H68" i="86"/>
  <c r="H70" i="86"/>
  <c r="AH3" i="80"/>
  <c r="B92" i="86"/>
  <c r="BD3" i="80"/>
  <c r="G92" i="86"/>
  <c r="BF3" i="80"/>
  <c r="C68" i="86"/>
  <c r="C69" i="86"/>
  <c r="A68" i="87"/>
  <c r="B68" i="87"/>
  <c r="B69" i="87"/>
  <c r="B70" i="87"/>
  <c r="C70" i="87"/>
  <c r="AG4" i="80"/>
  <c r="AK4" i="80"/>
  <c r="AF4" i="80"/>
  <c r="E70" i="87"/>
  <c r="F68" i="87"/>
  <c r="F69" i="87"/>
  <c r="F70" i="87"/>
  <c r="G69" i="87"/>
  <c r="G70" i="87"/>
  <c r="H68" i="87"/>
  <c r="H70" i="87"/>
  <c r="AH4" i="80"/>
  <c r="B92" i="87"/>
  <c r="G92" i="87"/>
  <c r="BF4" i="80"/>
  <c r="BD4" i="80"/>
  <c r="C68" i="87"/>
  <c r="C69" i="87"/>
  <c r="A68" i="88"/>
  <c r="B68" i="88"/>
  <c r="B69" i="88"/>
  <c r="B70" i="88"/>
  <c r="C70" i="88"/>
  <c r="AG5" i="80"/>
  <c r="AK5" i="80"/>
  <c r="E70" i="88"/>
  <c r="F68" i="88"/>
  <c r="F69" i="88"/>
  <c r="F70" i="88"/>
  <c r="G69" i="88"/>
  <c r="G70" i="88"/>
  <c r="H68" i="88"/>
  <c r="H70" i="88"/>
  <c r="AH5" i="80"/>
  <c r="AF5" i="80"/>
  <c r="B92" i="88"/>
  <c r="G92" i="88"/>
  <c r="BF5" i="80"/>
  <c r="BD5" i="80"/>
  <c r="C68" i="88"/>
  <c r="C69" i="88"/>
  <c r="A68" i="89"/>
  <c r="B68" i="89"/>
  <c r="B69" i="89"/>
  <c r="B70" i="89"/>
  <c r="E70" i="89"/>
  <c r="F68" i="89"/>
  <c r="F69" i="89"/>
  <c r="F70" i="89"/>
  <c r="G69" i="89"/>
  <c r="G70" i="89"/>
  <c r="H68" i="89"/>
  <c r="H70" i="89"/>
  <c r="AH6" i="80"/>
  <c r="C70" i="89"/>
  <c r="AG6" i="80"/>
  <c r="AF6" i="80"/>
  <c r="B92" i="89"/>
  <c r="G92" i="89"/>
  <c r="BF6" i="80"/>
  <c r="BD6" i="80"/>
  <c r="C68" i="89"/>
  <c r="C69" i="89"/>
  <c r="A68" i="90"/>
  <c r="B68" i="90"/>
  <c r="B69" i="90"/>
  <c r="B70" i="90"/>
  <c r="E70" i="90"/>
  <c r="F68" i="90"/>
  <c r="F69" i="90"/>
  <c r="F70" i="90"/>
  <c r="G69" i="90"/>
  <c r="G70" i="90"/>
  <c r="H68" i="90"/>
  <c r="H70" i="90"/>
  <c r="AH7" i="80"/>
  <c r="C70" i="90"/>
  <c r="AG7" i="80"/>
  <c r="AF7" i="80"/>
  <c r="B92" i="90"/>
  <c r="G92" i="90"/>
  <c r="BF7" i="80"/>
  <c r="BD7" i="80"/>
  <c r="C68" i="90"/>
  <c r="C69" i="90"/>
  <c r="A68" i="91"/>
  <c r="B68" i="91"/>
  <c r="B69" i="91"/>
  <c r="B70" i="91"/>
  <c r="E70" i="91"/>
  <c r="F68" i="91"/>
  <c r="F69" i="91"/>
  <c r="F70" i="91"/>
  <c r="G69" i="91"/>
  <c r="G70" i="91"/>
  <c r="H68" i="91"/>
  <c r="H70" i="91"/>
  <c r="AH8" i="80"/>
  <c r="C70" i="91"/>
  <c r="AG8" i="80"/>
  <c r="AF8" i="80"/>
  <c r="B92" i="91"/>
  <c r="G92" i="91"/>
  <c r="BF8" i="80"/>
  <c r="BD8" i="80"/>
  <c r="C68" i="91"/>
  <c r="C69" i="91"/>
  <c r="A68" i="92"/>
  <c r="B68" i="92"/>
  <c r="B69" i="92"/>
  <c r="B70" i="92"/>
  <c r="E70" i="92"/>
  <c r="F68" i="92"/>
  <c r="F69" i="92"/>
  <c r="F70" i="92"/>
  <c r="G69" i="92"/>
  <c r="G70" i="92"/>
  <c r="H68" i="92"/>
  <c r="H70" i="92"/>
  <c r="AH9" i="80"/>
  <c r="C70" i="92"/>
  <c r="AG9" i="80"/>
  <c r="AF9" i="80"/>
  <c r="B92" i="92"/>
  <c r="G92" i="92"/>
  <c r="BF9" i="80"/>
  <c r="BD9" i="80"/>
  <c r="C68" i="92"/>
  <c r="C69" i="92"/>
  <c r="A68" i="93"/>
  <c r="B68" i="93"/>
  <c r="B69" i="93"/>
  <c r="B70" i="93"/>
  <c r="E70" i="93"/>
  <c r="F68" i="93"/>
  <c r="F69" i="93"/>
  <c r="F70" i="93"/>
  <c r="G69" i="93"/>
  <c r="G70" i="93"/>
  <c r="H68" i="93"/>
  <c r="H70" i="93"/>
  <c r="AH10" i="80"/>
  <c r="C70" i="93"/>
  <c r="AG10" i="80"/>
  <c r="AF10" i="80"/>
  <c r="B92" i="93"/>
  <c r="G92" i="93"/>
  <c r="BF10" i="80"/>
  <c r="BD10" i="80"/>
  <c r="C68" i="93"/>
  <c r="C69" i="93"/>
  <c r="A68" i="94"/>
  <c r="B68" i="94"/>
  <c r="B69" i="94"/>
  <c r="B70" i="94"/>
  <c r="E70" i="94"/>
  <c r="F68" i="94"/>
  <c r="F69" i="94"/>
  <c r="F70" i="94"/>
  <c r="G69" i="94"/>
  <c r="G70" i="94"/>
  <c r="H68" i="94"/>
  <c r="H70" i="94"/>
  <c r="AH11" i="80"/>
  <c r="C70" i="94"/>
  <c r="AG11" i="80"/>
  <c r="AF11" i="80"/>
  <c r="B92" i="94"/>
  <c r="G92" i="94"/>
  <c r="BF11" i="80"/>
  <c r="BD11" i="80"/>
  <c r="C68" i="94"/>
  <c r="C69" i="94"/>
  <c r="A68" i="95"/>
  <c r="B68" i="95"/>
  <c r="B69" i="95"/>
  <c r="B70" i="95"/>
  <c r="E70" i="95"/>
  <c r="F68" i="95"/>
  <c r="F69" i="95"/>
  <c r="F70" i="95"/>
  <c r="G69" i="95"/>
  <c r="G70" i="95"/>
  <c r="H68" i="95"/>
  <c r="H70" i="95"/>
  <c r="AH12" i="80"/>
  <c r="C70" i="95"/>
  <c r="AG12" i="80"/>
  <c r="AF12" i="80"/>
  <c r="B92" i="95"/>
  <c r="G92" i="95"/>
  <c r="BF12" i="80"/>
  <c r="BD12" i="80"/>
  <c r="C68" i="95"/>
  <c r="C69" i="95"/>
  <c r="A68" i="96"/>
  <c r="B68" i="96"/>
  <c r="B69" i="96"/>
  <c r="B70" i="96"/>
  <c r="E70" i="96"/>
  <c r="F68" i="96"/>
  <c r="F69" i="96"/>
  <c r="F70" i="96"/>
  <c r="G69" i="96"/>
  <c r="G70" i="96"/>
  <c r="H68" i="96"/>
  <c r="H70" i="96"/>
  <c r="AH13" i="80"/>
  <c r="C70" i="96"/>
  <c r="AG13" i="80"/>
  <c r="AF13" i="80"/>
  <c r="B92" i="96"/>
  <c r="G92" i="96"/>
  <c r="BF13" i="80"/>
  <c r="BD13" i="80"/>
  <c r="C68" i="96"/>
  <c r="C69" i="96"/>
  <c r="A68" i="97"/>
  <c r="B68" i="97"/>
  <c r="B69" i="97"/>
  <c r="B70" i="97"/>
  <c r="E70" i="97"/>
  <c r="F68" i="97"/>
  <c r="F69" i="97"/>
  <c r="F70" i="97"/>
  <c r="G69" i="97"/>
  <c r="G70" i="97"/>
  <c r="H68" i="97"/>
  <c r="H70" i="97"/>
  <c r="AH14" i="80"/>
  <c r="C70" i="97"/>
  <c r="AG14" i="80"/>
  <c r="AF14" i="80"/>
  <c r="B92" i="97"/>
  <c r="G92" i="97"/>
  <c r="BF14" i="80"/>
  <c r="BD14" i="80"/>
  <c r="C68" i="97"/>
  <c r="C69" i="97"/>
  <c r="A68" i="98"/>
  <c r="B68" i="98"/>
  <c r="B69" i="98"/>
  <c r="B70" i="98"/>
  <c r="E70" i="98"/>
  <c r="F68" i="98"/>
  <c r="F69" i="98"/>
  <c r="F70" i="98"/>
  <c r="G69" i="98"/>
  <c r="G70" i="98"/>
  <c r="H68" i="98"/>
  <c r="H70" i="98"/>
  <c r="AH15" i="80"/>
  <c r="C70" i="98"/>
  <c r="AG15" i="80"/>
  <c r="AF15" i="80"/>
  <c r="B92" i="98"/>
  <c r="G92" i="98"/>
  <c r="BF15" i="80"/>
  <c r="BD15" i="80"/>
  <c r="C68" i="98"/>
  <c r="C69" i="98"/>
  <c r="A68" i="99"/>
  <c r="B68" i="99"/>
  <c r="B69" i="99"/>
  <c r="B70" i="99"/>
  <c r="E70" i="99"/>
  <c r="F68" i="99"/>
  <c r="F69" i="99"/>
  <c r="F70" i="99"/>
  <c r="G69" i="99"/>
  <c r="G70" i="99"/>
  <c r="H68" i="99"/>
  <c r="H70" i="99"/>
  <c r="AH16" i="80"/>
  <c r="C70" i="99"/>
  <c r="AG16" i="80"/>
  <c r="AF16" i="80"/>
  <c r="B92" i="99"/>
  <c r="G92" i="99"/>
  <c r="BF16" i="80"/>
  <c r="BD16" i="80"/>
  <c r="C68" i="99"/>
  <c r="C69" i="99"/>
  <c r="A68" i="100"/>
  <c r="B68" i="100"/>
  <c r="B69" i="100"/>
  <c r="B70" i="100"/>
  <c r="E70" i="100"/>
  <c r="F68" i="100"/>
  <c r="F69" i="100"/>
  <c r="F70" i="100"/>
  <c r="G69" i="100"/>
  <c r="G70" i="100"/>
  <c r="H68" i="100"/>
  <c r="H70" i="100"/>
  <c r="AH17" i="80"/>
  <c r="C70" i="100"/>
  <c r="AG17" i="80"/>
  <c r="AF17" i="80"/>
  <c r="B92" i="100"/>
  <c r="G92" i="100"/>
  <c r="BF17" i="80"/>
  <c r="BD17" i="80"/>
  <c r="C68" i="100"/>
  <c r="C69" i="100"/>
  <c r="A68" i="101"/>
  <c r="B68" i="101"/>
  <c r="B69" i="101"/>
  <c r="B70" i="101"/>
  <c r="E70" i="101"/>
  <c r="F68" i="101"/>
  <c r="F69" i="101"/>
  <c r="F70" i="101"/>
  <c r="G69" i="101"/>
  <c r="G70" i="101"/>
  <c r="H68" i="101"/>
  <c r="H70" i="101"/>
  <c r="AH18" i="80"/>
  <c r="C70" i="101"/>
  <c r="AG18" i="80"/>
  <c r="AF18" i="80"/>
  <c r="B92" i="101"/>
  <c r="G92" i="101"/>
  <c r="BF18" i="80"/>
  <c r="BD18" i="80"/>
  <c r="C68" i="101"/>
  <c r="C69" i="101"/>
  <c r="A68" i="102"/>
  <c r="B68" i="102"/>
  <c r="B69" i="102"/>
  <c r="B70" i="102"/>
  <c r="E70" i="102"/>
  <c r="F68" i="102"/>
  <c r="F69" i="102"/>
  <c r="F70" i="102"/>
  <c r="G69" i="102"/>
  <c r="G70" i="102"/>
  <c r="H68" i="102"/>
  <c r="H70" i="102"/>
  <c r="AH19" i="80"/>
  <c r="C70" i="102"/>
  <c r="AG19" i="80"/>
  <c r="AF19" i="80"/>
  <c r="B92" i="102"/>
  <c r="G92" i="102"/>
  <c r="BF19" i="80"/>
  <c r="BD19" i="80"/>
  <c r="C68" i="102"/>
  <c r="C69" i="102"/>
  <c r="A68" i="103"/>
  <c r="B68" i="103"/>
  <c r="B69" i="103"/>
  <c r="B70" i="103"/>
  <c r="E70" i="103"/>
  <c r="F68" i="103"/>
  <c r="F69" i="103"/>
  <c r="F70" i="103"/>
  <c r="G69" i="103"/>
  <c r="G70" i="103"/>
  <c r="H68" i="103"/>
  <c r="H70" i="103"/>
  <c r="AH20" i="80"/>
  <c r="C70" i="103"/>
  <c r="AG20" i="80"/>
  <c r="AF20" i="80"/>
  <c r="B92" i="103"/>
  <c r="G92" i="103"/>
  <c r="BF20" i="80"/>
  <c r="BD20" i="80"/>
  <c r="C68" i="103"/>
  <c r="C69" i="103"/>
  <c r="A68" i="104"/>
  <c r="B68" i="104"/>
  <c r="B69" i="104"/>
  <c r="B70" i="104"/>
  <c r="E70" i="104"/>
  <c r="F68" i="104"/>
  <c r="F69" i="104"/>
  <c r="F70" i="104"/>
  <c r="G69" i="104"/>
  <c r="G70" i="104"/>
  <c r="H68" i="104"/>
  <c r="H70" i="104"/>
  <c r="AH21" i="80"/>
  <c r="C70" i="104"/>
  <c r="AG21" i="80"/>
  <c r="AF21" i="80"/>
  <c r="B92" i="104"/>
  <c r="G92" i="104"/>
  <c r="BF21" i="80"/>
  <c r="BD21" i="80"/>
  <c r="C68" i="104"/>
  <c r="C69" i="104"/>
  <c r="A68" i="105"/>
  <c r="B68" i="105"/>
  <c r="B69" i="105"/>
  <c r="B70" i="105"/>
  <c r="E70" i="105"/>
  <c r="F68" i="105"/>
  <c r="F69" i="105"/>
  <c r="F70" i="105"/>
  <c r="G69" i="105"/>
  <c r="G70" i="105"/>
  <c r="H68" i="105"/>
  <c r="H70" i="105"/>
  <c r="AH22" i="80"/>
  <c r="C70" i="105"/>
  <c r="AG22" i="80"/>
  <c r="AF22" i="80"/>
  <c r="B92" i="105"/>
  <c r="G92" i="105"/>
  <c r="BF22" i="80"/>
  <c r="BD22" i="80"/>
  <c r="C68" i="105"/>
  <c r="C69" i="105"/>
  <c r="A68" i="106"/>
  <c r="B68" i="106"/>
  <c r="B69" i="106"/>
  <c r="B70" i="106"/>
  <c r="E70" i="106"/>
  <c r="F68" i="106"/>
  <c r="F69" i="106"/>
  <c r="F70" i="106"/>
  <c r="G69" i="106"/>
  <c r="G70" i="106"/>
  <c r="H68" i="106"/>
  <c r="H70" i="106"/>
  <c r="AH23" i="80"/>
  <c r="C70" i="106"/>
  <c r="AG23" i="80"/>
  <c r="AF23" i="80"/>
  <c r="B92" i="106"/>
  <c r="G92" i="106"/>
  <c r="BF23" i="80"/>
  <c r="BD23" i="80"/>
  <c r="C68" i="106"/>
  <c r="C69" i="106"/>
  <c r="A68" i="107"/>
  <c r="B68" i="107"/>
  <c r="B69" i="107"/>
  <c r="B70" i="107"/>
  <c r="E70" i="107"/>
  <c r="F68" i="107"/>
  <c r="F69" i="107"/>
  <c r="F70" i="107"/>
  <c r="G69" i="107"/>
  <c r="G70" i="107"/>
  <c r="H68" i="107"/>
  <c r="H70" i="107"/>
  <c r="AH24" i="80"/>
  <c r="C70" i="107"/>
  <c r="AG24" i="80"/>
  <c r="AF24" i="80"/>
  <c r="B92" i="107"/>
  <c r="G92" i="107"/>
  <c r="BF24" i="80"/>
  <c r="BD24" i="80"/>
  <c r="C68" i="107"/>
  <c r="C69" i="107"/>
  <c r="A68" i="108"/>
  <c r="B68" i="108"/>
  <c r="B69" i="108"/>
  <c r="B70" i="108"/>
  <c r="E70" i="108"/>
  <c r="F68" i="108"/>
  <c r="F69" i="108"/>
  <c r="F70" i="108"/>
  <c r="G69" i="108"/>
  <c r="G70" i="108"/>
  <c r="H68" i="108"/>
  <c r="H70" i="108"/>
  <c r="AH25" i="80"/>
  <c r="C70" i="108"/>
  <c r="AG25" i="80"/>
  <c r="AF25" i="80"/>
  <c r="B92" i="108"/>
  <c r="G92" i="108"/>
  <c r="BF25" i="80"/>
  <c r="BD25" i="80"/>
  <c r="C68" i="108"/>
  <c r="C69" i="108"/>
  <c r="A68" i="109"/>
  <c r="B68" i="109"/>
  <c r="B69" i="109"/>
  <c r="B70" i="109"/>
  <c r="E70" i="109"/>
  <c r="F68" i="109"/>
  <c r="F69" i="109"/>
  <c r="F70" i="109"/>
  <c r="G69" i="109"/>
  <c r="G70" i="109"/>
  <c r="H68" i="109"/>
  <c r="H70" i="109"/>
  <c r="AH26" i="80"/>
  <c r="C70" i="109"/>
  <c r="AG26" i="80"/>
  <c r="AF26" i="80"/>
  <c r="B92" i="109"/>
  <c r="G92" i="109"/>
  <c r="BF26" i="80"/>
  <c r="BD26" i="80"/>
  <c r="C68" i="109"/>
  <c r="C69" i="109"/>
  <c r="A68" i="110"/>
  <c r="B68" i="110"/>
  <c r="B69" i="110"/>
  <c r="B70" i="110"/>
  <c r="E70" i="110"/>
  <c r="F68" i="110"/>
  <c r="F69" i="110"/>
  <c r="F70" i="110"/>
  <c r="G69" i="110"/>
  <c r="G70" i="110"/>
  <c r="H68" i="110"/>
  <c r="H70" i="110"/>
  <c r="AH27" i="80"/>
  <c r="C70" i="110"/>
  <c r="AG27" i="80"/>
  <c r="AF27" i="80"/>
  <c r="B92" i="110"/>
  <c r="G92" i="110"/>
  <c r="BF27" i="80"/>
  <c r="BD27" i="80"/>
  <c r="C68" i="110"/>
  <c r="C69" i="110"/>
  <c r="A68" i="111"/>
  <c r="B68" i="111"/>
  <c r="B69" i="111"/>
  <c r="B70" i="111"/>
  <c r="E70" i="111"/>
  <c r="F68" i="111"/>
  <c r="F69" i="111"/>
  <c r="F70" i="111"/>
  <c r="G69" i="111"/>
  <c r="G70" i="111"/>
  <c r="H68" i="111"/>
  <c r="H70" i="111"/>
  <c r="AH28" i="80"/>
  <c r="C70" i="111"/>
  <c r="AG28" i="80"/>
  <c r="AF28" i="80"/>
  <c r="B92" i="111"/>
  <c r="G92" i="111"/>
  <c r="BF28" i="80"/>
  <c r="BD28" i="80"/>
  <c r="C68" i="111"/>
  <c r="C69" i="111"/>
  <c r="A68" i="112"/>
  <c r="B68" i="112"/>
  <c r="B69" i="112"/>
  <c r="B70" i="112"/>
  <c r="E70" i="112"/>
  <c r="F68" i="112"/>
  <c r="F69" i="112"/>
  <c r="F70" i="112"/>
  <c r="G69" i="112"/>
  <c r="G70" i="112"/>
  <c r="H68" i="112"/>
  <c r="H70" i="112"/>
  <c r="AH29" i="80"/>
  <c r="C70" i="112"/>
  <c r="AG29" i="80"/>
  <c r="AF29" i="80"/>
  <c r="B92" i="112"/>
  <c r="G92" i="112"/>
  <c r="BF29" i="80"/>
  <c r="BD29" i="80"/>
  <c r="C68" i="112"/>
  <c r="C69" i="112"/>
  <c r="A68" i="113"/>
  <c r="B68" i="113"/>
  <c r="B69" i="113"/>
  <c r="B70" i="113"/>
  <c r="E70" i="113"/>
  <c r="F68" i="113"/>
  <c r="F69" i="113"/>
  <c r="F70" i="113"/>
  <c r="G69" i="113"/>
  <c r="G70" i="113"/>
  <c r="H68" i="113"/>
  <c r="H70" i="113"/>
  <c r="AH30" i="80"/>
  <c r="C70" i="113"/>
  <c r="AG30" i="80"/>
  <c r="AF30" i="80"/>
  <c r="B92" i="113"/>
  <c r="G92" i="113"/>
  <c r="BF30" i="80"/>
  <c r="BD30" i="80"/>
  <c r="C68" i="113"/>
  <c r="C69" i="113"/>
  <c r="A68" i="114"/>
  <c r="B68" i="114"/>
  <c r="B69" i="114"/>
  <c r="B70" i="114"/>
  <c r="E70" i="114"/>
  <c r="F68" i="114"/>
  <c r="F69" i="114"/>
  <c r="F70" i="114"/>
  <c r="G69" i="114"/>
  <c r="G70" i="114"/>
  <c r="H68" i="114"/>
  <c r="H70" i="114"/>
  <c r="AH31" i="80"/>
  <c r="C70" i="114"/>
  <c r="AG31" i="80"/>
  <c r="AF31" i="80"/>
  <c r="B92" i="114"/>
  <c r="G92" i="114"/>
  <c r="BF31" i="80"/>
  <c r="BD31" i="80"/>
  <c r="C68" i="114"/>
  <c r="C69" i="114"/>
  <c r="A68" i="115"/>
  <c r="B68" i="115"/>
  <c r="B69" i="115"/>
  <c r="B70" i="115"/>
  <c r="E70" i="115"/>
  <c r="F68" i="115"/>
  <c r="F69" i="115"/>
  <c r="F70" i="115"/>
  <c r="G69" i="115"/>
  <c r="G70" i="115"/>
  <c r="H68" i="115"/>
  <c r="H70" i="115"/>
  <c r="AH32" i="80"/>
  <c r="C70" i="115"/>
  <c r="AG32" i="80"/>
  <c r="AF32" i="80"/>
  <c r="B92" i="115"/>
  <c r="G92" i="115"/>
  <c r="BF32" i="80"/>
  <c r="BD32" i="80"/>
  <c r="C68" i="115"/>
  <c r="C69" i="115"/>
  <c r="A68" i="116"/>
  <c r="B68" i="116"/>
  <c r="B69" i="116"/>
  <c r="B70" i="116"/>
  <c r="E70" i="116"/>
  <c r="F68" i="116"/>
  <c r="F69" i="116"/>
  <c r="F70" i="116"/>
  <c r="G69" i="116"/>
  <c r="G70" i="116"/>
  <c r="H68" i="116"/>
  <c r="H70" i="116"/>
  <c r="AH33" i="80"/>
  <c r="C70" i="116"/>
  <c r="AG33" i="80"/>
  <c r="AF33" i="80"/>
  <c r="B92" i="116"/>
  <c r="G92" i="116"/>
  <c r="BF33" i="80"/>
  <c r="BD33" i="80"/>
  <c r="C68" i="116"/>
  <c r="C69" i="116"/>
  <c r="A68" i="117"/>
  <c r="B68" i="117"/>
  <c r="B69" i="117"/>
  <c r="B70" i="117"/>
  <c r="E70" i="117"/>
  <c r="F68" i="117"/>
  <c r="F69" i="117"/>
  <c r="F70" i="117"/>
  <c r="G69" i="117"/>
  <c r="G70" i="117"/>
  <c r="H68" i="117"/>
  <c r="H70" i="117"/>
  <c r="AH34" i="80"/>
  <c r="C70" i="117"/>
  <c r="AG34" i="80"/>
  <c r="AF34" i="80"/>
  <c r="B92" i="117"/>
  <c r="G92" i="117"/>
  <c r="BF34" i="80"/>
  <c r="BD34" i="80"/>
  <c r="C68" i="117"/>
  <c r="C69" i="117"/>
  <c r="A68" i="118"/>
  <c r="B68" i="118"/>
  <c r="B69" i="118"/>
  <c r="B70" i="118"/>
  <c r="E70" i="118"/>
  <c r="F68" i="118"/>
  <c r="F69" i="118"/>
  <c r="F70" i="118"/>
  <c r="G69" i="118"/>
  <c r="G70" i="118"/>
  <c r="H68" i="118"/>
  <c r="H70" i="118"/>
  <c r="AH35" i="80"/>
  <c r="C70" i="118"/>
  <c r="AG35" i="80"/>
  <c r="AF35" i="80"/>
  <c r="B92" i="118"/>
  <c r="G92" i="118"/>
  <c r="BF35" i="80"/>
  <c r="BD35" i="80"/>
  <c r="C68" i="118"/>
  <c r="C69" i="118"/>
  <c r="A68" i="119"/>
  <c r="B68" i="119"/>
  <c r="B69" i="119"/>
  <c r="B70" i="119"/>
  <c r="E70" i="119"/>
  <c r="F68" i="119"/>
  <c r="F69" i="119"/>
  <c r="F70" i="119"/>
  <c r="G69" i="119"/>
  <c r="G70" i="119"/>
  <c r="H68" i="119"/>
  <c r="H70" i="119"/>
  <c r="AH36" i="80"/>
  <c r="C70" i="119"/>
  <c r="AG36" i="80"/>
  <c r="AF36" i="80"/>
  <c r="B92" i="119"/>
  <c r="G92" i="119"/>
  <c r="BF36" i="80"/>
  <c r="BD36" i="80"/>
  <c r="C68" i="119"/>
  <c r="C69" i="119"/>
  <c r="A68" i="120"/>
  <c r="B68" i="120"/>
  <c r="B69" i="120"/>
  <c r="B70" i="120"/>
  <c r="E70" i="120"/>
  <c r="F68" i="120"/>
  <c r="F69" i="120"/>
  <c r="F70" i="120"/>
  <c r="G69" i="120"/>
  <c r="G70" i="120"/>
  <c r="H68" i="120"/>
  <c r="H70" i="120"/>
  <c r="AH37" i="80"/>
  <c r="C70" i="120"/>
  <c r="AG37" i="80"/>
  <c r="AF37" i="80"/>
  <c r="B92" i="120"/>
  <c r="G92" i="120"/>
  <c r="BF37" i="80"/>
  <c r="BD37" i="80"/>
  <c r="C68" i="120"/>
  <c r="C69" i="120"/>
  <c r="A68" i="121"/>
  <c r="B68" i="121"/>
  <c r="B69" i="121"/>
  <c r="B70" i="121"/>
  <c r="E70" i="121"/>
  <c r="F68" i="121"/>
  <c r="F69" i="121"/>
  <c r="F70" i="121"/>
  <c r="G69" i="121"/>
  <c r="G70" i="121"/>
  <c r="H68" i="121"/>
  <c r="H70" i="121"/>
  <c r="AH38" i="80"/>
  <c r="C70" i="121"/>
  <c r="AG38" i="80"/>
  <c r="AF38" i="80"/>
  <c r="B92" i="121"/>
  <c r="G92" i="121"/>
  <c r="BF38" i="80"/>
  <c r="BD38" i="80"/>
  <c r="C68" i="121"/>
  <c r="C69" i="121"/>
  <c r="A68" i="122"/>
  <c r="B68" i="122"/>
  <c r="B69" i="122"/>
  <c r="B70" i="122"/>
  <c r="E70" i="122"/>
  <c r="F68" i="122"/>
  <c r="F69" i="122"/>
  <c r="F70" i="122"/>
  <c r="G69" i="122"/>
  <c r="G70" i="122"/>
  <c r="H68" i="122"/>
  <c r="H70" i="122"/>
  <c r="AH39" i="80"/>
  <c r="C70" i="122"/>
  <c r="AG39" i="80"/>
  <c r="AF39" i="80"/>
  <c r="B92" i="122"/>
  <c r="G92" i="122"/>
  <c r="BF39" i="80"/>
  <c r="BD39" i="80"/>
  <c r="C68" i="122"/>
  <c r="C69" i="122"/>
  <c r="A68" i="123"/>
  <c r="B68" i="123"/>
  <c r="B69" i="123"/>
  <c r="B70" i="123"/>
  <c r="E70" i="123"/>
  <c r="F68" i="123"/>
  <c r="F69" i="123"/>
  <c r="F70" i="123"/>
  <c r="G69" i="123"/>
  <c r="G70" i="123"/>
  <c r="H68" i="123"/>
  <c r="H70" i="123"/>
  <c r="AH40" i="80"/>
  <c r="C70" i="123"/>
  <c r="AG40" i="80"/>
  <c r="AF40" i="80"/>
  <c r="B92" i="123"/>
  <c r="G92" i="123"/>
  <c r="BF40" i="80"/>
  <c r="BD40" i="80"/>
  <c r="C68" i="123"/>
  <c r="C69" i="123"/>
  <c r="A68" i="124"/>
  <c r="B68" i="124"/>
  <c r="B69" i="124"/>
  <c r="B70" i="124"/>
  <c r="E70" i="124"/>
  <c r="F68" i="124"/>
  <c r="F69" i="124"/>
  <c r="F70" i="124"/>
  <c r="G69" i="124"/>
  <c r="G70" i="124"/>
  <c r="H68" i="124"/>
  <c r="H70" i="124"/>
  <c r="AH41" i="80"/>
  <c r="C70" i="124"/>
  <c r="AG41" i="80"/>
  <c r="AF41" i="80"/>
  <c r="B92" i="124"/>
  <c r="G92" i="124"/>
  <c r="BF41" i="80"/>
  <c r="BD41" i="80"/>
  <c r="C68" i="124"/>
  <c r="C69" i="124"/>
  <c r="A68" i="125"/>
  <c r="B68" i="125"/>
  <c r="B69" i="125"/>
  <c r="B70" i="125"/>
  <c r="E70" i="125"/>
  <c r="F68" i="125"/>
  <c r="F69" i="125"/>
  <c r="F70" i="125"/>
  <c r="G69" i="125"/>
  <c r="G70" i="125"/>
  <c r="H68" i="125"/>
  <c r="H70" i="125"/>
  <c r="AH42" i="80"/>
  <c r="C70" i="125"/>
  <c r="AG42" i="80"/>
  <c r="AF42" i="80"/>
  <c r="B92" i="125"/>
  <c r="G92" i="125"/>
  <c r="BF42" i="80"/>
  <c r="BD42" i="80"/>
  <c r="C68" i="125"/>
  <c r="C69" i="125"/>
  <c r="A68" i="126"/>
  <c r="B68" i="126"/>
  <c r="B69" i="126"/>
  <c r="B70" i="126"/>
  <c r="E70" i="126"/>
  <c r="F68" i="126"/>
  <c r="F69" i="126"/>
  <c r="F70" i="126"/>
  <c r="G69" i="126"/>
  <c r="G70" i="126"/>
  <c r="H68" i="126"/>
  <c r="H70" i="126"/>
  <c r="AH43" i="80"/>
  <c r="C70" i="126"/>
  <c r="AG43" i="80"/>
  <c r="AF43" i="80"/>
  <c r="B92" i="126"/>
  <c r="G92" i="126"/>
  <c r="BF43" i="80"/>
  <c r="BD43" i="80"/>
  <c r="C68" i="126"/>
  <c r="C69" i="126"/>
  <c r="A68" i="127"/>
  <c r="B68" i="127"/>
  <c r="B69" i="127"/>
  <c r="B70" i="127"/>
  <c r="E70" i="127"/>
  <c r="F68" i="127"/>
  <c r="F69" i="127"/>
  <c r="F70" i="127"/>
  <c r="G69" i="127"/>
  <c r="G70" i="127"/>
  <c r="H68" i="127"/>
  <c r="H70" i="127"/>
  <c r="AH44" i="80"/>
  <c r="C70" i="127"/>
  <c r="AG44" i="80"/>
  <c r="AF44" i="80"/>
  <c r="B92" i="127"/>
  <c r="G92" i="127"/>
  <c r="BF44" i="80"/>
  <c r="BD44" i="80"/>
  <c r="C68" i="127"/>
  <c r="C69" i="127"/>
  <c r="AH45" i="80"/>
  <c r="AG45" i="80"/>
  <c r="AF45" i="80"/>
  <c r="BF45" i="80"/>
  <c r="BD45" i="80"/>
  <c r="C68" i="128"/>
  <c r="C69" i="128"/>
  <c r="AH46" i="80"/>
  <c r="AG46" i="80"/>
  <c r="AF46" i="80"/>
  <c r="BF46" i="80"/>
  <c r="BD46" i="80"/>
  <c r="C68" i="129"/>
  <c r="C69" i="129"/>
</calcChain>
</file>

<file path=xl/sharedStrings.xml><?xml version="1.0" encoding="utf-8"?>
<sst xmlns="http://schemas.openxmlformats.org/spreadsheetml/2006/main" count="31106" uniqueCount="1709">
  <si>
    <t>Code</t>
  </si>
  <si>
    <t>AgeRestrictions</t>
  </si>
  <si>
    <t>cardno</t>
  </si>
  <si>
    <t>leveller</t>
  </si>
  <si>
    <t>Stall</t>
  </si>
  <si>
    <t>Handicap</t>
  </si>
  <si>
    <t>Date</t>
  </si>
  <si>
    <t>Time</t>
  </si>
  <si>
    <t>Track</t>
  </si>
  <si>
    <t>Distance</t>
  </si>
  <si>
    <t>Class</t>
  </si>
  <si>
    <t>Value</t>
  </si>
  <si>
    <t>Going</t>
  </si>
  <si>
    <t>Race</t>
  </si>
  <si>
    <t>Age</t>
  </si>
  <si>
    <t>Last race</t>
  </si>
  <si>
    <t>2nd last</t>
  </si>
  <si>
    <t>3rd last</t>
  </si>
  <si>
    <t>4th last</t>
  </si>
  <si>
    <t>5th last</t>
  </si>
  <si>
    <t>6th last</t>
  </si>
  <si>
    <t>7th last</t>
  </si>
  <si>
    <t>8th last</t>
  </si>
  <si>
    <t>9th last</t>
  </si>
  <si>
    <t>10th last</t>
  </si>
  <si>
    <t>Speed</t>
  </si>
  <si>
    <t>Jockey</t>
  </si>
  <si>
    <t>Jockey Rating</t>
  </si>
  <si>
    <t>Trainer</t>
  </si>
  <si>
    <t>Trainer Rating</t>
  </si>
  <si>
    <t>Stallion</t>
  </si>
  <si>
    <t>Stallion Rating</t>
  </si>
  <si>
    <t>Today</t>
  </si>
  <si>
    <t>Total</t>
  </si>
  <si>
    <t>Odds</t>
  </si>
  <si>
    <t>Official Rating</t>
  </si>
  <si>
    <t>Horse Name</t>
  </si>
  <si>
    <t>Score</t>
  </si>
  <si>
    <t>Position</t>
  </si>
  <si>
    <t>2nd-placed</t>
  </si>
  <si>
    <t>position</t>
  </si>
  <si>
    <t>Confidence</t>
  </si>
  <si>
    <t>ODDS</t>
  </si>
  <si>
    <t>Top-rated</t>
  </si>
  <si>
    <t>2nd rated</t>
  </si>
  <si>
    <t>3rd rated</t>
  </si>
  <si>
    <t>Form (last race)</t>
  </si>
  <si>
    <t>Suitability</t>
  </si>
  <si>
    <t>Most Common</t>
  </si>
  <si>
    <t>Is top most suited?</t>
  </si>
  <si>
    <t>Top = Suited = Form</t>
  </si>
  <si>
    <t>RTH Selection</t>
  </si>
  <si>
    <t>Sheets including the sheet on which this list is being generated</t>
  </si>
  <si>
    <t>Sheets excluding the sheet on which this list is being generated</t>
  </si>
  <si>
    <t>Today's Selections</t>
  </si>
  <si>
    <t>2nd-rated</t>
  </si>
  <si>
    <t>3rd-rated</t>
  </si>
  <si>
    <t>Most common pick</t>
  </si>
  <si>
    <t>Top+Suited+Form</t>
  </si>
  <si>
    <t>Result</t>
  </si>
  <si>
    <t>P/L to win</t>
  </si>
  <si>
    <t>P/L place</t>
  </si>
  <si>
    <t>RTH Selection2</t>
  </si>
  <si>
    <t>Race Name</t>
  </si>
  <si>
    <t>Prize Money</t>
  </si>
  <si>
    <t>Handicap Y/N</t>
  </si>
  <si>
    <t>Headers</t>
  </si>
  <si>
    <t>Top 3 Confidence Pick</t>
  </si>
  <si>
    <t>Runners</t>
  </si>
  <si>
    <t>Money selection</t>
  </si>
  <si>
    <t>Form</t>
  </si>
  <si>
    <t>2nd LR</t>
  </si>
  <si>
    <t>3rd LR</t>
  </si>
  <si>
    <t>Overall</t>
  </si>
  <si>
    <t>Points</t>
  </si>
  <si>
    <t>RTH Points</t>
  </si>
  <si>
    <t>HandiGap</t>
  </si>
  <si>
    <t>LR Points</t>
  </si>
  <si>
    <t>2LR Points</t>
  </si>
  <si>
    <t>3LR Points</t>
  </si>
  <si>
    <t>Speed Points</t>
  </si>
  <si>
    <t>Jockey points</t>
  </si>
  <si>
    <t>Trainer pts</t>
  </si>
  <si>
    <t>Stallion pts</t>
  </si>
  <si>
    <t>Today pts</t>
  </si>
  <si>
    <t>HandiChoice</t>
  </si>
  <si>
    <t>HandiPick1</t>
  </si>
  <si>
    <t>HandiPick2</t>
  </si>
  <si>
    <t>HandiPick3</t>
  </si>
  <si>
    <t>Match 1</t>
  </si>
  <si>
    <t>Match 2</t>
  </si>
  <si>
    <t>Points 1</t>
  </si>
  <si>
    <t>Points 2</t>
  </si>
  <si>
    <t>Points winner</t>
  </si>
  <si>
    <t>Horse</t>
  </si>
  <si>
    <t>Rating</t>
  </si>
  <si>
    <t>Gap</t>
  </si>
  <si>
    <t>Return on £10</t>
  </si>
  <si>
    <t>Dutch 1</t>
  </si>
  <si>
    <t>Dutch 2</t>
  </si>
  <si>
    <t>Comparative 3</t>
  </si>
  <si>
    <t>Dutch 1 pick</t>
  </si>
  <si>
    <t>Dutch 2 pick</t>
  </si>
  <si>
    <t>Returns 1</t>
  </si>
  <si>
    <t>Returns 2</t>
  </si>
  <si>
    <t>Lay - FavOdds</t>
  </si>
  <si>
    <t>Lay - FavRating</t>
  </si>
  <si>
    <t>Lay - TopRating</t>
  </si>
  <si>
    <t>Lay - Speed</t>
  </si>
  <si>
    <t>Lay - TopSpeed</t>
  </si>
  <si>
    <t>Lay - Form</t>
  </si>
  <si>
    <t>Lay - TopForm</t>
  </si>
  <si>
    <t>Lay - Stallion</t>
  </si>
  <si>
    <t>Lay - Suitability</t>
  </si>
  <si>
    <t>Lay - Selection?</t>
  </si>
  <si>
    <t>Lay?</t>
  </si>
  <si>
    <t>Speed/Stal/Form</t>
  </si>
  <si>
    <t>Lay - Jockey</t>
  </si>
  <si>
    <t>Lay - 2LR</t>
  </si>
  <si>
    <t>Lay rating</t>
  </si>
  <si>
    <t>Lay Comments</t>
  </si>
  <si>
    <t>Racetrack Pick</t>
  </si>
  <si>
    <t>Races</t>
  </si>
  <si>
    <t>RANK</t>
  </si>
  <si>
    <t>RTH</t>
  </si>
  <si>
    <t>Racecourse</t>
  </si>
  <si>
    <t>RTH wins</t>
  </si>
  <si>
    <t>RTH Win rate</t>
  </si>
  <si>
    <t>2nds</t>
  </si>
  <si>
    <t>3rds</t>
  </si>
  <si>
    <t>Form wins</t>
  </si>
  <si>
    <t>Form win rate</t>
  </si>
  <si>
    <t>Speed wins</t>
  </si>
  <si>
    <t>Speed win rate</t>
  </si>
  <si>
    <t>Trainer wins</t>
  </si>
  <si>
    <t>Trainer win rate</t>
  </si>
  <si>
    <t>Stallion wins</t>
  </si>
  <si>
    <t>Stallion win rate</t>
  </si>
  <si>
    <t>Jockey wins</t>
  </si>
  <si>
    <t>Jockey win rate</t>
  </si>
  <si>
    <t>Today wins</t>
  </si>
  <si>
    <t>Today win rate</t>
  </si>
  <si>
    <t>Top-rated wins</t>
  </si>
  <si>
    <t>Top win rate</t>
  </si>
  <si>
    <t>Dutch 12 wins</t>
  </si>
  <si>
    <t>Dutch 12 rate</t>
  </si>
  <si>
    <t>Aintree</t>
  </si>
  <si>
    <t>Epsom</t>
  </si>
  <si>
    <t>Downpatrick</t>
  </si>
  <si>
    <t>Hamilton</t>
  </si>
  <si>
    <t>Hexham</t>
  </si>
  <si>
    <t>Chester</t>
  </si>
  <si>
    <t>Ascot</t>
  </si>
  <si>
    <t>Fakenham</t>
  </si>
  <si>
    <t>Naas</t>
  </si>
  <si>
    <t>Carlisle</t>
  </si>
  <si>
    <t>Catterick</t>
  </si>
  <si>
    <t>Cork</t>
  </si>
  <si>
    <t>Curragh</t>
  </si>
  <si>
    <t>Fontwell</t>
  </si>
  <si>
    <t>Lingfield</t>
  </si>
  <si>
    <t>Market Rasen</t>
  </si>
  <si>
    <t>Bangor</t>
  </si>
  <si>
    <t>Doncaster</t>
  </si>
  <si>
    <t>Fairyhouse</t>
  </si>
  <si>
    <t>Ludlow</t>
  </si>
  <si>
    <t>Huntingdon</t>
  </si>
  <si>
    <t>Leopardstown</t>
  </si>
  <si>
    <t>Kempton</t>
  </si>
  <si>
    <t>Down Royal</t>
  </si>
  <si>
    <t>Goodwood</t>
  </si>
  <si>
    <t>Kelso</t>
  </si>
  <si>
    <t>Cheltenham</t>
  </si>
  <si>
    <t>Brighton</t>
  </si>
  <si>
    <t>Beverley</t>
  </si>
  <si>
    <t>Leicester</t>
  </si>
  <si>
    <t>Clonmel</t>
  </si>
  <si>
    <t>Chepstow</t>
  </si>
  <si>
    <t>Dundalk</t>
  </si>
  <si>
    <t>Haydock</t>
  </si>
  <si>
    <t>Exeter</t>
  </si>
  <si>
    <t>Chelmsford City</t>
  </si>
  <si>
    <t>Gowran Park</t>
  </si>
  <si>
    <t>Musselburgh</t>
  </si>
  <si>
    <t>Limerick</t>
  </si>
  <si>
    <t>Ffos Las</t>
  </si>
  <si>
    <t>Ayr</t>
  </si>
  <si>
    <t>Navan</t>
  </si>
  <si>
    <t>Newbury</t>
  </si>
  <si>
    <t>Newcastle</t>
  </si>
  <si>
    <t>Newmarket (July)</t>
  </si>
  <si>
    <t>Newmarket (Rowley)</t>
  </si>
  <si>
    <t>Nottingham</t>
  </si>
  <si>
    <t>Perth</t>
  </si>
  <si>
    <t>Plumpton</t>
  </si>
  <si>
    <t>Pontefract</t>
  </si>
  <si>
    <t>Punchestown</t>
  </si>
  <si>
    <t>Ripon</t>
  </si>
  <si>
    <t>Roscommon</t>
  </si>
  <si>
    <t>Salisbury</t>
  </si>
  <si>
    <t>Sandown</t>
  </si>
  <si>
    <t>Sedgefield</t>
  </si>
  <si>
    <t>Sligo</t>
  </si>
  <si>
    <t>Southwell</t>
  </si>
  <si>
    <t>Stratford</t>
  </si>
  <si>
    <t>Taunton</t>
  </si>
  <si>
    <t>Thurles</t>
  </si>
  <si>
    <t>Towcester</t>
  </si>
  <si>
    <t>Tramore</t>
  </si>
  <si>
    <t>Uttoxeter</t>
  </si>
  <si>
    <t>Warwick</t>
  </si>
  <si>
    <t>Wetherby</t>
  </si>
  <si>
    <t>Wexford</t>
  </si>
  <si>
    <t>Wincanton</t>
  </si>
  <si>
    <t>Wolverhampton</t>
  </si>
  <si>
    <t>Yarmouth</t>
  </si>
  <si>
    <t>Bellewstown</t>
  </si>
  <si>
    <t>Bath</t>
  </si>
  <si>
    <t>Thirsk</t>
  </si>
  <si>
    <t>Worcester</t>
  </si>
  <si>
    <t>Kilbeggan</t>
  </si>
  <si>
    <t>Newton Abbot</t>
  </si>
  <si>
    <t>Cartmel</t>
  </si>
  <si>
    <t>Ballinrobe</t>
  </si>
  <si>
    <t>Galway</t>
  </si>
  <si>
    <t>York</t>
  </si>
  <si>
    <t>Redcar</t>
  </si>
  <si>
    <t>Horse_DaysSinceRan</t>
  </si>
  <si>
    <t>RaceType</t>
  </si>
  <si>
    <t xml:space="preserve">6f </t>
  </si>
  <si>
    <t>Class 5</t>
  </si>
  <si>
    <t>Soft</t>
  </si>
  <si>
    <t>Flat (Turf)</t>
  </si>
  <si>
    <t>Non Handicap</t>
  </si>
  <si>
    <t>2yo</t>
  </si>
  <si>
    <t>British Stallion Studs EBF Novice Stakes</t>
  </si>
  <si>
    <t>Finoah (IRE)</t>
  </si>
  <si>
    <t>Kingscote, Richard</t>
  </si>
  <si>
    <t>Dascombe, Tom</t>
  </si>
  <si>
    <t>Kodiac</t>
  </si>
  <si>
    <t>Novices</t>
  </si>
  <si>
    <t>Pendleton</t>
  </si>
  <si>
    <t>Rodriguez, Callum</t>
  </si>
  <si>
    <t>Dods, M</t>
  </si>
  <si>
    <t>Garswood</t>
  </si>
  <si>
    <t>Play It By Ear (IRE)</t>
  </si>
  <si>
    <t>Fanning, Joe</t>
  </si>
  <si>
    <t>Jardine, I</t>
  </si>
  <si>
    <t>Dragon Pulse (IRE)</t>
  </si>
  <si>
    <t>Midnight In Havana</t>
  </si>
  <si>
    <t>Lee, G</t>
  </si>
  <si>
    <t>Smart, B</t>
  </si>
  <si>
    <t>Havana Gold (IRE)</t>
  </si>
  <si>
    <t>Allsfineandandy (IRE)</t>
  </si>
  <si>
    <t>Aspell, P</t>
  </si>
  <si>
    <t>Siddall, Miss L C</t>
  </si>
  <si>
    <t>Dandy Man (IRE)</t>
  </si>
  <si>
    <t>Power Rush (IRE)</t>
  </si>
  <si>
    <t>Gray, S A</t>
  </si>
  <si>
    <t>Ryan, K A</t>
  </si>
  <si>
    <t>Slade Power (IRE)</t>
  </si>
  <si>
    <t>Perfect Swiss</t>
  </si>
  <si>
    <t>Hardie, Cameron</t>
  </si>
  <si>
    <t>Easterby, T D</t>
  </si>
  <si>
    <t>Swiss Spirit</t>
  </si>
  <si>
    <t>Treasured Company (IRE)</t>
  </si>
  <si>
    <t>Rawlinson, Ali</t>
  </si>
  <si>
    <t>Guest, R C</t>
  </si>
  <si>
    <t>Fast Company (IRE)</t>
  </si>
  <si>
    <t>Mythical Pursuits</t>
  </si>
  <si>
    <t>Fentiman, Duran</t>
  </si>
  <si>
    <t>Pastoral Pursuits</t>
  </si>
  <si>
    <t>Galley Gold</t>
  </si>
  <si>
    <t>Mullen, Andrew</t>
  </si>
  <si>
    <t>Compton Place</t>
  </si>
  <si>
    <t>Crystal Carole</t>
  </si>
  <si>
    <t>Hart, Jason</t>
  </si>
  <si>
    <t>Quinn, J J</t>
  </si>
  <si>
    <t>Canford Cliffs (IRE)</t>
  </si>
  <si>
    <t>Rebeljustforkicks</t>
  </si>
  <si>
    <t>Stott, Kevin</t>
  </si>
  <si>
    <t>Collins, Paul</t>
  </si>
  <si>
    <t>Yorgunnabelucky (USA)</t>
  </si>
  <si>
    <t>Kyllachy Castle</t>
  </si>
  <si>
    <t>Sullivan, James P</t>
  </si>
  <si>
    <t>Kyllachy</t>
  </si>
  <si>
    <t>Wearraah</t>
  </si>
  <si>
    <t>Hamilton, Tony</t>
  </si>
  <si>
    <t>Brown, A D</t>
  </si>
  <si>
    <t>Heeraat (IRE)</t>
  </si>
  <si>
    <t>Class 4</t>
  </si>
  <si>
    <t>Good To Soft</t>
  </si>
  <si>
    <t>British Stallion Studs EBF Novice Stakes (Plus 10)</t>
  </si>
  <si>
    <t>Watan</t>
  </si>
  <si>
    <t>Levey, S M</t>
  </si>
  <si>
    <t>Hannon (Jnr), Richard</t>
  </si>
  <si>
    <t>Toronado (IRE)</t>
  </si>
  <si>
    <t>Dazzling Dan (IRE)</t>
  </si>
  <si>
    <t>Harley, M</t>
  </si>
  <si>
    <t>Sly, Mrs P</t>
  </si>
  <si>
    <t>Stylish Motion (IRE)</t>
  </si>
  <si>
    <t>Marquand, Tom</t>
  </si>
  <si>
    <t>Haggas, W J</t>
  </si>
  <si>
    <t>Zoffany (IRE)</t>
  </si>
  <si>
    <t>My Excelsa (IRE)</t>
  </si>
  <si>
    <t>Berry, F M</t>
  </si>
  <si>
    <t>Scott, George</t>
  </si>
  <si>
    <t>Exceed And Excel (AUS)</t>
  </si>
  <si>
    <t>Another Reason (IRE)</t>
  </si>
  <si>
    <t>ONeill, K T</t>
  </si>
  <si>
    <t>Murphy, Olly</t>
  </si>
  <si>
    <t>Thewayyouare (USA)</t>
  </si>
  <si>
    <t>Attys Edge</t>
  </si>
  <si>
    <t>Shepherd, Callum</t>
  </si>
  <si>
    <t>Mason, Christopher</t>
  </si>
  <si>
    <t>Coach House (IRE)</t>
  </si>
  <si>
    <t>Lorcan</t>
  </si>
  <si>
    <t>Turner, Hayley</t>
  </si>
  <si>
    <t>Bell, M L W</t>
  </si>
  <si>
    <t>Dark Angel (IRE)</t>
  </si>
  <si>
    <t>Angel Dundee</t>
  </si>
  <si>
    <t>Keenan, Darragh</t>
  </si>
  <si>
    <t>McEntee, P S</t>
  </si>
  <si>
    <t>Dunaden (FR)</t>
  </si>
  <si>
    <t>Hero Hero (IRE)</t>
  </si>
  <si>
    <t>Balding, A M</t>
  </si>
  <si>
    <t>No Nay Never (USA)</t>
  </si>
  <si>
    <t xml:space="preserve">2m½f </t>
  </si>
  <si>
    <t>Yielding</t>
  </si>
  <si>
    <t>National Hunt</t>
  </si>
  <si>
    <t>4yo</t>
  </si>
  <si>
    <t>Nick ODonnell Memorial Maiden Hurdle</t>
  </si>
  <si>
    <t>Les Arceaux (IRE)</t>
  </si>
  <si>
    <t>Blackmore, Miss Rachel</t>
  </si>
  <si>
    <t>Bromhead, Henry De</t>
  </si>
  <si>
    <t>Arcano (IRE)</t>
  </si>
  <si>
    <t>Maiden Hurdle</t>
  </si>
  <si>
    <t>Rock On Dandy (FR)</t>
  </si>
  <si>
    <t>McCarthy, I J</t>
  </si>
  <si>
    <t>Birrane, F</t>
  </si>
  <si>
    <t>Rajsaman (FR)</t>
  </si>
  <si>
    <t>Room To Roam (IRE)</t>
  </si>
  <si>
    <t>Geraghty, B J</t>
  </si>
  <si>
    <t>Fahey, Peter</t>
  </si>
  <si>
    <t>Put The Kettle On (IRE)</t>
  </si>
  <si>
    <t>Mullins, Mr D J</t>
  </si>
  <si>
    <t>Stowaway</t>
  </si>
  <si>
    <t>Party Playboy (GER)</t>
  </si>
  <si>
    <t>Mullins, D E</t>
  </si>
  <si>
    <t>Mullins, Anthony</t>
  </si>
  <si>
    <t>Samum (GER)</t>
  </si>
  <si>
    <t>Everybreathyoutake (IRE)</t>
  </si>
  <si>
    <t>Kennedy, J W</t>
  </si>
  <si>
    <t>Elliott, Gordon</t>
  </si>
  <si>
    <t>September Storm (GER)</t>
  </si>
  <si>
    <t>Mister Blue Sky (IRE)</t>
  </si>
  <si>
    <t>Walsh, R</t>
  </si>
  <si>
    <t>Mullins, W P</t>
  </si>
  <si>
    <t>Royal Applause</t>
  </si>
  <si>
    <t>Roney (IRE)</t>
  </si>
  <si>
    <t>Cooper, Bryan J</t>
  </si>
  <si>
    <t>Nolan, Paul</t>
  </si>
  <si>
    <t>Flemensfirth (USA)</t>
  </si>
  <si>
    <t>Dragon Phoenix (IRE)</t>
  </si>
  <si>
    <t>Doyle, R A</t>
  </si>
  <si>
    <t>ODwyer, Conor</t>
  </si>
  <si>
    <t>Clodovil (IRE)</t>
  </si>
  <si>
    <t>Autumn Berry (IRE)</t>
  </si>
  <si>
    <t>Lynch, A E</t>
  </si>
  <si>
    <t>Hamilton, B R</t>
  </si>
  <si>
    <t>Salutino (GER)</t>
  </si>
  <si>
    <t>French Furze (IRE)</t>
  </si>
  <si>
    <t>Gilligan, L P</t>
  </si>
  <si>
    <t>Fleming, A</t>
  </si>
  <si>
    <t>Jeremy (USA)</t>
  </si>
  <si>
    <t>Janeymac (IRE)</t>
  </si>
  <si>
    <t>Townend, P</t>
  </si>
  <si>
    <t>Mullins, Ms Margaret</t>
  </si>
  <si>
    <t>Milan</t>
  </si>
  <si>
    <t>Sir Pimpernel (IRE)</t>
  </si>
  <si>
    <t>Short, Mr A W</t>
  </si>
  <si>
    <t>Rothwell, P J</t>
  </si>
  <si>
    <t>Elusive Pimpernel (USA)</t>
  </si>
  <si>
    <t>Musk Mallow (IRE)</t>
  </si>
  <si>
    <t>Brett, Mr T N</t>
  </si>
  <si>
    <t>Dooley, Mrs Audrey</t>
  </si>
  <si>
    <t>Uffizy (IRE)</t>
  </si>
  <si>
    <t>Arakan (USA)</t>
  </si>
  <si>
    <t>Class 6</t>
  </si>
  <si>
    <t>Best Races Live On Racing UK Nursery</t>
  </si>
  <si>
    <t>Valentino Sunrise</t>
  </si>
  <si>
    <t>Currie, Nicola</t>
  </si>
  <si>
    <t>Channon, M R</t>
  </si>
  <si>
    <t>Sixties Icon</t>
  </si>
  <si>
    <t>Handicap Nursery</t>
  </si>
  <si>
    <t>Timetodock</t>
  </si>
  <si>
    <t>Harbour Watch (IRE)</t>
  </si>
  <si>
    <t>House Deposit</t>
  </si>
  <si>
    <t>Carroll, D</t>
  </si>
  <si>
    <t>Sepoy (AUS)</t>
  </si>
  <si>
    <t>Akela Moon (IRE)</t>
  </si>
  <si>
    <t>Murtagh, Connor</t>
  </si>
  <si>
    <t>Fahey, R A</t>
  </si>
  <si>
    <t>Bungle Inthejungle</t>
  </si>
  <si>
    <t>Lang Toun Lady (IRE)</t>
  </si>
  <si>
    <t>Dalgleish, Keith</t>
  </si>
  <si>
    <t>Sir Prancealot (IRE)</t>
  </si>
  <si>
    <t>Champagne Mondays</t>
  </si>
  <si>
    <t>Ladd, Theodore</t>
  </si>
  <si>
    <t>Dixon, Scott</t>
  </si>
  <si>
    <t>Milk It Mick</t>
  </si>
  <si>
    <t>Micronize (IRE)</t>
  </si>
  <si>
    <t>Mathers, Patrick</t>
  </si>
  <si>
    <t>Dream Ahead (USA)</t>
  </si>
  <si>
    <t>Tizwotitiz</t>
  </si>
  <si>
    <t>Eley, T</t>
  </si>
  <si>
    <t>Hollinshead, Steph</t>
  </si>
  <si>
    <t>Finjaan</t>
  </si>
  <si>
    <t>Jagerbond</t>
  </si>
  <si>
    <t>Garritty, Jack</t>
  </si>
  <si>
    <t>Crook, A</t>
  </si>
  <si>
    <t>Monsieur Bond (IRE)</t>
  </si>
  <si>
    <t>Red Hut Red (IRE)</t>
  </si>
  <si>
    <t>Ey Up Its Mick</t>
  </si>
  <si>
    <t>Coyle, Tony</t>
  </si>
  <si>
    <t>Highjacked</t>
  </si>
  <si>
    <t>James, S H</t>
  </si>
  <si>
    <t>Davies, J J</t>
  </si>
  <si>
    <t>Dick Turpin (IRE)</t>
  </si>
  <si>
    <t>Encore Mamselle (IRE)</t>
  </si>
  <si>
    <t>Slieve Donard</t>
  </si>
  <si>
    <t>Wilson, N</t>
  </si>
  <si>
    <t>Hellvelyn</t>
  </si>
  <si>
    <t xml:space="preserve">1m½f </t>
  </si>
  <si>
    <t>Irish Stallion Farms EBF Fillies Maiden</t>
  </si>
  <si>
    <t>Flowering Peach (IRE)</t>
  </si>
  <si>
    <t>Heffernan, J A</t>
  </si>
  <si>
    <t>OBrien, A P</t>
  </si>
  <si>
    <t>Galileo (IRE)</t>
  </si>
  <si>
    <t>Maiden</t>
  </si>
  <si>
    <t>Is She About (IRE)</t>
  </si>
  <si>
    <t>Carroll, G F</t>
  </si>
  <si>
    <t>Murphy, Joseph G</t>
  </si>
  <si>
    <t>Lottieloveheart (IRE)</t>
  </si>
  <si>
    <t>Keane, C T</t>
  </si>
  <si>
    <t>Meade, Noel</t>
  </si>
  <si>
    <t>Es Que Love (IRE)</t>
  </si>
  <si>
    <t>Lafayette Hill (IRE)</t>
  </si>
  <si>
    <t>Halpin, G P</t>
  </si>
  <si>
    <t>Walsh, T M</t>
  </si>
  <si>
    <t>War Command (USA)</t>
  </si>
  <si>
    <t>Delphinia (IRE)</t>
  </si>
  <si>
    <t>OBrien, Donnacha</t>
  </si>
  <si>
    <t>Fiadhna (IRE)</t>
  </si>
  <si>
    <t>Crosse, Nathan</t>
  </si>
  <si>
    <t>Tylicki, Madeleine</t>
  </si>
  <si>
    <t>Yeats (IRE)</t>
  </si>
  <si>
    <t>Giavanna (IRE)</t>
  </si>
  <si>
    <t>Sheehy, Danny</t>
  </si>
  <si>
    <t>Keatley, Adrian Paul</t>
  </si>
  <si>
    <t>Suaimhneach (IRE)</t>
  </si>
  <si>
    <t>Manning, K J</t>
  </si>
  <si>
    <t>Bolger, J S</t>
  </si>
  <si>
    <t>Vocalised (USA)</t>
  </si>
  <si>
    <t>Martha Jean (IRE)</t>
  </si>
  <si>
    <t>Roche, L F</t>
  </si>
  <si>
    <t>Harty, Sabrina J</t>
  </si>
  <si>
    <t>Morpheus</t>
  </si>
  <si>
    <t>Calling Time (IRE)</t>
  </si>
  <si>
    <t>Foley, Shane</t>
  </si>
  <si>
    <t>Harrington, Mrs John</t>
  </si>
  <si>
    <t>Camelot</t>
  </si>
  <si>
    <t>Kiss For A Jewel (IRE)</t>
  </si>
  <si>
    <t>McDonogh, D P</t>
  </si>
  <si>
    <t>Weld, D K</t>
  </si>
  <si>
    <t>Kingman</t>
  </si>
  <si>
    <t>Alice Milligan (IRE)</t>
  </si>
  <si>
    <t>Hayes, C D</t>
  </si>
  <si>
    <t>McCreery, W</t>
  </si>
  <si>
    <t>Dylan Thomas (IRE)</t>
  </si>
  <si>
    <t>Jillbridge (IRE)</t>
  </si>
  <si>
    <t>Orr, Oisin</t>
  </si>
  <si>
    <t>OConnell, Eamon</t>
  </si>
  <si>
    <t>Kingsbarns (IRE)</t>
  </si>
  <si>
    <t xml:space="preserve">7f </t>
  </si>
  <si>
    <t>Haymarket Nursery (Div 1)</t>
  </si>
  <si>
    <t>Diviner (IRE)</t>
  </si>
  <si>
    <t>McDonald, P J</t>
  </si>
  <si>
    <t>Johnston, M</t>
  </si>
  <si>
    <t>Charm Spirit (IRE)</t>
  </si>
  <si>
    <t>Don Logan (IRE)</t>
  </si>
  <si>
    <t>Egan, John</t>
  </si>
  <si>
    <t>Socru (IRE)</t>
  </si>
  <si>
    <t>Evans, Nathan</t>
  </si>
  <si>
    <t>Easterby, M W</t>
  </si>
  <si>
    <t>My Ukulele (IRE)</t>
  </si>
  <si>
    <t>Noble, Cameron</t>
  </si>
  <si>
    <t>Power</t>
  </si>
  <si>
    <t>Elieden (IRE)</t>
  </si>
  <si>
    <t>Gordon, Miss J</t>
  </si>
  <si>
    <t>Kelleway, Miss Gay</t>
  </si>
  <si>
    <t>Camacho</t>
  </si>
  <si>
    <t>Cuban Sun</t>
  </si>
  <si>
    <t>Costello, Dougie</t>
  </si>
  <si>
    <t>Given, J G</t>
  </si>
  <si>
    <t>Thebah (FR)</t>
  </si>
  <si>
    <t>Olympic Glory (IRE)</t>
  </si>
  <si>
    <t>Albans Dream</t>
  </si>
  <si>
    <t>Eddery, Robert</t>
  </si>
  <si>
    <t>Lethal Force (IRE)</t>
  </si>
  <si>
    <t>Daniel Dravot</t>
  </si>
  <si>
    <t>Carson, William</t>
  </si>
  <si>
    <t>Attwater, M J</t>
  </si>
  <si>
    <t>Nathaniel (IRE)</t>
  </si>
  <si>
    <t>John Clare (IRE)</t>
  </si>
  <si>
    <t>Hornby, Rob</t>
  </si>
  <si>
    <t>Poets Voice</t>
  </si>
  <si>
    <t>Ocean Reach</t>
  </si>
  <si>
    <t>Doyle, Hollie</t>
  </si>
  <si>
    <t>Price, R J</t>
  </si>
  <si>
    <t>Phoenix Reach (IRE)</t>
  </si>
  <si>
    <t>4yo+</t>
  </si>
  <si>
    <t>IRIS First For Racing Footage In Ireland Rated Novice Hurdle</t>
  </si>
  <si>
    <t>Irish Lass (IRE)</t>
  </si>
  <si>
    <t>Getaway (GER)</t>
  </si>
  <si>
    <t>Novices Hurdle</t>
  </si>
  <si>
    <t>Chisholm Trail (IRE)</t>
  </si>
  <si>
    <t>Presenting</t>
  </si>
  <si>
    <t>Cool Colonnade (IRE)</t>
  </si>
  <si>
    <t>Requinto (IRE)</t>
  </si>
  <si>
    <t>Light Of My Life (IRE)</t>
  </si>
  <si>
    <t>Walsh, M P</t>
  </si>
  <si>
    <t>OGrady, E J</t>
  </si>
  <si>
    <t>Jan Maat (GER)</t>
  </si>
  <si>
    <t>Electric Beat</t>
  </si>
  <si>
    <t>Mandarin Monarch (IRE)</t>
  </si>
  <si>
    <t>Maxwell, Mr D P</t>
  </si>
  <si>
    <t>McNamara, Andrew</t>
  </si>
  <si>
    <t>Manduro (GER)</t>
  </si>
  <si>
    <t>Markhan (USA)</t>
  </si>
  <si>
    <t>Birdstone (USA)</t>
  </si>
  <si>
    <t>Knock On Steel (IRE)</t>
  </si>
  <si>
    <t>Scallan, Mr M J</t>
  </si>
  <si>
    <t>Jordan, Brian</t>
  </si>
  <si>
    <t>Motcomb Street (USA)</t>
  </si>
  <si>
    <t>Hanlon, John Joseph</t>
  </si>
  <si>
    <t>Street Cry (IRE)</t>
  </si>
  <si>
    <t xml:space="preserve">2m4½f </t>
  </si>
  <si>
    <t>Good</t>
  </si>
  <si>
    <t>Western House Mares Maiden Hurdle</t>
  </si>
  <si>
    <t>Keep The River</t>
  </si>
  <si>
    <t>Chapman, Mr R</t>
  </si>
  <si>
    <t>Scorpion (IRE)</t>
  </si>
  <si>
    <t>West Coast Lass (IRE)</t>
  </si>
  <si>
    <t>Mulqueen, S</t>
  </si>
  <si>
    <t>Smith, R Michael</t>
  </si>
  <si>
    <t>Westerner</t>
  </si>
  <si>
    <t>Quri (IRE)</t>
  </si>
  <si>
    <t>Johnson, Richard</t>
  </si>
  <si>
    <t>Lacey, T</t>
  </si>
  <si>
    <t>Gold Well</t>
  </si>
  <si>
    <t>Derriana Spirit (IRE)</t>
  </si>
  <si>
    <t>Day, Mr R D</t>
  </si>
  <si>
    <t>Richards, N G</t>
  </si>
  <si>
    <t>Mrs Vonn (IRE)</t>
  </si>
  <si>
    <t>Coltherd, Mr S W</t>
  </si>
  <si>
    <t>Coltherd, W S</t>
  </si>
  <si>
    <t>Dukes Girl</t>
  </si>
  <si>
    <t>Coleman, A</t>
  </si>
  <si>
    <t>Nash, J A</t>
  </si>
  <si>
    <t>Cyprus Avenue</t>
  </si>
  <si>
    <t>Fox, Mr D R</t>
  </si>
  <si>
    <t>Duncan, I A</t>
  </si>
  <si>
    <t>Kayf Tara</t>
  </si>
  <si>
    <t>Bobbie The Dazzler (IRE)</t>
  </si>
  <si>
    <t>Donovan, Philip</t>
  </si>
  <si>
    <t>Lennon, Liam</t>
  </si>
  <si>
    <t>Lawman (FR)</t>
  </si>
  <si>
    <t>Maisy Belle (IRE)</t>
  </si>
  <si>
    <t>Hughes, Brian</t>
  </si>
  <si>
    <t>Crawford, S R B</t>
  </si>
  <si>
    <t xml:space="preserve">1m1f </t>
  </si>
  <si>
    <t>EBF Double Trigger Novice Stakes</t>
  </si>
  <si>
    <t>Mister Chiang</t>
  </si>
  <si>
    <t>Archipenko (USA)</t>
  </si>
  <si>
    <t>Island Jungle (IRE)</t>
  </si>
  <si>
    <t>Suroor, Saeed Bin</t>
  </si>
  <si>
    <t>Teofilo (IRE)</t>
  </si>
  <si>
    <t>Al Suil Eile (FR)</t>
  </si>
  <si>
    <t>Alhebayeb (IRE)</t>
  </si>
  <si>
    <t>Oak Park (IRE)</t>
  </si>
  <si>
    <t>Lee, Clifford</t>
  </si>
  <si>
    <t>Burke, K R</t>
  </si>
  <si>
    <t>Sea The Stars (IRE)</t>
  </si>
  <si>
    <t>Earl Of Harrow</t>
  </si>
  <si>
    <t>Edmond Dantes (IRE)</t>
  </si>
  <si>
    <t>Menuisier, David</t>
  </si>
  <si>
    <t>Dark Lochnagar (USA)</t>
  </si>
  <si>
    <t>Australia</t>
  </si>
  <si>
    <t>Rodney After Dave (IRE)</t>
  </si>
  <si>
    <t>Fife, Mrs Marjorie</t>
  </si>
  <si>
    <t>Intense Focus (USA)</t>
  </si>
  <si>
    <t>My Strong Man (IRE)</t>
  </si>
  <si>
    <t>Kirby, P A</t>
  </si>
  <si>
    <t>Authorized (IRE)</t>
  </si>
  <si>
    <t>Singe Du Nord</t>
  </si>
  <si>
    <t>McManoman, Faye</t>
  </si>
  <si>
    <t>Tinkler, N</t>
  </si>
  <si>
    <t>Mayson</t>
  </si>
  <si>
    <t>Dance Mover</t>
  </si>
  <si>
    <t>Harris, S A</t>
  </si>
  <si>
    <t>Multiplex</t>
  </si>
  <si>
    <t>www.swordsecurity.com Nursery Handicap (45-70)</t>
  </si>
  <si>
    <t>Commodus (IRE)</t>
  </si>
  <si>
    <t>Crosse, S M</t>
  </si>
  <si>
    <t>OBrien, Joseph Patrick</t>
  </si>
  <si>
    <t>Harvest Bow (IRE)</t>
  </si>
  <si>
    <t>Coen, Ben M</t>
  </si>
  <si>
    <t>Intikhab (USA)</t>
  </si>
  <si>
    <t>Cuban Surfer (IRE)</t>
  </si>
  <si>
    <t>Elusive Fantasy (IRE)</t>
  </si>
  <si>
    <t>Oliver, Andrew</t>
  </si>
  <si>
    <t>Spiritual Impulse (IRE)</t>
  </si>
  <si>
    <t>Fine Fettle (IRE)</t>
  </si>
  <si>
    <t>Bated Breath</t>
  </si>
  <si>
    <t>Grace To Grace (IRE)</t>
  </si>
  <si>
    <t>Slattery, A J</t>
  </si>
  <si>
    <t>Bunyan, Darren</t>
  </si>
  <si>
    <t>Big Bad Bob (IRE)</t>
  </si>
  <si>
    <t>Royal Canford (IRE)</t>
  </si>
  <si>
    <t>Ideal Pal (IRE)</t>
  </si>
  <si>
    <t>Mulvany, Michael</t>
  </si>
  <si>
    <t>Tough As Nails (IRE)</t>
  </si>
  <si>
    <t>Hidden Spark (IRE)</t>
  </si>
  <si>
    <t>Leonard, Killian</t>
  </si>
  <si>
    <t>Love, Mrs D A</t>
  </si>
  <si>
    <t>Macken (IRE)</t>
  </si>
  <si>
    <t>Cleary, R P</t>
  </si>
  <si>
    <t>Duke, B W</t>
  </si>
  <si>
    <t>Kendargent (FR)</t>
  </si>
  <si>
    <t>Cafe Sydney (IRE)</t>
  </si>
  <si>
    <t>Condon, K J</t>
  </si>
  <si>
    <t>Foxwedge (AUS)</t>
  </si>
  <si>
    <t>Dingle Bay (IRE)</t>
  </si>
  <si>
    <t>Madden, Tom</t>
  </si>
  <si>
    <t>Der Mc (IRE)</t>
  </si>
  <si>
    <t xml:space="preserve">Coakley, Mr R </t>
  </si>
  <si>
    <t>Fahy, P A</t>
  </si>
  <si>
    <t>Casting Call</t>
  </si>
  <si>
    <t>Early Strike (FR)</t>
  </si>
  <si>
    <t>McCullagh, N G</t>
  </si>
  <si>
    <t>Murtagh, J P</t>
  </si>
  <si>
    <t>Dawn Approach (IRE)</t>
  </si>
  <si>
    <t>Amaira (IRE)</t>
  </si>
  <si>
    <t>Excelebration (IRE)</t>
  </si>
  <si>
    <t>Annas Girl (IRE)</t>
  </si>
  <si>
    <t>Hoban, Connor</t>
  </si>
  <si>
    <t>Puddymore (IRE)</t>
  </si>
  <si>
    <t>Dobbs, Mrs Prunella</t>
  </si>
  <si>
    <t>Most Improved (IRE)</t>
  </si>
  <si>
    <t>An Bhfuil Tu Reidh (IRE)</t>
  </si>
  <si>
    <t>Purcell, Kieran</t>
  </si>
  <si>
    <t>Haymarket Nursery (Div 2)</t>
  </si>
  <si>
    <t>Axel Jacklin</t>
  </si>
  <si>
    <t>Iffraaj</t>
  </si>
  <si>
    <t>Cognac Blue</t>
  </si>
  <si>
    <t>Hanagan, Paul</t>
  </si>
  <si>
    <t>Such Promise</t>
  </si>
  <si>
    <t>Murphy, Mike</t>
  </si>
  <si>
    <t>Dansili</t>
  </si>
  <si>
    <t>Salmon Fishing (IRE)</t>
  </si>
  <si>
    <t>Donohoe, Stephen</t>
  </si>
  <si>
    <t>Moubarak, Mohamed</t>
  </si>
  <si>
    <t>Barbara Hepworth (IRE)</t>
  </si>
  <si>
    <t>Watson, Jason</t>
  </si>
  <si>
    <t>Moore, G L</t>
  </si>
  <si>
    <t>Mr Spirit (IRE)</t>
  </si>
  <si>
    <t>Hills, Charles</t>
  </si>
  <si>
    <t>Invincible Spirit (IRE)</t>
  </si>
  <si>
    <t>Balata Bay</t>
  </si>
  <si>
    <t>Peters Pudding (IRE)</t>
  </si>
  <si>
    <t>Downey, R P</t>
  </si>
  <si>
    <t>Evans, P D</t>
  </si>
  <si>
    <t>Boorowa</t>
  </si>
  <si>
    <t>Bishop, Mr C</t>
  </si>
  <si>
    <t>Stronge, Ali</t>
  </si>
  <si>
    <t>Uncle Norman (FR)</t>
  </si>
  <si>
    <t>Richardson, Miss R</t>
  </si>
  <si>
    <t>Kehoe Farming Opportunity Handicap Hurdle (80-109)</t>
  </si>
  <si>
    <t>Just A Normal Day (IRE)</t>
  </si>
  <si>
    <t>Orr, C J</t>
  </si>
  <si>
    <t>High Chaparral (IRE)</t>
  </si>
  <si>
    <t>Handicap Hurdle</t>
  </si>
  <si>
    <t>Teqany (IRE)</t>
  </si>
  <si>
    <t>McCurtin, Mr A</t>
  </si>
  <si>
    <t>Black, Anthony John</t>
  </si>
  <si>
    <t>Hallmark (IRE)</t>
  </si>
  <si>
    <t>Daly, E T</t>
  </si>
  <si>
    <t>Montjeu (IRE)</t>
  </si>
  <si>
    <t>Xinbama (IRE)</t>
  </si>
  <si>
    <t>Kane, J B</t>
  </si>
  <si>
    <t>Dunne, David Peter</t>
  </si>
  <si>
    <t>Baltic King</t>
  </si>
  <si>
    <t>Authorative (IRE)</t>
  </si>
  <si>
    <t>OCallaghan, Shane</t>
  </si>
  <si>
    <t>McCann, Anthony</t>
  </si>
  <si>
    <t>Refuse To Bend (IRE)</t>
  </si>
  <si>
    <t>Nulife (IRE)</t>
  </si>
  <si>
    <t>Mulcahy, Mr S</t>
  </si>
  <si>
    <t>Hogan, Denis Gerard</t>
  </si>
  <si>
    <t>Generous (IRE)</t>
  </si>
  <si>
    <t>Dia Del Sol</t>
  </si>
  <si>
    <t>Soldier Hollow</t>
  </si>
  <si>
    <t>Cairnhill (IRE)</t>
  </si>
  <si>
    <t>OKeeffe, Mr S F</t>
  </si>
  <si>
    <t>Doyle, Miss Elizabeth</t>
  </si>
  <si>
    <t>Doyen (IRE)</t>
  </si>
  <si>
    <t>Patsio (IRE)</t>
  </si>
  <si>
    <t>Robinson, D</t>
  </si>
  <si>
    <t>Barry, J R</t>
  </si>
  <si>
    <t>Moscow Society (USA)</t>
  </si>
  <si>
    <t>Khudha (IRE)</t>
  </si>
  <si>
    <t>Helmet (AUS)</t>
  </si>
  <si>
    <t>Soleglad (IRE)</t>
  </si>
  <si>
    <t>McNamara, Conor</t>
  </si>
  <si>
    <t>Cromwell, Gavin Patrick</t>
  </si>
  <si>
    <t>Shamash (IRE)</t>
  </si>
  <si>
    <t>McInerney, Mr D J</t>
  </si>
  <si>
    <t>McConnell, John C</t>
  </si>
  <si>
    <t>Oasis Dream</t>
  </si>
  <si>
    <t xml:space="preserve">2m </t>
  </si>
  <si>
    <t>4-6yo</t>
  </si>
  <si>
    <t>EBF Stallions/Weddings At Western House National Hunt Novices Hurdle</t>
  </si>
  <si>
    <t>Scheu Time (IRE)</t>
  </si>
  <si>
    <t>Oh No</t>
  </si>
  <si>
    <t>Irving, Mr D</t>
  </si>
  <si>
    <t>Barnes, M A</t>
  </si>
  <si>
    <t>Indian Danehill (IRE)</t>
  </si>
  <si>
    <t>Stoney Rover (IRE)</t>
  </si>
  <si>
    <t>Scott, Miss Katie</t>
  </si>
  <si>
    <t>Ringaringarosie (IRE)</t>
  </si>
  <si>
    <t>Brooke, Henry</t>
  </si>
  <si>
    <t>Todhunter, M</t>
  </si>
  <si>
    <t xml:space="preserve">1m2f </t>
  </si>
  <si>
    <t>3-5yo</t>
  </si>
  <si>
    <t>Racing UKs Biggest Ever Season Selling Stakes</t>
  </si>
  <si>
    <t>Warriors Spirit (IRE)</t>
  </si>
  <si>
    <t>Nolan, D</t>
  </si>
  <si>
    <t>Seller</t>
  </si>
  <si>
    <t>Acadian Angel (IRE)</t>
  </si>
  <si>
    <t>Caramuru (IRE)</t>
  </si>
  <si>
    <t>Marsh, Finley</t>
  </si>
  <si>
    <t>Santos, Jose</t>
  </si>
  <si>
    <t>Casamento (IRE)</t>
  </si>
  <si>
    <t>Im Yer Man</t>
  </si>
  <si>
    <t>Vincents Forever</t>
  </si>
  <si>
    <t>De Giles, Ed</t>
  </si>
  <si>
    <t>Pour Moi (IRE)</t>
  </si>
  <si>
    <t>Barnay</t>
  </si>
  <si>
    <t>Ellam, Clare</t>
  </si>
  <si>
    <t>Nayef (USA)</t>
  </si>
  <si>
    <t>Little Pippin</t>
  </si>
  <si>
    <t>Sir Percy</t>
  </si>
  <si>
    <t>Kirbec (IRE)</t>
  </si>
  <si>
    <t>Lord Shanakill (USA)</t>
  </si>
  <si>
    <t>King of Naples</t>
  </si>
  <si>
    <t>Carr, Mrs R A</t>
  </si>
  <si>
    <t>Excellent Art</t>
  </si>
  <si>
    <t>Almunther (IRE)</t>
  </si>
  <si>
    <t>Hammond, Micky</t>
  </si>
  <si>
    <t>Sunhill Lad (IRE)</t>
  </si>
  <si>
    <t>Duffield, Mrs A</t>
  </si>
  <si>
    <t>Lilbourne Lad (IRE)</t>
  </si>
  <si>
    <t>My Cherokee</t>
  </si>
  <si>
    <t>Menzies, Rebecca</t>
  </si>
  <si>
    <t>Sleeping Indian</t>
  </si>
  <si>
    <t>Newgate Duchess</t>
  </si>
  <si>
    <t>Haafhd</t>
  </si>
  <si>
    <t>3yo+</t>
  </si>
  <si>
    <t>Kone Handicap</t>
  </si>
  <si>
    <t>Dream Walker (FR)</t>
  </si>
  <si>
    <t>Fahey, Jarlath P</t>
  </si>
  <si>
    <t>Gold Away (IRE)</t>
  </si>
  <si>
    <t>Canary Row (IRE)</t>
  </si>
  <si>
    <t>Prendergast, P J</t>
  </si>
  <si>
    <t>Holy Roman Emperor (IRE)</t>
  </si>
  <si>
    <t>Best Not Argue (IRE)</t>
  </si>
  <si>
    <t>Acclamation</t>
  </si>
  <si>
    <t>Centrifolia</t>
  </si>
  <si>
    <t>Thiswaycadeaux (IRE)</t>
  </si>
  <si>
    <t>Onlyhuman (IRE)</t>
  </si>
  <si>
    <t>Lynam, Edward</t>
  </si>
  <si>
    <t>Set In Stone (IRE)</t>
  </si>
  <si>
    <t>Osborne, R J</t>
  </si>
  <si>
    <t>Famous Name</t>
  </si>
  <si>
    <t>Vocal Music (IRE)</t>
  </si>
  <si>
    <t>Gentil J (IRE)</t>
  </si>
  <si>
    <t>Rogers, H</t>
  </si>
  <si>
    <t>Top Notch Tonto (IRE)</t>
  </si>
  <si>
    <t>Linehan, Denis</t>
  </si>
  <si>
    <t>Thousand Words</t>
  </si>
  <si>
    <t xml:space="preserve">1m4f </t>
  </si>
  <si>
    <t>Class 2</t>
  </si>
  <si>
    <t>Sir Gordon Richards Handicap</t>
  </si>
  <si>
    <t>Hochfeld (IRE)</t>
  </si>
  <si>
    <t>Cape Cross (IRE)</t>
  </si>
  <si>
    <t>Aasheq (IRE)</t>
  </si>
  <si>
    <t>Dubawi (IRE)</t>
  </si>
  <si>
    <t>Banditry (IRE)</t>
  </si>
  <si>
    <t>Spencer, Jamie</t>
  </si>
  <si>
    <t>Williams, Ian</t>
  </si>
  <si>
    <t>Not So Sleepy</t>
  </si>
  <si>
    <t>Bennett, Charlie</t>
  </si>
  <si>
    <t>Morrison, H</t>
  </si>
  <si>
    <t>Beat Hollow</t>
  </si>
  <si>
    <t>Twin Star (IRE)</t>
  </si>
  <si>
    <t>Tagula (IRE)</t>
  </si>
  <si>
    <t>Restorer</t>
  </si>
  <si>
    <t>Mastercraftsman (IRE)</t>
  </si>
  <si>
    <t>Kasperenko</t>
  </si>
  <si>
    <t>Powell, B G</t>
  </si>
  <si>
    <t>Great Hall</t>
  </si>
  <si>
    <t>Quinn, M</t>
  </si>
  <si>
    <t>Halling (USA)</t>
  </si>
  <si>
    <t xml:space="preserve">2m4f </t>
  </si>
  <si>
    <t>5yo+</t>
  </si>
  <si>
    <t>Wexford Volkswagen Commercial Vehicles Maiden Hurdle</t>
  </si>
  <si>
    <t>Flemen Majic (IRE)</t>
  </si>
  <si>
    <t>Sullane Hill (IRE)</t>
  </si>
  <si>
    <t>Hannon, Mr J W</t>
  </si>
  <si>
    <t>OConnor, P C</t>
  </si>
  <si>
    <t>Witness Box (USA)</t>
  </si>
  <si>
    <t>Hilltop Supreme (IRE)</t>
  </si>
  <si>
    <t>Fitzgerald, D E</t>
  </si>
  <si>
    <t>Mr Dinos (IRE)</t>
  </si>
  <si>
    <t>Catch My Drift (IRE)</t>
  </si>
  <si>
    <t>Berry, Mr J P</t>
  </si>
  <si>
    <t>Berry, J A</t>
  </si>
  <si>
    <t>Subtle Power (IRE)</t>
  </si>
  <si>
    <t>Where Now (IRE)</t>
  </si>
  <si>
    <t>Loughran, R</t>
  </si>
  <si>
    <t>Lanigan, W J</t>
  </si>
  <si>
    <t>Where Or When (IRE)</t>
  </si>
  <si>
    <t>Churchtown Glen (IRE)</t>
  </si>
  <si>
    <t>Winters, Michael</t>
  </si>
  <si>
    <t>Captain Leo (IRE)</t>
  </si>
  <si>
    <t>Rath, R P</t>
  </si>
  <si>
    <t>Willie The Warrior (IRE)</t>
  </si>
  <si>
    <t>Cashman, Donald</t>
  </si>
  <si>
    <t>Medecis</t>
  </si>
  <si>
    <t>Kildaven Spider (IRE)</t>
  </si>
  <si>
    <t>Meyler, D</t>
  </si>
  <si>
    <t>Egan, Kieran P</t>
  </si>
  <si>
    <t>Daylami (IRE)</t>
  </si>
  <si>
    <t>Tillys Delight (IRE)</t>
  </si>
  <si>
    <t>Slevin, Mr J J</t>
  </si>
  <si>
    <t>Murphy, G</t>
  </si>
  <si>
    <t>Verglas (IRE)</t>
  </si>
  <si>
    <t>Jimmy Rabbitte (IRE)</t>
  </si>
  <si>
    <t>Brogan, Mr K</t>
  </si>
  <si>
    <t>Broad, D</t>
  </si>
  <si>
    <t>Dubai Destination (USA)</t>
  </si>
  <si>
    <t>Sizing Julie (IRE)</t>
  </si>
  <si>
    <t>McKenna, Liam</t>
  </si>
  <si>
    <t>Lambe, J J</t>
  </si>
  <si>
    <t>Beneficial</t>
  </si>
  <si>
    <t>Christmas Tribute Nights At Ayr Racecourse Chase (Novices Limited Handicap)</t>
  </si>
  <si>
    <t>Trongate (IRE)</t>
  </si>
  <si>
    <t>Dansant</t>
  </si>
  <si>
    <t>Handicap Novices Chase</t>
  </si>
  <si>
    <t>Ofcourseiwill (IRE)</t>
  </si>
  <si>
    <t>McCain Jnr, D</t>
  </si>
  <si>
    <t>Publisher (USA)</t>
  </si>
  <si>
    <t>Strong Economy (IRE)</t>
  </si>
  <si>
    <t>Sandmason</t>
  </si>
  <si>
    <t>Emerald Chieftan (IRE)</t>
  </si>
  <si>
    <t>OFarrell, C</t>
  </si>
  <si>
    <t>Oscar (IRE)</t>
  </si>
  <si>
    <t>Callthebarman (IRE)</t>
  </si>
  <si>
    <t>Bowen, Mr J C</t>
  </si>
  <si>
    <t>Asum</t>
  </si>
  <si>
    <t>Dowson, Mr T</t>
  </si>
  <si>
    <t>The Road Home (IRE)</t>
  </si>
  <si>
    <t>Russell, Miss Lucinda V</t>
  </si>
  <si>
    <t xml:space="preserve">1m6f </t>
  </si>
  <si>
    <t>Class 3</t>
  </si>
  <si>
    <t>3yo</t>
  </si>
  <si>
    <t>Market Cross Jewellers Handicap</t>
  </si>
  <si>
    <t>Amazing Michele (FR)</t>
  </si>
  <si>
    <t>Sea Youmzain (IRE)</t>
  </si>
  <si>
    <t>Bill Cody (IRE)</t>
  </si>
  <si>
    <t>Camacho, Miss J A</t>
  </si>
  <si>
    <t>Declaration Of War (USA)</t>
  </si>
  <si>
    <t>Nuits St Georges (IRE)</t>
  </si>
  <si>
    <t>Mount Nelson</t>
  </si>
  <si>
    <t>Wax And Wane</t>
  </si>
  <si>
    <t>Maxios</t>
  </si>
  <si>
    <t>Volcanic Sky</t>
  </si>
  <si>
    <t>Billy Ray</t>
  </si>
  <si>
    <t>Corrib Food Products Maiden</t>
  </si>
  <si>
    <t>Laughifuwant (IRE)</t>
  </si>
  <si>
    <t>Keane, Gerard</t>
  </si>
  <si>
    <t>Roderic OConnor (IRE)</t>
  </si>
  <si>
    <t>Mona Bell (IRE)</t>
  </si>
  <si>
    <t>Raynama (IRE)</t>
  </si>
  <si>
    <t>Siyouni (FR)</t>
  </si>
  <si>
    <t>Rue Dantibes (IRE)</t>
  </si>
  <si>
    <t>Murphy, John Joseph</t>
  </si>
  <si>
    <t>Lady Savanah (IRE)</t>
  </si>
  <si>
    <t>Colgan, R C</t>
  </si>
  <si>
    <t>McCourt, T G</t>
  </si>
  <si>
    <t>Vale Of York (IRE)</t>
  </si>
  <si>
    <t>Lady Scathach (IRE)</t>
  </si>
  <si>
    <t>Letmebreeze (IRE)</t>
  </si>
  <si>
    <t>Miracles In May (IRE)</t>
  </si>
  <si>
    <t>Cahill, Mark</t>
  </si>
  <si>
    <t>Approve (IRE)</t>
  </si>
  <si>
    <t>All Night Long</t>
  </si>
  <si>
    <t>Collins, Tracey</t>
  </si>
  <si>
    <t>Colour Me In (IRE)</t>
  </si>
  <si>
    <t>Mullins, Thomas</t>
  </si>
  <si>
    <t>Its Harrys Girl (IRE)</t>
  </si>
  <si>
    <t>Gorman, J T</t>
  </si>
  <si>
    <t>Algo Rhythm</t>
  </si>
  <si>
    <t>Thefaithfulindian (IRE)</t>
  </si>
  <si>
    <t>Howard, Aidan Anthony</t>
  </si>
  <si>
    <t>Frozen Power (IRE)</t>
  </si>
  <si>
    <t>Southern Prince (IRE)</t>
  </si>
  <si>
    <t>Taceec (IRE)</t>
  </si>
  <si>
    <t>McGuinness, Adrian</t>
  </si>
  <si>
    <t>Naadheer (IRE)</t>
  </si>
  <si>
    <t>Gallagher, Mark</t>
  </si>
  <si>
    <t>Feane, John James</t>
  </si>
  <si>
    <t>3-4yo</t>
  </si>
  <si>
    <t>Gumley Claiming Stakes</t>
  </si>
  <si>
    <t>Lady Alavesa</t>
  </si>
  <si>
    <t>Westlake</t>
  </si>
  <si>
    <t>Claimer</t>
  </si>
  <si>
    <t>Hedging (IRE)</t>
  </si>
  <si>
    <t>Dobie, Georgia</t>
  </si>
  <si>
    <t>Houghton, Eve Johnson</t>
  </si>
  <si>
    <t>Havana Mariposa</t>
  </si>
  <si>
    <t>Masquerade Bling (IRE)</t>
  </si>
  <si>
    <t>Mulholland, N P</t>
  </si>
  <si>
    <t>Grise Lightning (FR)</t>
  </si>
  <si>
    <t>Wootton Bassett</t>
  </si>
  <si>
    <t>Peachey Carnehan</t>
  </si>
  <si>
    <t>Coughlan, Laura</t>
  </si>
  <si>
    <t>Mullineaux, M</t>
  </si>
  <si>
    <t>Franks Legacy</t>
  </si>
  <si>
    <t>Malune, Gabriele</t>
  </si>
  <si>
    <t>Furtado, Ivan</t>
  </si>
  <si>
    <t>Aqlaam</t>
  </si>
  <si>
    <t>Arrogant (IRE)</t>
  </si>
  <si>
    <t>Da Silva, Raul</t>
  </si>
  <si>
    <t>Haatef (USA)</t>
  </si>
  <si>
    <t>Tuscany (IRE)</t>
  </si>
  <si>
    <t>Cole, P F I</t>
  </si>
  <si>
    <t>Onefootinparadise</t>
  </si>
  <si>
    <t>Probert, David</t>
  </si>
  <si>
    <t>McBride, P J</t>
  </si>
  <si>
    <t>Footstepsinthesand</t>
  </si>
  <si>
    <t>Jazzy Girl (IRE)</t>
  </si>
  <si>
    <t>Greatrex, Edward</t>
  </si>
  <si>
    <t>Red Jazz (USA)</t>
  </si>
  <si>
    <t>Montana Dawn (USA)</t>
  </si>
  <si>
    <t>Barron, T D</t>
  </si>
  <si>
    <t>Jimmy Creed (USA)</t>
  </si>
  <si>
    <t>Westfield Wonder</t>
  </si>
  <si>
    <t>Thompson, Ronald</t>
  </si>
  <si>
    <t>Captain Gerrard (IRE)</t>
  </si>
  <si>
    <t xml:space="preserve">2m6½f </t>
  </si>
  <si>
    <t>Wexford Vintners Mares Handicap Hurdle (80-102)</t>
  </si>
  <si>
    <t>Youcantcallherthat (IRE)</t>
  </si>
  <si>
    <t>Hogan, D G</t>
  </si>
  <si>
    <t>Brian Boru</t>
  </si>
  <si>
    <t>Holy Motivation (IRE)</t>
  </si>
  <si>
    <t>Kalanisi (IRE)</t>
  </si>
  <si>
    <t>Rain In Spain (IRE)</t>
  </si>
  <si>
    <t>OBrien, Charles</t>
  </si>
  <si>
    <t>Lady Maram (IRE)</t>
  </si>
  <si>
    <t>Burke, Mr M P</t>
  </si>
  <si>
    <t>Burke, John M</t>
  </si>
  <si>
    <t>Glamorous Gold (IRE)</t>
  </si>
  <si>
    <t>Corbett, Mr P E</t>
  </si>
  <si>
    <t>Stokes, N</t>
  </si>
  <si>
    <t>Euro So Brave (IRE)</t>
  </si>
  <si>
    <t>Austin, W J</t>
  </si>
  <si>
    <t>Kings Theatre (IRE)</t>
  </si>
  <si>
    <t>Filly Mullins (IRE)</t>
  </si>
  <si>
    <t>Darsi (FR)</t>
  </si>
  <si>
    <t>The Last Armada (IRE)</t>
  </si>
  <si>
    <t>Brouder, Mr K J</t>
  </si>
  <si>
    <t>OBrien, William Coleman</t>
  </si>
  <si>
    <t>Alizee Javilex (FR)</t>
  </si>
  <si>
    <t>OFlynn, Paul</t>
  </si>
  <si>
    <t>Le Fou (IRE)</t>
  </si>
  <si>
    <t>Beepers Ruby (IRE)</t>
  </si>
  <si>
    <t>Maxwell, C D</t>
  </si>
  <si>
    <t>McLoughlin, D A</t>
  </si>
  <si>
    <t>Touchy (IRE)</t>
  </si>
  <si>
    <t>Touch Of Land (FR)</t>
  </si>
  <si>
    <t>Tara Mia (IRE)</t>
  </si>
  <si>
    <t>Moore, J M</t>
  </si>
  <si>
    <t>Gibney, Thomas</t>
  </si>
  <si>
    <t>Court Cave (IRE)</t>
  </si>
  <si>
    <t>Iknowwhereiamnow (IRE)</t>
  </si>
  <si>
    <t>Dempsey, Luke</t>
  </si>
  <si>
    <t>Dempsey, J P</t>
  </si>
  <si>
    <t>Arcadio (GER)</t>
  </si>
  <si>
    <t>Ahgetawayoutadat (IRE)</t>
  </si>
  <si>
    <t>My Baby Kelsey (IRE)</t>
  </si>
  <si>
    <t>Treacy, R P</t>
  </si>
  <si>
    <t>Jr, T J Nagle</t>
  </si>
  <si>
    <t>Vinnie Roe (IRE)</t>
  </si>
  <si>
    <t>Ilsnepasserontpas (IRE)</t>
  </si>
  <si>
    <t>Little Gold (IRE)</t>
  </si>
  <si>
    <t>OConnell, Mr E J</t>
  </si>
  <si>
    <t>Cawley, Edward</t>
  </si>
  <si>
    <t xml:space="preserve">3m </t>
  </si>
  <si>
    <t>Book 2nd January Raceday And Celebrate Handicap Chase</t>
  </si>
  <si>
    <t>Toosey</t>
  </si>
  <si>
    <t>Lucarno (USA)</t>
  </si>
  <si>
    <t>Handicap Chase</t>
  </si>
  <si>
    <t>Apache Pilot</t>
  </si>
  <si>
    <t>Inchcolm (IRE)</t>
  </si>
  <si>
    <t>Reed, Mr W H R</t>
  </si>
  <si>
    <t>Davidson, Tristan</t>
  </si>
  <si>
    <t>Golden Investment (IRE)</t>
  </si>
  <si>
    <t>Kings Eclipse (IRE)</t>
  </si>
  <si>
    <t>Wilson, A</t>
  </si>
  <si>
    <t>Double Eclipse (IRE)</t>
  </si>
  <si>
    <t>Attention Please (IRE)</t>
  </si>
  <si>
    <t>Nichol, Craig</t>
  </si>
  <si>
    <t>Dobbin, Mrs R</t>
  </si>
  <si>
    <t>Imperial Prince (IRE)</t>
  </si>
  <si>
    <t>Quiet Account (IRE)</t>
  </si>
  <si>
    <t>McParlan, Mr N</t>
  </si>
  <si>
    <t>McBratney, C A</t>
  </si>
  <si>
    <t>Jimble (FR)</t>
  </si>
  <si>
    <t>Spinning Scooter</t>
  </si>
  <si>
    <t>Willmott, Mr T</t>
  </si>
  <si>
    <t>Achill Road Boy (IRE)</t>
  </si>
  <si>
    <t>Morozov (USA)</t>
  </si>
  <si>
    <t>Nortonthorpelegend (IRE)</t>
  </si>
  <si>
    <t>Midnight Legend</t>
  </si>
  <si>
    <t>Watch Racing UK In HD Maiden Stakes</t>
  </si>
  <si>
    <t>Glorious Jem</t>
  </si>
  <si>
    <t>OKeeffe, Jedd</t>
  </si>
  <si>
    <t>Make Me</t>
  </si>
  <si>
    <t>Makfi</t>
  </si>
  <si>
    <t>Kynance (IRE)</t>
  </si>
  <si>
    <t>Hula Girl</t>
  </si>
  <si>
    <t>Ginger Jam</t>
  </si>
  <si>
    <t>Edmunds, Mr L</t>
  </si>
  <si>
    <t>Major Cadeaux</t>
  </si>
  <si>
    <t>Sea The Sunrise</t>
  </si>
  <si>
    <t>Mystical Moon (IRE)</t>
  </si>
  <si>
    <t>Griffiths, D C</t>
  </si>
  <si>
    <t>Mosseyb (IRE)</t>
  </si>
  <si>
    <t>Midgley, P T</t>
  </si>
  <si>
    <t>Epaulette (AUS)</t>
  </si>
  <si>
    <t>Bharanian Breeze</t>
  </si>
  <si>
    <t>Bahri (USA)</t>
  </si>
  <si>
    <t>Broken Time (IRE)</t>
  </si>
  <si>
    <t>Dennis, Mr P</t>
  </si>
  <si>
    <t>The Brora Pobbles</t>
  </si>
  <si>
    <t>Scott, Rowan</t>
  </si>
  <si>
    <t>Whillans, A C</t>
  </si>
  <si>
    <t>Proceeding</t>
  </si>
  <si>
    <t>Waggott, Miss Tracy</t>
  </si>
  <si>
    <t>Phantasmal</t>
  </si>
  <si>
    <t>Pivotal</t>
  </si>
  <si>
    <t>Barna Recycling Handicap (45-70)</t>
  </si>
  <si>
    <t>Littlevix (IRE)</t>
  </si>
  <si>
    <t>Tuamhain</t>
  </si>
  <si>
    <t>Time Stands Still</t>
  </si>
  <si>
    <t>Martin, W J</t>
  </si>
  <si>
    <t>Bercasa (IRE)</t>
  </si>
  <si>
    <t>Cyrus Dallin</t>
  </si>
  <si>
    <t>Hayes, G</t>
  </si>
  <si>
    <t>Ishigati (IRE)</t>
  </si>
  <si>
    <t>Nailed On Nina (IRE)</t>
  </si>
  <si>
    <t>Martin, Patrick</t>
  </si>
  <si>
    <t>Born To Frolic (IRE)</t>
  </si>
  <si>
    <t>Born To Sea (IRE)</t>
  </si>
  <si>
    <t>Landline (IRE)</t>
  </si>
  <si>
    <t>Cleary, Thomas</t>
  </si>
  <si>
    <t>Tribal Path (IRE)</t>
  </si>
  <si>
    <t>OConnor, Donagh</t>
  </si>
  <si>
    <t>English, Damian Joseph</t>
  </si>
  <si>
    <t>Giants Causeway (USA)</t>
  </si>
  <si>
    <t>Escallonia (IRE)</t>
  </si>
  <si>
    <t>Ice Storm (IRE)</t>
  </si>
  <si>
    <t>Procurator (IRE)</t>
  </si>
  <si>
    <t>OMara, T J</t>
  </si>
  <si>
    <t>Prove The Point (IRE)</t>
  </si>
  <si>
    <t>Palmetto Bay</t>
  </si>
  <si>
    <t>Champs Elysees</t>
  </si>
  <si>
    <t>The Phantom Punch (IRE)</t>
  </si>
  <si>
    <t>An Saighdiur (IRE)</t>
  </si>
  <si>
    <t>Slattery, Andrew</t>
  </si>
  <si>
    <t>Groovy Jazz (IRE)</t>
  </si>
  <si>
    <t>Comer, Luke</t>
  </si>
  <si>
    <t>Definite Doyenne (IRE)</t>
  </si>
  <si>
    <t xml:space="preserve">1m </t>
  </si>
  <si>
    <t>Hoby Handicap</t>
  </si>
  <si>
    <t>Fire Brigade</t>
  </si>
  <si>
    <t>Firebreak</t>
  </si>
  <si>
    <t>Just Hiss</t>
  </si>
  <si>
    <t>Escalator</t>
  </si>
  <si>
    <t>Fellowes, Charlie</t>
  </si>
  <si>
    <t>Third Time Lucky (IRE)</t>
  </si>
  <si>
    <t>Gulf Of Poets</t>
  </si>
  <si>
    <t>Firmament</t>
  </si>
  <si>
    <t>McGovern, C J</t>
  </si>
  <si>
    <t>OMeara, D</t>
  </si>
  <si>
    <t>Dragons Tail (IRE)</t>
  </si>
  <si>
    <t>Whittington, Elisha</t>
  </si>
  <si>
    <t>Gossiping</t>
  </si>
  <si>
    <t>Bentley, Harry</t>
  </si>
  <si>
    <t>Ventura Knight (IRE)</t>
  </si>
  <si>
    <t xml:space="preserve">2m7f </t>
  </si>
  <si>
    <t>Listed Race</t>
  </si>
  <si>
    <t>M.W. Hickey Memorial Chase (Listed)</t>
  </si>
  <si>
    <t>Peregrine Run (IRE)</t>
  </si>
  <si>
    <t>Chase</t>
  </si>
  <si>
    <t>Supreme Vinnie (IRE)</t>
  </si>
  <si>
    <t>OShea, Miss Denise Marie</t>
  </si>
  <si>
    <t>Dinaria Des Obeaux (FR)</t>
  </si>
  <si>
    <t>Saddler Maker (IRE)</t>
  </si>
  <si>
    <t>Mine Now (IRE)</t>
  </si>
  <si>
    <t>Deegan, R</t>
  </si>
  <si>
    <t>Heron Island (IRE)</t>
  </si>
  <si>
    <t>Cap Daubois (FR)</t>
  </si>
  <si>
    <t>Power, R M</t>
  </si>
  <si>
    <t>Snow Cap (FR)</t>
  </si>
  <si>
    <t xml:space="preserve">3m½f </t>
  </si>
  <si>
    <t>Book Coral Scottish Grand National Tickets Conditional Jockeys Training Handicap Hurdle</t>
  </si>
  <si>
    <t>See Double You (IRE)</t>
  </si>
  <si>
    <t>ONeill, John</t>
  </si>
  <si>
    <t>McNally, Ronan M P</t>
  </si>
  <si>
    <t>Saddlers Hall (IRE)</t>
  </si>
  <si>
    <t>Maureens Star (IRE)</t>
  </si>
  <si>
    <t>Andhaar</t>
  </si>
  <si>
    <t>Blakemore, Aiden</t>
  </si>
  <si>
    <t>Alexander, N W</t>
  </si>
  <si>
    <t>Strong Resemblance (IRE)</t>
  </si>
  <si>
    <t>Turner, Mr Ross</t>
  </si>
  <si>
    <t>Greenall, Oliver</t>
  </si>
  <si>
    <t>Tikkanen (USA)</t>
  </si>
  <si>
    <t>Gentleman James</t>
  </si>
  <si>
    <t>Sayer, Mrs Dianne</t>
  </si>
  <si>
    <t>Border Victor</t>
  </si>
  <si>
    <t>Williams, Mr L</t>
  </si>
  <si>
    <t>Murtagh, Barry</t>
  </si>
  <si>
    <t>Beat All (USA)</t>
  </si>
  <si>
    <t>Call Me (IRE)</t>
  </si>
  <si>
    <t>Beswick, Mr H</t>
  </si>
  <si>
    <t>Normile, Mrs L B</t>
  </si>
  <si>
    <t>Craigsteel</t>
  </si>
  <si>
    <t>Chocolat Noir (IRE)</t>
  </si>
  <si>
    <t>Nailor, Mr J</t>
  </si>
  <si>
    <t>Storm Nelson (IRE)</t>
  </si>
  <si>
    <t>Thorne, Alexander</t>
  </si>
  <si>
    <t>Solway Berry</t>
  </si>
  <si>
    <t>Broughton, Mr T P</t>
  </si>
  <si>
    <t>Harrison, Miss L</t>
  </si>
  <si>
    <t>Overbury (IRE)</t>
  </si>
  <si>
    <t>Son Of Feyan (IRE)</t>
  </si>
  <si>
    <t>Austin, Mr E</t>
  </si>
  <si>
    <t>Thats Life (IRE)</t>
  </si>
  <si>
    <t>McMenamin, Daniel</t>
  </si>
  <si>
    <t>Racing UK Profits Returned To Racing Apprentice Handicap (Div 1)</t>
  </si>
  <si>
    <t>Vallarta (IRE)</t>
  </si>
  <si>
    <t>Bridgwater, Miss P</t>
  </si>
  <si>
    <t>Operative</t>
  </si>
  <si>
    <t>Cronin, S C</t>
  </si>
  <si>
    <t>Mininggold</t>
  </si>
  <si>
    <t>Muir, Paula</t>
  </si>
  <si>
    <t>Piccolo</t>
  </si>
  <si>
    <t>Avenue Of Stars</t>
  </si>
  <si>
    <t>McLintock, Karen</t>
  </si>
  <si>
    <t>Alfies Angel (IRE)</t>
  </si>
  <si>
    <t>Russell, Harry</t>
  </si>
  <si>
    <t>Tutty, Mrs K J</t>
  </si>
  <si>
    <t>Cliff (IRE)</t>
  </si>
  <si>
    <t>Bachelor Duke (USA)</t>
  </si>
  <si>
    <t>Social Butterfly (IRE)</t>
  </si>
  <si>
    <t>McCullagh, Scott</t>
  </si>
  <si>
    <t>Point Of Woods</t>
  </si>
  <si>
    <t>Breslin, Andrew</t>
  </si>
  <si>
    <t>Jackson, Miss T</t>
  </si>
  <si>
    <t>Showcasing</t>
  </si>
  <si>
    <t>Lucky Lodge</t>
  </si>
  <si>
    <t>Schofield, Kieran</t>
  </si>
  <si>
    <t>Brittain, Antony</t>
  </si>
  <si>
    <t>Lucky Story (USA)</t>
  </si>
  <si>
    <t>Munfallet (IRE)</t>
  </si>
  <si>
    <t>Nicholls, Adrian</t>
  </si>
  <si>
    <t>Space War</t>
  </si>
  <si>
    <t>Quinn, Josh</t>
  </si>
  <si>
    <t>Elusive City (USA)</t>
  </si>
  <si>
    <t>Yorkshire Pudding</t>
  </si>
  <si>
    <t>Dodsworth, Robert</t>
  </si>
  <si>
    <t>Someone Exciting</t>
  </si>
  <si>
    <t>Fallon, Cieren</t>
  </si>
  <si>
    <t>Thompson, D W</t>
  </si>
  <si>
    <t>Notnowcato</t>
  </si>
  <si>
    <t>Sunstorm</t>
  </si>
  <si>
    <t>Woods, Sebastian</t>
  </si>
  <si>
    <t>Brown, D H</t>
  </si>
  <si>
    <t>Medicean</t>
  </si>
  <si>
    <t>Fink Hill (USA)</t>
  </si>
  <si>
    <t>Dawson, R</t>
  </si>
  <si>
    <t>Spencer, Richard</t>
  </si>
  <si>
    <t>The Factor (USA)</t>
  </si>
  <si>
    <t>Knockamany Bends (IRE)</t>
  </si>
  <si>
    <t>Wainwright, J S</t>
  </si>
  <si>
    <t>Majestic Missile (IRE)</t>
  </si>
  <si>
    <t>John Mulholland Bookmakers Handicap (50-80)</t>
  </si>
  <si>
    <t>Lady Camelot (IRE)</t>
  </si>
  <si>
    <t>Davis, Sean</t>
  </si>
  <si>
    <t>Vitudurum (IRE)</t>
  </si>
  <si>
    <t>Choisir (AUS)</t>
  </si>
  <si>
    <t>Dalton Highway (IRE)</t>
  </si>
  <si>
    <t>Marine One</t>
  </si>
  <si>
    <t>Glynn, A M</t>
  </si>
  <si>
    <t>Frankel</t>
  </si>
  <si>
    <t>Maze Runner (IRE)</t>
  </si>
  <si>
    <t>Faughill (IRE)</t>
  </si>
  <si>
    <t>Endless Tangent (IRE)</t>
  </si>
  <si>
    <t>Oxx, John M</t>
  </si>
  <si>
    <t>Itsalonglongroad</t>
  </si>
  <si>
    <t>Grasping At Straws (IRE)</t>
  </si>
  <si>
    <t>Extrasensory (IRE)</t>
  </si>
  <si>
    <t>Gasta (IRE)</t>
  </si>
  <si>
    <t>Bibliotheca (JPN)</t>
  </si>
  <si>
    <t>Browne, W P</t>
  </si>
  <si>
    <t>Harbinger</t>
  </si>
  <si>
    <t>Upgraded (IRE)</t>
  </si>
  <si>
    <t>Martin, A J</t>
  </si>
  <si>
    <t>Neatly Put</t>
  </si>
  <si>
    <t>Rail Link</t>
  </si>
  <si>
    <t>Jjs Journey (IRE)</t>
  </si>
  <si>
    <t>The Carbon Unit (USA)</t>
  </si>
  <si>
    <t>Cagey (FR)</t>
  </si>
  <si>
    <t>Coyle, Thomas</t>
  </si>
  <si>
    <t>Evasive</t>
  </si>
  <si>
    <t>Swing Till Dawn (IRE)</t>
  </si>
  <si>
    <t>Cossington EBF Fillies Novice Median Auction Stakes (Plus 10)</t>
  </si>
  <si>
    <t>Promote (IRE)</t>
  </si>
  <si>
    <t>Tate, James</t>
  </si>
  <si>
    <t>Dancing Rave</t>
  </si>
  <si>
    <t>Orchid Killer (IRE)</t>
  </si>
  <si>
    <t>Watson, Archie</t>
  </si>
  <si>
    <t>Gale Force Ten</t>
  </si>
  <si>
    <t>Lady Calcaria</t>
  </si>
  <si>
    <t>Jewel of The Sea (IRE)</t>
  </si>
  <si>
    <t>Cowell, R M H</t>
  </si>
  <si>
    <t>Tunky</t>
  </si>
  <si>
    <t>Haynes, Joey</t>
  </si>
  <si>
    <t>Gregorian (USA)</t>
  </si>
  <si>
    <t>Midoura</t>
  </si>
  <si>
    <t>Jones, Liam</t>
  </si>
  <si>
    <t>Mongan, Mrs L J</t>
  </si>
  <si>
    <t>Delegator</t>
  </si>
  <si>
    <t>Piste de Reflexion (IRE)</t>
  </si>
  <si>
    <t>Modern Millie</t>
  </si>
  <si>
    <t>Egan, David</t>
  </si>
  <si>
    <t>Piccolita</t>
  </si>
  <si>
    <t>Estranged (IRE)</t>
  </si>
  <si>
    <t>Clover, Tom</t>
  </si>
  <si>
    <t>Lonicera</t>
  </si>
  <si>
    <t>Candy, H</t>
  </si>
  <si>
    <t>Just Josephine (IRE)</t>
  </si>
  <si>
    <t>Lethal Laura</t>
  </si>
  <si>
    <t>IRIS First For Racing Footage In Ireland Beginners Chase</t>
  </si>
  <si>
    <t>Minds Eye (IRE)</t>
  </si>
  <si>
    <t>Beginners Chase</t>
  </si>
  <si>
    <t>Duca De Thaix (FR)</t>
  </si>
  <si>
    <t>Voix Du Nord (FR)</t>
  </si>
  <si>
    <t>Timi Roli (FR)</t>
  </si>
  <si>
    <t>Roli Abi (FR)</t>
  </si>
  <si>
    <t>Us And Them (IRE)</t>
  </si>
  <si>
    <t>OBrien, T J</t>
  </si>
  <si>
    <t>Treasure Chest (IRE)</t>
  </si>
  <si>
    <t>Speaker Connolly (IRE)</t>
  </si>
  <si>
    <t>Chateauneuf Du Pap</t>
  </si>
  <si>
    <t>Holden, Miss Ellmarie</t>
  </si>
  <si>
    <t>Definite Article</t>
  </si>
  <si>
    <t>Golden Jewel (IRE)</t>
  </si>
  <si>
    <t>Hayes, Brian</t>
  </si>
  <si>
    <t>After Rain (FR)</t>
  </si>
  <si>
    <t>Al Namix (FR)</t>
  </si>
  <si>
    <t>Poker Party (FR)</t>
  </si>
  <si>
    <t>Gentlewave (IRE)</t>
  </si>
  <si>
    <t>My Manekineko</t>
  </si>
  <si>
    <t>Rockys Silver (IRE)</t>
  </si>
  <si>
    <t>Dullea, J D</t>
  </si>
  <si>
    <t>Acambaro (GER)</t>
  </si>
  <si>
    <t>Book Christmas Day At Western House Newcomers Standard Open NH Flat Race</t>
  </si>
  <si>
    <t>Miss Brooklyn</t>
  </si>
  <si>
    <t>Bannister, Mr H A A</t>
  </si>
  <si>
    <t>NH Flat</t>
  </si>
  <si>
    <t>Beacon Edge (IRE)</t>
  </si>
  <si>
    <t>Slainte Mhor (IRE)</t>
  </si>
  <si>
    <t>Campbell, Mr B</t>
  </si>
  <si>
    <t>Yes No Maybe So (IRE)</t>
  </si>
  <si>
    <t>Gennady (IRE)</t>
  </si>
  <si>
    <t>Soviet Castle (IRE)</t>
  </si>
  <si>
    <t>Soviet Star (USA)</t>
  </si>
  <si>
    <t>Racing UK Profits Returned To Racing Apprentice Handicap (Div 2)</t>
  </si>
  <si>
    <t>Danehill Desert (IRE)</t>
  </si>
  <si>
    <t>Harris, Russell</t>
  </si>
  <si>
    <t>Sfumato</t>
  </si>
  <si>
    <t>Mable Lee (IRE)</t>
  </si>
  <si>
    <t>Ventura Secret (IRE)</t>
  </si>
  <si>
    <t>Supaulette (IRE)</t>
  </si>
  <si>
    <t>Gilmer (IRE)</t>
  </si>
  <si>
    <t>Fisher, Jonathan</t>
  </si>
  <si>
    <t>Keniry, Stef</t>
  </si>
  <si>
    <t>Astrophysics</t>
  </si>
  <si>
    <t>Paco Boy (IRE)</t>
  </si>
  <si>
    <t>Camanche Grey (IRE)</t>
  </si>
  <si>
    <t>Egerton, Lucinda</t>
  </si>
  <si>
    <t>Optimickstickhill</t>
  </si>
  <si>
    <t>Tadaany (IRE)</t>
  </si>
  <si>
    <t>Zorawar (FR)</t>
  </si>
  <si>
    <t>Shamardal (USA)</t>
  </si>
  <si>
    <t>Billiebrookedit (IRE)</t>
  </si>
  <si>
    <t>Ganton Par</t>
  </si>
  <si>
    <t>Gaelic Wizard (IRE)</t>
  </si>
  <si>
    <t>Fasliyev (USA)</t>
  </si>
  <si>
    <t>Declamation (IRE)</t>
  </si>
  <si>
    <t>Stammers, Oliver</t>
  </si>
  <si>
    <t>Butler, John</t>
  </si>
  <si>
    <t>Whigwham</t>
  </si>
  <si>
    <t>Sanderson, Gary</t>
  </si>
  <si>
    <t>Reaneys Of Galway Supporting NUIG Volunteer Services Abroad Handicap (45-65) (Div 1)</t>
  </si>
  <si>
    <t>One Cool Poet (IRE)</t>
  </si>
  <si>
    <t>Smith, Matthew J</t>
  </si>
  <si>
    <t>Urban Poet (USA)</t>
  </si>
  <si>
    <t>Shadow Seven (FR)</t>
  </si>
  <si>
    <t>El Tren (IRE)</t>
  </si>
  <si>
    <t>Danehill Dancer (IRE)</t>
  </si>
  <si>
    <t>Yo Tambien</t>
  </si>
  <si>
    <t>Last Garrison (IRE)</t>
  </si>
  <si>
    <t>McNiff, Mark Michael</t>
  </si>
  <si>
    <t>Mustameet (USA)</t>
  </si>
  <si>
    <t>Carols Return</t>
  </si>
  <si>
    <t>Durkan, William</t>
  </si>
  <si>
    <t>Dharma Rain (IRE)</t>
  </si>
  <si>
    <t>Paddytheirishman (IRE)</t>
  </si>
  <si>
    <t>Lynch, G T</t>
  </si>
  <si>
    <t>Giorni Felice (IRE)</t>
  </si>
  <si>
    <t>Greanta (IRE)</t>
  </si>
  <si>
    <t>Sunnyhill Lad (IRE)</t>
  </si>
  <si>
    <t>Seapoint (IRE)</t>
  </si>
  <si>
    <t>Big Bad Sal (IRE)</t>
  </si>
  <si>
    <t>Harvey Specter (IRE)</t>
  </si>
  <si>
    <t>Donohoe, R</t>
  </si>
  <si>
    <t>Theophilus (IRE)</t>
  </si>
  <si>
    <t>McDonogh, Desmond</t>
  </si>
  <si>
    <t>Sir Popple (IRE)</t>
  </si>
  <si>
    <t>Doyle, Timothy</t>
  </si>
  <si>
    <t>Stormy Falls (IRE)</t>
  </si>
  <si>
    <t>The Perch (IRE)</t>
  </si>
  <si>
    <t>Rutledge, Siobhan</t>
  </si>
  <si>
    <t>Sigismund (IRE)</t>
  </si>
  <si>
    <t>Realtog (IRE)</t>
  </si>
  <si>
    <t>Tallis, Patrick</t>
  </si>
  <si>
    <t>Cork Harbour (IRE)</t>
  </si>
  <si>
    <t>Fosse Way Handicap (Gentleman Amateur Riders)</t>
  </si>
  <si>
    <t>Desert Dream</t>
  </si>
  <si>
    <t>Fielding, Mr Alexander</t>
  </si>
  <si>
    <t>Canfords Joy (IRE)</t>
  </si>
  <si>
    <t>Ennis, Mr M</t>
  </si>
  <si>
    <t>Murphy, Amy</t>
  </si>
  <si>
    <t>Spinart</t>
  </si>
  <si>
    <t>Andrews, Mr J</t>
  </si>
  <si>
    <t>Dutch Art</t>
  </si>
  <si>
    <t>Young John (IRE)</t>
  </si>
  <si>
    <t>Todd, C J</t>
  </si>
  <si>
    <t>Roaring Forties (IRE)</t>
  </si>
  <si>
    <t>Marshall, William</t>
  </si>
  <si>
    <t>Bastiman, Rebecca</t>
  </si>
  <si>
    <t>Suzis Connoisseur</t>
  </si>
  <si>
    <t>Ferguson, Mr A R D</t>
  </si>
  <si>
    <t>Williams, S C</t>
  </si>
  <si>
    <t>Art Connoisseur (IRE)</t>
  </si>
  <si>
    <t>Eponina (IRE)</t>
  </si>
  <si>
    <t>Midgley, Mr T</t>
  </si>
  <si>
    <t>Appleby, M</t>
  </si>
  <si>
    <t>Mr Strutter (IRE)</t>
  </si>
  <si>
    <t>Johnson, Mr M S</t>
  </si>
  <si>
    <t>Oswald (IRE)</t>
  </si>
  <si>
    <t>Birkett, Mr R</t>
  </si>
  <si>
    <t>Andalusite</t>
  </si>
  <si>
    <t>Haddock, Mr M</t>
  </si>
  <si>
    <t>Gallagher, J</t>
  </si>
  <si>
    <t>Equiano (FR)</t>
  </si>
  <si>
    <t>Berlios (IRE)</t>
  </si>
  <si>
    <t>Furnival, Mr B</t>
  </si>
  <si>
    <t>Loughnane, David</t>
  </si>
  <si>
    <t>Wahaab (IRE)</t>
  </si>
  <si>
    <t>Skehan, Mr D</t>
  </si>
  <si>
    <t>Leech, Mrs S</t>
  </si>
  <si>
    <t>Tamayuz</t>
  </si>
  <si>
    <t>La Isla Bonita</t>
  </si>
  <si>
    <t>Walker, Mr S</t>
  </si>
  <si>
    <t>Ballymount</t>
  </si>
  <si>
    <t>Haigh, Mr M</t>
  </si>
  <si>
    <t>Cityscape</t>
  </si>
  <si>
    <t>Singing The Blues (IRE)</t>
  </si>
  <si>
    <t>Millman, Mr P</t>
  </si>
  <si>
    <t>Millman, B R</t>
  </si>
  <si>
    <t>5-7yo</t>
  </si>
  <si>
    <t>Jim Whitty Memorial (C &amp; G) (Pro/Am) Flat Race</t>
  </si>
  <si>
    <t>Valdieu (FR)</t>
  </si>
  <si>
    <t>OHare, Mr M J</t>
  </si>
  <si>
    <t>Diamond Boy (FR)</t>
  </si>
  <si>
    <t>Baile Liam (IRE)</t>
  </si>
  <si>
    <t>Mount Pelier (IRE)</t>
  </si>
  <si>
    <t>Pakens Rock (IRE)</t>
  </si>
  <si>
    <t>Murphy, B T</t>
  </si>
  <si>
    <t>Central Park (IRE)</t>
  </si>
  <si>
    <t>Acronym (IRE)</t>
  </si>
  <si>
    <t>ONeill, Ms Lisa</t>
  </si>
  <si>
    <t>Fortune Street (FR)</t>
  </si>
  <si>
    <t>ONeill, Mr B</t>
  </si>
  <si>
    <t>Soldier Of Fortune (IRE)</t>
  </si>
  <si>
    <t>Sinbad (IRE)</t>
  </si>
  <si>
    <t>Maguire, Mr F</t>
  </si>
  <si>
    <t>Lostinvillierstown (IRE)</t>
  </si>
  <si>
    <t>King, Mr P A</t>
  </si>
  <si>
    <t>Fitzgerald, Martin Paul</t>
  </si>
  <si>
    <t>Marienbard (IRE)</t>
  </si>
  <si>
    <t>Popcorn Sutton (IRE)</t>
  </si>
  <si>
    <t>White, John A</t>
  </si>
  <si>
    <t>Lahloob (USA)</t>
  </si>
  <si>
    <t>OSullivan, Mr J</t>
  </si>
  <si>
    <t>Bernardini (USA)</t>
  </si>
  <si>
    <t>Reaneys Of Galway Supporting NUIG Volunteer Services Abroad Handicap (45-65) (Div 2)</t>
  </si>
  <si>
    <t>Bomber Jackson (IRE)</t>
  </si>
  <si>
    <t>Dunleavy, Mrs Y</t>
  </si>
  <si>
    <t>Captain Marvelous (IRE)</t>
  </si>
  <si>
    <t>Mastermind (IRE)</t>
  </si>
  <si>
    <t>Challow (IRE)</t>
  </si>
  <si>
    <t>A Few Bob Short (IRE)</t>
  </si>
  <si>
    <t>Ryder, Shane Kieran</t>
  </si>
  <si>
    <t>Aa Bee See</t>
  </si>
  <si>
    <t>Madden, Niall</t>
  </si>
  <si>
    <t>Happy Company (IRE)</t>
  </si>
  <si>
    <t>Hassett, P J</t>
  </si>
  <si>
    <t>All The Mollies (IRE)</t>
  </si>
  <si>
    <t>Bog War (IRE)</t>
  </si>
  <si>
    <t>Cusack, Liam P</t>
  </si>
  <si>
    <t>Rakti</t>
  </si>
  <si>
    <t>Scealai Aonair (IRE)</t>
  </si>
  <si>
    <t>Fastnet Rock (AUS)</t>
  </si>
  <si>
    <t>Big Ego</t>
  </si>
  <si>
    <t>Crossingoz (IRE)</t>
  </si>
  <si>
    <t>Fitzpatrick, William J</t>
  </si>
  <si>
    <t>Aussie Rules (USA)</t>
  </si>
  <si>
    <t>Phebes Dream (IRE)</t>
  </si>
  <si>
    <t>Bella Rua (IRE)</t>
  </si>
  <si>
    <t>Lee, Miss J M</t>
  </si>
  <si>
    <t>Loudest Whisper (IRE)</t>
  </si>
  <si>
    <t>Seekamist (IRE)</t>
  </si>
  <si>
    <t>Drayton Cross (FR)</t>
  </si>
  <si>
    <t>Amadeus (IRE)</t>
  </si>
  <si>
    <t>Union Gap (IRE)</t>
  </si>
  <si>
    <t>Divin Desir (FR)</t>
  </si>
  <si>
    <t>Madden, I</t>
  </si>
  <si>
    <t>Fado (FR)</t>
  </si>
  <si>
    <t>Youllfindandsee (IRE)</t>
  </si>
  <si>
    <t>OConnor, Ian</t>
  </si>
  <si>
    <t>Bright Lass (IRE)</t>
  </si>
  <si>
    <t>Walsh, John J</t>
  </si>
  <si>
    <t>Bushranger (IRE)</t>
  </si>
  <si>
    <t>Standard</t>
  </si>
  <si>
    <t>All Weather</t>
  </si>
  <si>
    <t>Bet toteplacepot At totesport.com Maiden Stakes</t>
  </si>
  <si>
    <t>Say The Word</t>
  </si>
  <si>
    <t>Atzeni, Andrea</t>
  </si>
  <si>
    <t>Crisford, Simon</t>
  </si>
  <si>
    <t>Lun Deux Trois (IRE)</t>
  </si>
  <si>
    <t>Valence</t>
  </si>
  <si>
    <t>Kelly, Shane</t>
  </si>
  <si>
    <t>Dunlop, E A L</t>
  </si>
  <si>
    <t>Al Mikdam (USA)</t>
  </si>
  <si>
    <t>City Zip (USA)</t>
  </si>
  <si>
    <t>Zuba</t>
  </si>
  <si>
    <t>Havlin, Robert</t>
  </si>
  <si>
    <t>Perrett, Mrs A J</t>
  </si>
  <si>
    <t>Mondain</t>
  </si>
  <si>
    <t>Norton, Francis</t>
  </si>
  <si>
    <t>Barsa Kelmes (IRE)</t>
  </si>
  <si>
    <t>Bradley, Paddy</t>
  </si>
  <si>
    <t>Intello (GER)</t>
  </si>
  <si>
    <t>Ginge N Tonic</t>
  </si>
  <si>
    <t>West, Adam</t>
  </si>
  <si>
    <t>Waterproof</t>
  </si>
  <si>
    <t>Osborne, J A</t>
  </si>
  <si>
    <t>Bet toteexacta At totesport.com Fillies Novice Stakes (Plus 10)</t>
  </si>
  <si>
    <t>Winter Light</t>
  </si>
  <si>
    <t>Hughes, Richard</t>
  </si>
  <si>
    <t>Collect Call (IRE)</t>
  </si>
  <si>
    <t>The Galla Girl (IRE)</t>
  </si>
  <si>
    <t>Jones, Mr A T</t>
  </si>
  <si>
    <t>Quinn, Denis P</t>
  </si>
  <si>
    <t>Congress Place (IRE)</t>
  </si>
  <si>
    <t>Lundie, K</t>
  </si>
  <si>
    <t>Catheadans Fiyah</t>
  </si>
  <si>
    <t>Bosley, M R</t>
  </si>
  <si>
    <t>Pretty Eyes (IRE)</t>
  </si>
  <si>
    <t>Bethena</t>
  </si>
  <si>
    <t>Walsh, E J</t>
  </si>
  <si>
    <t xml:space="preserve">1m5½f </t>
  </si>
  <si>
    <t>Bet totequadpot At totesport.com Handicap</t>
  </si>
  <si>
    <t>Gemini</t>
  </si>
  <si>
    <t>Hope Is High</t>
  </si>
  <si>
    <t>Berry, John</t>
  </si>
  <si>
    <t>Flood Defence (IRE)</t>
  </si>
  <si>
    <t>Gormley, Jamie</t>
  </si>
  <si>
    <t>Whinging Willie (IRE)</t>
  </si>
  <si>
    <t>Crouch, Hector</t>
  </si>
  <si>
    <t>Landue</t>
  </si>
  <si>
    <t>Tregoning, M P</t>
  </si>
  <si>
    <t>Spanish History (USA)</t>
  </si>
  <si>
    <t>Queally, T P</t>
  </si>
  <si>
    <t>Durack, S</t>
  </si>
  <si>
    <t>Butterfield (IRE)</t>
  </si>
  <si>
    <t>Knight, W J</t>
  </si>
  <si>
    <t>Masters Apprentice (IRE)</t>
  </si>
  <si>
    <t>Mahon, Gary</t>
  </si>
  <si>
    <t>Kirk, S</t>
  </si>
  <si>
    <t>Art Of Swing (IRE)</t>
  </si>
  <si>
    <t>Carter, Lee</t>
  </si>
  <si>
    <t>Maknifico</t>
  </si>
  <si>
    <t>Bet totetrifecta At totesport.com Handicap</t>
  </si>
  <si>
    <t>Dark Side Dream</t>
  </si>
  <si>
    <t>Dwyer, C A</t>
  </si>
  <si>
    <t>Acrux</t>
  </si>
  <si>
    <t>Made Of Honour (IRE)</t>
  </si>
  <si>
    <t>Pearl Spectre (USA)</t>
  </si>
  <si>
    <t>Gibeno (IRE)</t>
  </si>
  <si>
    <t>Soumei (IRE)</t>
  </si>
  <si>
    <t>Keniry, L P</t>
  </si>
  <si>
    <t>Walker, Ed</t>
  </si>
  <si>
    <t>Hammer Gun (USA)</t>
  </si>
  <si>
    <t>Shaw, D</t>
  </si>
  <si>
    <t>Smart Strike (CAN)</t>
  </si>
  <si>
    <t>Salute The Soldier (GER)</t>
  </si>
  <si>
    <t>Cox, C G</t>
  </si>
  <si>
    <t>Sayesse</t>
  </si>
  <si>
    <t>Williamson, Mrs L</t>
  </si>
  <si>
    <t>Sayif (IRE)</t>
  </si>
  <si>
    <t>Evening Attire</t>
  </si>
  <si>
    <t>Stone, W B</t>
  </si>
  <si>
    <t>Kadrizzi (FR)</t>
  </si>
  <si>
    <t>Duern, J</t>
  </si>
  <si>
    <t>Ivory, D K</t>
  </si>
  <si>
    <t>Hurricane Cat (USA)</t>
  </si>
  <si>
    <t>Bet toteswinger At totesport.com Handicap</t>
  </si>
  <si>
    <t>Carvelas (IRE)</t>
  </si>
  <si>
    <t>Jenkins, J R</t>
  </si>
  <si>
    <t>Enchanting Enya (IRE)</t>
  </si>
  <si>
    <t>Earthly (USA)</t>
  </si>
  <si>
    <t>Llewellyn, B J</t>
  </si>
  <si>
    <t>Spring At Last (USA)</t>
  </si>
  <si>
    <t>Seventii</t>
  </si>
  <si>
    <t>Planetoid (IRE)</t>
  </si>
  <si>
    <t>Best, Suzi</t>
  </si>
  <si>
    <t>Normandy Blue</t>
  </si>
  <si>
    <t>Allan, Miss Louise</t>
  </si>
  <si>
    <t>Le Havre (IRE)</t>
  </si>
  <si>
    <t>Woofie (IRE)</t>
  </si>
  <si>
    <t>Duke Of Marmalade (IRE)</t>
  </si>
  <si>
    <t>Austin Friars</t>
  </si>
  <si>
    <t>New Approach (IRE)</t>
  </si>
  <si>
    <t>Kevlar</t>
  </si>
  <si>
    <t>Kirkman (IRE)</t>
  </si>
  <si>
    <t>Hiatt, P W</t>
  </si>
  <si>
    <t>Virtual</t>
  </si>
  <si>
    <t>Sheila Rose (IRE)</t>
  </si>
  <si>
    <t>Coakley, D J</t>
  </si>
  <si>
    <t>Rip Van Winkle (IRE)</t>
  </si>
  <si>
    <t>Bet totescoop6 At totesport.com Handicap (Div 1)</t>
  </si>
  <si>
    <t>Squire</t>
  </si>
  <si>
    <t>Coachella (IRE)</t>
  </si>
  <si>
    <t>Malaysian Boleh</t>
  </si>
  <si>
    <t>Ryan, Rossa</t>
  </si>
  <si>
    <t>Kodiac Pearl (IRE)</t>
  </si>
  <si>
    <t>Newcombe, A G</t>
  </si>
  <si>
    <t>Zahirah</t>
  </si>
  <si>
    <t>Mullionmileanhour (IRE)</t>
  </si>
  <si>
    <t>Ainne</t>
  </si>
  <si>
    <t>Molten Lava (IRE)</t>
  </si>
  <si>
    <t>Gollings, S</t>
  </si>
  <si>
    <t>Rock Of Gibraltar (IRE)</t>
  </si>
  <si>
    <t>Touch The Clouds</t>
  </si>
  <si>
    <t>Rivers Of Asia</t>
  </si>
  <si>
    <t>Brock, Danny</t>
  </si>
  <si>
    <t>Smith, Martin</t>
  </si>
  <si>
    <t>Bond Angel</t>
  </si>
  <si>
    <t>Candesta (USA)</t>
  </si>
  <si>
    <t>Birkett, Miss S</t>
  </si>
  <si>
    <t>Feilden, Miss J</t>
  </si>
  <si>
    <t>First Defence (USA)</t>
  </si>
  <si>
    <t>Bet totescoop6 At totesport.com Handicap (Div 2)</t>
  </si>
  <si>
    <t>Edge (IRE)</t>
  </si>
  <si>
    <t>Mans Not Trot (IRE)</t>
  </si>
  <si>
    <t>Galloping Hogan (IRE)</t>
  </si>
  <si>
    <t>Song Of Summer</t>
  </si>
  <si>
    <t>Hidden Stash</t>
  </si>
  <si>
    <t>Sakhees Secret</t>
  </si>
  <si>
    <t>Sukhovey (USA)</t>
  </si>
  <si>
    <t>Lookin At Lucky (USA)</t>
  </si>
  <si>
    <t>Cristal Pallas Cat (IRE)</t>
  </si>
  <si>
    <t>Ingram, Miss R B</t>
  </si>
  <si>
    <t>Ingram, R</t>
  </si>
  <si>
    <t>Mr Andros</t>
  </si>
  <si>
    <t>Percy Toplis</t>
  </si>
  <si>
    <t>Dunnett, Mrs C A</t>
  </si>
  <si>
    <t>Kheleyf (USA)</t>
  </si>
  <si>
    <t>Three Cs (IRE)</t>
  </si>
  <si>
    <t>Elliott, Jane</t>
  </si>
  <si>
    <t>Wintle, A</t>
  </si>
  <si>
    <t>Pams Angel (USA)</t>
  </si>
  <si>
    <t>Kittens Joy (USA)</t>
  </si>
  <si>
    <t xml:space="preserve">5f </t>
  </si>
  <si>
    <t>Book Your Christmas Party Here Handicap</t>
  </si>
  <si>
    <t>Impart</t>
  </si>
  <si>
    <t>Lalania</t>
  </si>
  <si>
    <t>Look Surprised</t>
  </si>
  <si>
    <t>Cox, William</t>
  </si>
  <si>
    <t>Teal, R A</t>
  </si>
  <si>
    <t>Kier Park (IRE)</t>
  </si>
  <si>
    <t>Kaths Lustre</t>
  </si>
  <si>
    <t>Wiff Waff</t>
  </si>
  <si>
    <t>Big Time Maybe (IRE)</t>
  </si>
  <si>
    <t>Its All A Joke (IRE)</t>
  </si>
  <si>
    <t>Greatrex, Mr T</t>
  </si>
  <si>
    <t>Rockies Spirit</t>
  </si>
  <si>
    <t>Angel of The South (IRE)</t>
  </si>
  <si>
    <t>Winston, Robert</t>
  </si>
  <si>
    <t>Fareeq</t>
  </si>
  <si>
    <t>Wallis, Charlie</t>
  </si>
  <si>
    <t>Nautical Haven</t>
  </si>
  <si>
    <t>Awsaaf</t>
  </si>
  <si>
    <t>Wigham, M</t>
  </si>
  <si>
    <t xml:space="preserve"> </t>
  </si>
  <si>
    <t>Bold</t>
  </si>
  <si>
    <t>TopRated</t>
  </si>
  <si>
    <t>2 Year Olds</t>
  </si>
  <si>
    <t>Sprints</t>
  </si>
  <si>
    <t>Main</t>
  </si>
  <si>
    <t>DelDupe</t>
  </si>
  <si>
    <t>Sheet1</t>
  </si>
  <si>
    <t>Calculations</t>
  </si>
  <si>
    <t>1205 Redcar</t>
  </si>
  <si>
    <t>1215 Leicester</t>
  </si>
  <si>
    <t>1220 Wexford</t>
  </si>
  <si>
    <t>1235 Redcar</t>
  </si>
  <si>
    <t>1240 Galway</t>
  </si>
  <si>
    <t>1245 Leicester</t>
  </si>
  <si>
    <t>1250 Wexford</t>
  </si>
  <si>
    <t>1255 Ayr</t>
  </si>
  <si>
    <t>1305 Redcar</t>
  </si>
  <si>
    <t>1310 Galway</t>
  </si>
  <si>
    <t>1320 Leicester</t>
  </si>
  <si>
    <t>1325 Wexford</t>
  </si>
  <si>
    <t>1330 Ayr</t>
  </si>
  <si>
    <t>1340 Redcar</t>
  </si>
  <si>
    <t>1345 Galway</t>
  </si>
  <si>
    <t>1355 Leicester</t>
  </si>
  <si>
    <t>1400 Wexford</t>
  </si>
  <si>
    <t>1405 Ayr</t>
  </si>
  <si>
    <t>1415 Redcar</t>
  </si>
  <si>
    <t>1420 Galway</t>
  </si>
  <si>
    <t>1430 Leicester</t>
  </si>
  <si>
    <t>1435 Wexford</t>
  </si>
  <si>
    <t>1440 Ayr</t>
  </si>
  <si>
    <t>1450 Redcar</t>
  </si>
  <si>
    <t>1455 Galway</t>
  </si>
  <si>
    <t>1505 Leicester</t>
  </si>
  <si>
    <t>1510 Wexford</t>
  </si>
  <si>
    <t>1515 Ayr</t>
  </si>
  <si>
    <t>1525 Redcar</t>
  </si>
  <si>
    <t>1530 Galway</t>
  </si>
  <si>
    <t>1540 Leicester</t>
  </si>
  <si>
    <t>1545 Wexford</t>
  </si>
  <si>
    <t>1550 Ayr</t>
  </si>
  <si>
    <t>1600 Redcar</t>
  </si>
  <si>
    <t>1605 Galway</t>
  </si>
  <si>
    <t>1615 Leicester</t>
  </si>
  <si>
    <t>1620 Wexford</t>
  </si>
  <si>
    <t>1635 Galway</t>
  </si>
  <si>
    <t>1645 Chelmsford City</t>
  </si>
  <si>
    <t>1715 Chelmsford City</t>
  </si>
  <si>
    <t>1745 Chelmsford City</t>
  </si>
  <si>
    <t>1815 Chelmsford City</t>
  </si>
  <si>
    <t>1845 Chelmsford City</t>
  </si>
  <si>
    <t>1915 Chelmsford City</t>
  </si>
  <si>
    <t>1945 Chelmsford City</t>
  </si>
  <si>
    <t>2015 Chelmsford City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</si>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</sst>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F400]h:mm:ss\ AM/PM"/>
    <numFmt numFmtId="165" formatCode="dd/mm/yyyy"/>
    <numFmt numFmtId="166" formatCode="hh:mm:ss"/>
  </numFmts>
  <fonts count="10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sz val="14"/>
      <color theme="1"/>
      <name val="Avenir Book"/>
    </font>
    <font>
      <b/>
      <sz val="14"/>
      <color theme="1"/>
      <name val="Avenir Book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"/>
      <color theme="1"/>
      <name val="Arial"/>
    </font>
    <font>
      <sz val="13"/>
      <color theme="1"/>
      <name val="Arial"/>
    </font>
  </fonts>
  <fills count="270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ED567"/>
        <bgColor indexed="64"/>
      </patternFill>
    </fill>
    <fill>
      <patternFill patternType="solid">
        <fgColor rgb="FFC8CE71"/>
        <bgColor indexed="64"/>
      </patternFill>
    </fill>
    <fill>
      <patternFill patternType="solid">
        <fgColor rgb="FFE67C73"/>
        <bgColor indexed="64"/>
      </patternFill>
    </fill>
    <fill>
      <patternFill patternType="solid">
        <fgColor rgb="FFF6B56B"/>
        <bgColor indexed="64"/>
      </patternFill>
    </fill>
    <fill>
      <patternFill patternType="solid">
        <fgColor rgb="FFA6C879"/>
        <bgColor indexed="64"/>
      </patternFill>
    </fill>
    <fill>
      <patternFill patternType="solid">
        <fgColor rgb="FFEE9A6F"/>
        <bgColor indexed="64"/>
      </patternFill>
    </fill>
    <fill>
      <patternFill patternType="solid">
        <fgColor rgb="FFF2AA6D"/>
        <bgColor indexed="64"/>
      </patternFill>
    </fill>
    <fill>
      <patternFill patternType="solid">
        <fgColor rgb="FFF3AF6C"/>
        <bgColor indexed="64"/>
      </patternFill>
    </fill>
    <fill>
      <patternFill patternType="solid">
        <fgColor rgb="FFF0A16E"/>
        <bgColor indexed="64"/>
      </patternFill>
    </fill>
    <fill>
      <patternFill patternType="solid">
        <fgColor rgb="FFFCCE68"/>
        <bgColor indexed="64"/>
      </patternFill>
    </fill>
    <fill>
      <patternFill patternType="solid">
        <fgColor rgb="FFF6D868"/>
        <bgColor indexed="64"/>
      </patternFill>
    </fill>
    <fill>
      <patternFill patternType="solid">
        <fgColor rgb="FF89C37F"/>
        <bgColor indexed="64"/>
      </patternFill>
    </fill>
    <fill>
      <patternFill patternType="solid">
        <fgColor rgb="FFC5CF72"/>
        <bgColor indexed="64"/>
      </patternFill>
    </fill>
    <fill>
      <patternFill patternType="solid">
        <fgColor rgb="FFEE9B6F"/>
        <bgColor indexed="64"/>
      </patternFill>
    </fill>
    <fill>
      <patternFill patternType="solid">
        <fgColor rgb="FFDFD46C"/>
        <bgColor indexed="64"/>
      </patternFill>
    </fill>
    <fill>
      <patternFill patternType="solid">
        <fgColor rgb="FF57BB8A"/>
        <bgColor indexed="64"/>
      </patternFill>
    </fill>
    <fill>
      <patternFill patternType="solid">
        <fgColor rgb="FFF6D568"/>
        <bgColor indexed="64"/>
      </patternFill>
    </fill>
    <fill>
      <patternFill patternType="solid">
        <fgColor rgb="FFEFD469"/>
        <bgColor indexed="64"/>
      </patternFill>
    </fill>
    <fill>
      <patternFill patternType="solid">
        <fgColor rgb="FFF7D867"/>
        <bgColor indexed="64"/>
      </patternFill>
    </fill>
    <fill>
      <patternFill patternType="solid">
        <fgColor rgb="FFF5D868"/>
        <bgColor indexed="64"/>
      </patternFill>
    </fill>
    <fill>
      <patternFill patternType="solid">
        <fgColor rgb="FF6EC085"/>
        <bgColor indexed="64"/>
      </patternFill>
    </fill>
    <fill>
      <patternFill patternType="solid">
        <fgColor rgb="FFDED16D"/>
        <bgColor indexed="64"/>
      </patternFill>
    </fill>
    <fill>
      <patternFill patternType="solid">
        <fgColor rgb="FFEED469"/>
        <bgColor indexed="64"/>
      </patternFill>
    </fill>
    <fill>
      <patternFill patternType="solid">
        <fgColor rgb="FFF2D468"/>
        <bgColor indexed="64"/>
      </patternFill>
    </fill>
    <fill>
      <patternFill patternType="solid">
        <fgColor rgb="FFF2A76D"/>
        <bgColor indexed="64"/>
      </patternFill>
    </fill>
    <fill>
      <patternFill patternType="solid">
        <fgColor rgb="FFFAC469"/>
        <bgColor indexed="64"/>
      </patternFill>
    </fill>
    <fill>
      <patternFill patternType="solid">
        <fgColor rgb="FFFFD666"/>
        <bgColor indexed="64"/>
      </patternFill>
    </fill>
    <fill>
      <patternFill patternType="solid">
        <fgColor rgb="FFEC9370"/>
        <bgColor indexed="64"/>
      </patternFill>
    </fill>
    <fill>
      <patternFill patternType="solid">
        <fgColor rgb="FFF0A26E"/>
        <bgColor indexed="64"/>
      </patternFill>
    </fill>
    <fill>
      <patternFill patternType="solid">
        <fgColor rgb="FFF5B36C"/>
        <bgColor indexed="64"/>
      </patternFill>
    </fill>
    <fill>
      <patternFill patternType="solid">
        <fgColor rgb="FFF8D867"/>
        <bgColor indexed="64"/>
      </patternFill>
    </fill>
    <fill>
      <patternFill patternType="solid">
        <fgColor rgb="FFF1A56E"/>
        <bgColor indexed="64"/>
      </patternFill>
    </fill>
    <fill>
      <patternFill patternType="solid">
        <fgColor rgb="FFF9C569"/>
        <bgColor indexed="64"/>
      </patternFill>
    </fill>
    <fill>
      <patternFill patternType="solid">
        <fgColor rgb="FFE6D26B"/>
        <bgColor indexed="64"/>
      </patternFill>
    </fill>
    <fill>
      <patternFill patternType="solid">
        <fgColor rgb="FFFBCA68"/>
        <bgColor indexed="64"/>
      </patternFill>
    </fill>
    <fill>
      <patternFill patternType="solid">
        <fgColor rgb="FFF1A46E"/>
        <bgColor indexed="64"/>
      </patternFill>
    </fill>
    <fill>
      <patternFill patternType="solid">
        <fgColor rgb="FF6EBF85"/>
        <bgColor indexed="64"/>
      </patternFill>
    </fill>
    <fill>
      <patternFill patternType="solid">
        <fgColor rgb="FFABC978"/>
        <bgColor indexed="64"/>
      </patternFill>
    </fill>
    <fill>
      <patternFill patternType="solid">
        <fgColor rgb="FFB5CC75"/>
        <bgColor indexed="64"/>
      </patternFill>
    </fill>
    <fill>
      <patternFill patternType="solid">
        <fgColor rgb="FFFAC869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CAD071"/>
        <bgColor indexed="64"/>
      </patternFill>
    </fill>
    <fill>
      <patternFill patternType="solid">
        <fgColor rgb="FFE8D36A"/>
        <bgColor indexed="64"/>
      </patternFill>
    </fill>
    <fill>
      <patternFill patternType="solid">
        <fgColor rgb="FFE7D26B"/>
        <bgColor indexed="64"/>
      </patternFill>
    </fill>
    <fill>
      <patternFill patternType="solid">
        <fgColor rgb="FFE2D26C"/>
        <bgColor indexed="64"/>
      </patternFill>
    </fill>
    <fill>
      <patternFill patternType="solid">
        <fgColor rgb="FFFED267"/>
        <bgColor indexed="64"/>
      </patternFill>
    </fill>
    <fill>
      <patternFill patternType="solid">
        <fgColor rgb="FFF0D469"/>
        <bgColor indexed="64"/>
      </patternFill>
    </fill>
    <fill>
      <patternFill patternType="solid">
        <fgColor rgb="FFD7D06E"/>
        <bgColor indexed="64"/>
      </patternFill>
    </fill>
    <fill>
      <patternFill patternType="solid">
        <fgColor rgb="FFEFD769"/>
        <bgColor indexed="64"/>
      </patternFill>
    </fill>
    <fill>
      <patternFill patternType="solid">
        <fgColor rgb="FFE2D46C"/>
        <bgColor indexed="64"/>
      </patternFill>
    </fill>
    <fill>
      <patternFill patternType="solid">
        <fgColor rgb="FFF3D768"/>
        <bgColor indexed="64"/>
      </patternFill>
    </fill>
    <fill>
      <patternFill patternType="solid">
        <fgColor rgb="FFEDD669"/>
        <bgColor indexed="64"/>
      </patternFill>
    </fill>
    <fill>
      <patternFill patternType="solid">
        <fgColor rgb="FFCACE71"/>
        <bgColor indexed="64"/>
      </patternFill>
    </fill>
    <fill>
      <patternFill patternType="solid">
        <fgColor rgb="FFAAC978"/>
        <bgColor indexed="64"/>
      </patternFill>
    </fill>
    <fill>
      <patternFill patternType="solid">
        <fgColor rgb="FFEBD36A"/>
        <bgColor indexed="64"/>
      </patternFill>
    </fill>
    <fill>
      <patternFill patternType="solid">
        <fgColor rgb="FFC9CE71"/>
        <bgColor indexed="64"/>
      </patternFill>
    </fill>
    <fill>
      <patternFill patternType="solid">
        <fgColor rgb="FFF4D768"/>
        <bgColor indexed="64"/>
      </patternFill>
    </fill>
    <fill>
      <patternFill patternType="solid">
        <fgColor rgb="FFE7D56B"/>
        <bgColor indexed="64"/>
      </patternFill>
    </fill>
    <fill>
      <patternFill patternType="solid">
        <fgColor rgb="FFEAD66A"/>
        <bgColor indexed="64"/>
      </patternFill>
    </fill>
    <fill>
      <patternFill patternType="solid">
        <fgColor rgb="FFF2D768"/>
        <bgColor indexed="64"/>
      </patternFill>
    </fill>
    <fill>
      <patternFill patternType="solid">
        <fgColor rgb="FFBDCE74"/>
        <bgColor indexed="64"/>
      </patternFill>
    </fill>
    <fill>
      <patternFill patternType="solid">
        <fgColor rgb="FFB9CB75"/>
        <bgColor indexed="64"/>
      </patternFill>
    </fill>
    <fill>
      <patternFill patternType="solid">
        <fgColor rgb="FFB3CA76"/>
        <bgColor indexed="64"/>
      </patternFill>
    </fill>
    <fill>
      <patternFill patternType="solid">
        <fgColor rgb="FFD9D06E"/>
        <bgColor indexed="64"/>
      </patternFill>
    </fill>
    <fill>
      <patternFill patternType="solid">
        <fgColor rgb="FFACC977"/>
        <bgColor indexed="64"/>
      </patternFill>
    </fill>
    <fill>
      <patternFill patternType="solid">
        <fgColor rgb="FFE3D46C"/>
        <bgColor indexed="64"/>
      </patternFill>
    </fill>
    <fill>
      <patternFill patternType="solid">
        <fgColor rgb="FFDDD36D"/>
        <bgColor indexed="64"/>
      </patternFill>
    </fill>
    <fill>
      <patternFill patternType="solid">
        <fgColor rgb="FFCBD071"/>
        <bgColor indexed="64"/>
      </patternFill>
    </fill>
    <fill>
      <patternFill patternType="solid">
        <fgColor rgb="FFAACA78"/>
        <bgColor indexed="64"/>
      </patternFill>
    </fill>
    <fill>
      <patternFill patternType="solid">
        <fgColor rgb="FFDED36D"/>
        <bgColor indexed="64"/>
      </patternFill>
    </fill>
    <fill>
      <patternFill patternType="solid">
        <fgColor rgb="FF94C67D"/>
        <bgColor indexed="64"/>
      </patternFill>
    </fill>
    <fill>
      <patternFill patternType="solid">
        <fgColor rgb="FF9BC67B"/>
        <bgColor indexed="64"/>
      </patternFill>
    </fill>
    <fill>
      <patternFill patternType="solid">
        <fgColor rgb="FFACCB77"/>
        <bgColor indexed="64"/>
      </patternFill>
    </fill>
    <fill>
      <patternFill patternType="solid">
        <fgColor rgb="FF9BC87B"/>
        <bgColor indexed="64"/>
      </patternFill>
    </fill>
    <fill>
      <patternFill patternType="solid">
        <fgColor rgb="FFF7B96B"/>
        <bgColor indexed="64"/>
      </patternFill>
    </fill>
    <fill>
      <patternFill patternType="solid">
        <fgColor rgb="FFF8BE6A"/>
        <bgColor indexed="64"/>
      </patternFill>
    </fill>
    <fill>
      <patternFill patternType="solid">
        <fgColor rgb="FFFED467"/>
        <bgColor indexed="64"/>
      </patternFill>
    </fill>
    <fill>
      <patternFill patternType="solid">
        <fgColor rgb="FFED9770"/>
        <bgColor indexed="64"/>
      </patternFill>
    </fill>
    <fill>
      <patternFill patternType="solid">
        <fgColor rgb="FFF2AB6D"/>
        <bgColor indexed="64"/>
      </patternFill>
    </fill>
    <fill>
      <patternFill patternType="solid">
        <fgColor rgb="FFF4B06C"/>
        <bgColor indexed="64"/>
      </patternFill>
    </fill>
    <fill>
      <patternFill patternType="solid">
        <fgColor rgb="FFF9C469"/>
        <bgColor indexed="64"/>
      </patternFill>
    </fill>
    <fill>
      <patternFill patternType="solid">
        <fgColor rgb="FFF0A36E"/>
        <bgColor indexed="64"/>
      </patternFill>
    </fill>
    <fill>
      <patternFill patternType="solid">
        <fgColor rgb="FFE7D36B"/>
        <bgColor indexed="64"/>
      </patternFill>
    </fill>
    <fill>
      <patternFill patternType="solid">
        <fgColor rgb="FFD8D06E"/>
        <bgColor indexed="64"/>
      </patternFill>
    </fill>
    <fill>
      <patternFill patternType="solid">
        <fgColor rgb="FFF3D468"/>
        <bgColor indexed="64"/>
      </patternFill>
    </fill>
    <fill>
      <patternFill patternType="solid">
        <fgColor rgb="FF6FC084"/>
        <bgColor indexed="64"/>
      </patternFill>
    </fill>
    <fill>
      <patternFill patternType="solid">
        <fgColor rgb="FFECD66A"/>
        <bgColor indexed="64"/>
      </patternFill>
    </fill>
    <fill>
      <patternFill patternType="solid">
        <fgColor rgb="FF66BE86"/>
        <bgColor indexed="64"/>
      </patternFill>
    </fill>
    <fill>
      <patternFill patternType="solid">
        <fgColor rgb="FFE9D66A"/>
        <bgColor indexed="64"/>
      </patternFill>
    </fill>
    <fill>
      <patternFill patternType="solid">
        <fgColor rgb="FFD6D26E"/>
        <bgColor indexed="64"/>
      </patternFill>
    </fill>
    <fill>
      <patternFill patternType="solid">
        <fgColor rgb="FFB4CA76"/>
        <bgColor indexed="64"/>
      </patternFill>
    </fill>
    <fill>
      <patternFill patternType="solid">
        <fgColor rgb="FFCBCE71"/>
        <bgColor indexed="64"/>
      </patternFill>
    </fill>
    <fill>
      <patternFill patternType="solid">
        <fgColor rgb="FF96C67C"/>
        <bgColor indexed="64"/>
      </patternFill>
    </fill>
    <fill>
      <patternFill patternType="solid">
        <fgColor rgb="FFA8C878"/>
        <bgColor indexed="64"/>
      </patternFill>
    </fill>
    <fill>
      <patternFill patternType="solid">
        <fgColor rgb="FF9FC77A"/>
        <bgColor indexed="64"/>
      </patternFill>
    </fill>
    <fill>
      <patternFill patternType="solid">
        <fgColor rgb="FFA7CA78"/>
        <bgColor indexed="64"/>
      </patternFill>
    </fill>
    <fill>
      <patternFill patternType="solid">
        <fgColor rgb="FFB4CC76"/>
        <bgColor indexed="64"/>
      </patternFill>
    </fill>
    <fill>
      <patternFill patternType="solid">
        <fgColor rgb="FFCCD070"/>
        <bgColor indexed="64"/>
      </patternFill>
    </fill>
    <fill>
      <patternFill patternType="solid">
        <fgColor rgb="FFCDCE70"/>
        <bgColor indexed="64"/>
      </patternFill>
    </fill>
    <fill>
      <patternFill patternType="solid">
        <fgColor rgb="FFFBD667"/>
        <bgColor indexed="64"/>
      </patternFill>
    </fill>
    <fill>
      <patternFill patternType="solid">
        <fgColor rgb="FF6ABF85"/>
        <bgColor indexed="64"/>
      </patternFill>
    </fill>
    <fill>
      <patternFill patternType="solid">
        <fgColor rgb="FF94C67C"/>
        <bgColor indexed="64"/>
      </patternFill>
    </fill>
    <fill>
      <patternFill patternType="solid">
        <fgColor rgb="FF85C480"/>
        <bgColor indexed="64"/>
      </patternFill>
    </fill>
    <fill>
      <patternFill patternType="solid">
        <fgColor rgb="FFE4D26B"/>
        <bgColor indexed="64"/>
      </patternFill>
    </fill>
    <fill>
      <patternFill patternType="solid">
        <fgColor rgb="FFF8D567"/>
        <bgColor indexed="64"/>
      </patternFill>
    </fill>
    <fill>
      <patternFill patternType="solid">
        <fgColor rgb="FFFDD666"/>
        <bgColor indexed="64"/>
      </patternFill>
    </fill>
    <fill>
      <patternFill patternType="solid">
        <fgColor rgb="FFDAD06E"/>
        <bgColor indexed="64"/>
      </patternFill>
    </fill>
    <fill>
      <patternFill patternType="solid">
        <fgColor rgb="FF94C57D"/>
        <bgColor indexed="64"/>
      </patternFill>
    </fill>
    <fill>
      <patternFill patternType="solid">
        <fgColor rgb="FFB8CB75"/>
        <bgColor indexed="64"/>
      </patternFill>
    </fill>
    <fill>
      <patternFill patternType="solid">
        <fgColor rgb="FFEED669"/>
        <bgColor indexed="64"/>
      </patternFill>
    </fill>
    <fill>
      <patternFill patternType="solid">
        <fgColor rgb="FFFDD367"/>
        <bgColor indexed="64"/>
      </patternFill>
    </fill>
    <fill>
      <patternFill patternType="solid">
        <fgColor rgb="FFFCCD68"/>
        <bgColor indexed="64"/>
      </patternFill>
    </fill>
    <fill>
      <patternFill patternType="solid">
        <fgColor rgb="FFEF9E6F"/>
        <bgColor indexed="64"/>
      </patternFill>
    </fill>
    <fill>
      <patternFill patternType="solid">
        <fgColor rgb="FFFBCB68"/>
        <bgColor indexed="64"/>
      </patternFill>
    </fill>
    <fill>
      <patternFill patternType="solid">
        <fgColor rgb="FFE0D16C"/>
        <bgColor indexed="64"/>
      </patternFill>
    </fill>
    <fill>
      <patternFill patternType="solid">
        <fgColor rgb="FFBACB74"/>
        <bgColor indexed="64"/>
      </patternFill>
    </fill>
    <fill>
      <patternFill patternType="solid">
        <fgColor rgb="FFEB8E71"/>
        <bgColor indexed="64"/>
      </patternFill>
    </fill>
    <fill>
      <patternFill patternType="solid">
        <fgColor rgb="FFFCD966"/>
        <bgColor indexed="64"/>
      </patternFill>
    </fill>
    <fill>
      <patternFill patternType="solid">
        <fgColor rgb="FFFAD967"/>
        <bgColor indexed="64"/>
      </patternFill>
    </fill>
    <fill>
      <patternFill patternType="solid">
        <fgColor rgb="FFDCD16D"/>
        <bgColor indexed="64"/>
      </patternFill>
    </fill>
    <fill>
      <patternFill patternType="solid">
        <fgColor rgb="FFD4D26F"/>
        <bgColor indexed="64"/>
      </patternFill>
    </fill>
    <fill>
      <patternFill patternType="solid">
        <fgColor rgb="FFB7CD75"/>
        <bgColor indexed="64"/>
      </patternFill>
    </fill>
    <fill>
      <patternFill patternType="solid">
        <fgColor rgb="FFD2D16F"/>
        <bgColor indexed="64"/>
      </patternFill>
    </fill>
    <fill>
      <patternFill patternType="solid">
        <fgColor rgb="FFBFCE73"/>
        <bgColor indexed="64"/>
      </patternFill>
    </fill>
    <fill>
      <patternFill patternType="solid">
        <fgColor rgb="FFE1D46C"/>
        <bgColor indexed="64"/>
      </patternFill>
    </fill>
    <fill>
      <patternFill patternType="solid">
        <fgColor rgb="FFF7BC6A"/>
        <bgColor indexed="64"/>
      </patternFill>
    </fill>
    <fill>
      <patternFill patternType="solid">
        <fgColor rgb="FFF3AC6C"/>
        <bgColor indexed="64"/>
      </patternFill>
    </fill>
    <fill>
      <patternFill patternType="solid">
        <fgColor rgb="FFF6B76B"/>
        <bgColor indexed="64"/>
      </patternFill>
    </fill>
    <fill>
      <patternFill patternType="solid">
        <fgColor rgb="FFFAC669"/>
        <bgColor indexed="64"/>
      </patternFill>
    </fill>
    <fill>
      <patternFill patternType="solid">
        <fgColor rgb="FFE9D56A"/>
        <bgColor indexed="64"/>
      </patternFill>
    </fill>
    <fill>
      <patternFill patternType="solid">
        <fgColor rgb="FFF7BE6A"/>
        <bgColor indexed="64"/>
      </patternFill>
    </fill>
    <fill>
      <patternFill patternType="solid">
        <fgColor rgb="FFFAD867"/>
        <bgColor indexed="64"/>
      </patternFill>
    </fill>
    <fill>
      <patternFill patternType="solid">
        <fgColor rgb="FFF6B86B"/>
        <bgColor indexed="64"/>
      </patternFill>
    </fill>
    <fill>
      <patternFill patternType="solid">
        <fgColor rgb="FFFBC868"/>
        <bgColor indexed="64"/>
      </patternFill>
    </fill>
    <fill>
      <patternFill patternType="solid">
        <fgColor rgb="FFFCCC68"/>
        <bgColor indexed="64"/>
      </patternFill>
    </fill>
    <fill>
      <patternFill patternType="solid">
        <fgColor rgb="FFC1CD73"/>
        <bgColor indexed="64"/>
      </patternFill>
    </fill>
    <fill>
      <patternFill patternType="solid">
        <fgColor rgb="FFDFD16C"/>
        <bgColor indexed="64"/>
      </patternFill>
    </fill>
    <fill>
      <patternFill patternType="solid">
        <fgColor rgb="FFE1D26C"/>
        <bgColor indexed="64"/>
      </patternFill>
    </fill>
    <fill>
      <patternFill patternType="solid">
        <fgColor rgb="FFF9C369"/>
        <bgColor indexed="64"/>
      </patternFill>
    </fill>
    <fill>
      <patternFill patternType="solid">
        <fgColor rgb="FFF4D568"/>
        <bgColor indexed="64"/>
      </patternFill>
    </fill>
    <fill>
      <patternFill patternType="solid">
        <fgColor rgb="FFCFCF70"/>
        <bgColor indexed="64"/>
      </patternFill>
    </fill>
    <fill>
      <patternFill patternType="solid">
        <fgColor rgb="FFDAD16D"/>
        <bgColor indexed="64"/>
      </patternFill>
    </fill>
    <fill>
      <patternFill patternType="solid">
        <fgColor rgb="FF90C67D"/>
        <bgColor indexed="64"/>
      </patternFill>
    </fill>
    <fill>
      <patternFill patternType="solid">
        <fgColor rgb="FFE0D46C"/>
        <bgColor indexed="64"/>
      </patternFill>
    </fill>
    <fill>
      <patternFill patternType="solid">
        <fgColor rgb="FF81C381"/>
        <bgColor indexed="64"/>
      </patternFill>
    </fill>
    <fill>
      <patternFill patternType="solid">
        <fgColor rgb="FFDAD36D"/>
        <bgColor indexed="64"/>
      </patternFill>
    </fill>
    <fill>
      <patternFill patternType="solid">
        <fgColor rgb="FF9FC87A"/>
        <bgColor indexed="64"/>
      </patternFill>
    </fill>
    <fill>
      <patternFill patternType="solid">
        <fgColor rgb="FFDCD36D"/>
        <bgColor indexed="64"/>
      </patternFill>
    </fill>
    <fill>
      <patternFill patternType="solid">
        <fgColor rgb="FFEAD36A"/>
        <bgColor indexed="64"/>
      </patternFill>
    </fill>
    <fill>
      <patternFill patternType="solid">
        <fgColor rgb="FFF5B46B"/>
        <bgColor indexed="64"/>
      </patternFill>
    </fill>
    <fill>
      <patternFill patternType="solid">
        <fgColor rgb="FFFCD666"/>
        <bgColor indexed="64"/>
      </patternFill>
    </fill>
    <fill>
      <patternFill patternType="solid">
        <fgColor rgb="FFF0A46E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BD966"/>
        <bgColor indexed="64"/>
      </patternFill>
    </fill>
    <fill>
      <patternFill patternType="solid">
        <fgColor rgb="FFFAC569"/>
        <bgColor indexed="64"/>
      </patternFill>
    </fill>
    <fill>
      <patternFill patternType="solid">
        <fgColor rgb="FFE3D26C"/>
        <bgColor indexed="64"/>
      </patternFill>
    </fill>
    <fill>
      <patternFill patternType="solid">
        <fgColor rgb="FFC2CD73"/>
        <bgColor indexed="64"/>
      </patternFill>
    </fill>
    <fill>
      <patternFill patternType="solid">
        <fgColor rgb="FFCECF70"/>
        <bgColor indexed="64"/>
      </patternFill>
    </fill>
    <fill>
      <patternFill patternType="solid">
        <fgColor rgb="FF9EC87A"/>
        <bgColor indexed="64"/>
      </patternFill>
    </fill>
    <fill>
      <patternFill patternType="solid">
        <fgColor rgb="FFEDD66A"/>
        <bgColor indexed="64"/>
      </patternFill>
    </fill>
    <fill>
      <patternFill patternType="solid">
        <fgColor rgb="FFEBD66A"/>
        <bgColor indexed="64"/>
      </patternFill>
    </fill>
    <fill>
      <patternFill patternType="solid">
        <fgColor rgb="FFE98A71"/>
        <bgColor indexed="64"/>
      </patternFill>
    </fill>
    <fill>
      <patternFill patternType="solid">
        <fgColor rgb="FFD3CF6F"/>
        <bgColor indexed="64"/>
      </patternFill>
    </fill>
    <fill>
      <patternFill patternType="solid">
        <fgColor rgb="FFF6BA6B"/>
        <bgColor indexed="64"/>
      </patternFill>
    </fill>
    <fill>
      <patternFill patternType="solid">
        <fgColor rgb="FFEB9270"/>
        <bgColor indexed="64"/>
      </patternFill>
    </fill>
    <fill>
      <patternFill patternType="solid">
        <fgColor rgb="FFECD36A"/>
        <bgColor indexed="64"/>
      </patternFill>
    </fill>
    <fill>
      <patternFill patternType="solid">
        <fgColor rgb="FFAEC977"/>
        <bgColor indexed="64"/>
      </patternFill>
    </fill>
    <fill>
      <patternFill patternType="solid">
        <fgColor rgb="FFB6CB75"/>
        <bgColor indexed="64"/>
      </patternFill>
    </fill>
    <fill>
      <patternFill patternType="solid">
        <fgColor rgb="FFED986F"/>
        <bgColor indexed="64"/>
      </patternFill>
    </fill>
    <fill>
      <patternFill patternType="solid">
        <fgColor rgb="FFC6CD72"/>
        <bgColor indexed="64"/>
      </patternFill>
    </fill>
    <fill>
      <patternFill patternType="solid">
        <fgColor rgb="FFD8D26E"/>
        <bgColor indexed="64"/>
      </patternFill>
    </fill>
    <fill>
      <patternFill patternType="solid">
        <fgColor rgb="FFFAD667"/>
        <bgColor indexed="64"/>
      </patternFill>
    </fill>
    <fill>
      <patternFill patternType="solid">
        <fgColor rgb="FFDBD16D"/>
        <bgColor indexed="64"/>
      </patternFill>
    </fill>
    <fill>
      <patternFill patternType="solid">
        <fgColor rgb="FFF2A86D"/>
        <bgColor indexed="64"/>
      </patternFill>
    </fill>
    <fill>
      <patternFill patternType="solid">
        <fgColor rgb="FFC0CE73"/>
        <bgColor indexed="64"/>
      </patternFill>
    </fill>
    <fill>
      <patternFill patternType="solid">
        <fgColor rgb="FFC7CF72"/>
        <bgColor indexed="64"/>
      </patternFill>
    </fill>
    <fill>
      <patternFill patternType="solid">
        <fgColor rgb="FFC1CC73"/>
        <bgColor indexed="64"/>
      </patternFill>
    </fill>
    <fill>
      <patternFill patternType="solid">
        <fgColor rgb="FF63BD87"/>
        <bgColor indexed="64"/>
      </patternFill>
    </fill>
    <fill>
      <patternFill patternType="solid">
        <fgColor rgb="FFA4C979"/>
        <bgColor indexed="64"/>
      </patternFill>
    </fill>
    <fill>
      <patternFill patternType="solid">
        <fgColor rgb="FFA6C979"/>
        <bgColor indexed="64"/>
      </patternFill>
    </fill>
    <fill>
      <patternFill patternType="solid">
        <fgColor rgb="FFD0CF70"/>
        <bgColor indexed="64"/>
      </patternFill>
    </fill>
    <fill>
      <patternFill patternType="solid">
        <fgColor rgb="FF95C57C"/>
        <bgColor indexed="64"/>
      </patternFill>
    </fill>
    <fill>
      <patternFill patternType="solid">
        <fgColor rgb="FFDFD46D"/>
        <bgColor indexed="64"/>
      </patternFill>
    </fill>
    <fill>
      <patternFill patternType="solid">
        <fgColor rgb="FFD1D16F"/>
        <bgColor indexed="64"/>
      </patternFill>
    </fill>
    <fill>
      <patternFill patternType="solid">
        <fgColor rgb="FFA1C97A"/>
        <bgColor indexed="64"/>
      </patternFill>
    </fill>
    <fill>
      <patternFill patternType="solid">
        <fgColor rgb="FFF9D567"/>
        <bgColor indexed="64"/>
      </patternFill>
    </fill>
    <fill>
      <patternFill patternType="solid">
        <fgColor rgb="FFFED666"/>
        <bgColor indexed="64"/>
      </patternFill>
    </fill>
    <fill>
      <patternFill patternType="solid">
        <fgColor rgb="FFAFCB77"/>
        <bgColor indexed="64"/>
      </patternFill>
    </fill>
    <fill>
      <patternFill patternType="solid">
        <fgColor rgb="FFC3CF72"/>
        <bgColor indexed="64"/>
      </patternFill>
    </fill>
    <fill>
      <patternFill patternType="solid">
        <fgColor rgb="FFC5CD72"/>
        <bgColor indexed="64"/>
      </patternFill>
    </fill>
    <fill>
      <patternFill patternType="solid">
        <fgColor rgb="FFDFD16D"/>
        <bgColor indexed="64"/>
      </patternFill>
    </fill>
    <fill>
      <patternFill patternType="solid">
        <fgColor rgb="FF68BE86"/>
        <bgColor indexed="64"/>
      </patternFill>
    </fill>
    <fill>
      <patternFill patternType="solid">
        <fgColor rgb="FFF5D568"/>
        <bgColor indexed="64"/>
      </patternFill>
    </fill>
    <fill>
      <patternFill patternType="solid">
        <fgColor rgb="FFC0CC73"/>
        <bgColor indexed="64"/>
      </patternFill>
    </fill>
    <fill>
      <patternFill patternType="solid">
        <fgColor rgb="FFF9C269"/>
        <bgColor indexed="64"/>
      </patternFill>
    </fill>
    <fill>
      <patternFill patternType="solid">
        <fgColor rgb="FFFAC769"/>
        <bgColor indexed="64"/>
      </patternFill>
    </fill>
    <fill>
      <patternFill patternType="solid">
        <fgColor rgb="FF91C57D"/>
        <bgColor indexed="64"/>
      </patternFill>
    </fill>
    <fill>
      <patternFill patternType="solid">
        <fgColor rgb="FF90C57D"/>
        <bgColor indexed="64"/>
      </patternFill>
    </fill>
    <fill>
      <patternFill patternType="solid">
        <fgColor rgb="FFD4CF6F"/>
        <bgColor indexed="64"/>
      </patternFill>
    </fill>
    <fill>
      <patternFill patternType="solid">
        <fgColor rgb="FF93C57D"/>
        <bgColor indexed="64"/>
      </patternFill>
    </fill>
    <fill>
      <patternFill patternType="solid">
        <fgColor rgb="FFF4D868"/>
        <bgColor indexed="64"/>
      </patternFill>
    </fill>
    <fill>
      <patternFill patternType="solid">
        <fgColor rgb="FFFDD567"/>
        <bgColor indexed="64"/>
      </patternFill>
    </fill>
    <fill>
      <patternFill patternType="solid">
        <fgColor rgb="FFBECC74"/>
        <bgColor indexed="64"/>
      </patternFill>
    </fill>
    <fill>
      <patternFill patternType="solid">
        <fgColor rgb="FFAFCA77"/>
        <bgColor indexed="64"/>
      </patternFill>
    </fill>
    <fill>
      <patternFill patternType="solid">
        <fgColor rgb="FFD9D36E"/>
        <bgColor indexed="64"/>
      </patternFill>
    </fill>
    <fill>
      <patternFill patternType="solid">
        <fgColor rgb="FFC6CF72"/>
        <bgColor indexed="64"/>
      </patternFill>
    </fill>
    <fill>
      <patternFill patternType="solid">
        <fgColor rgb="FFE5D56B"/>
        <bgColor indexed="64"/>
      </patternFill>
    </fill>
    <fill>
      <patternFill patternType="solid">
        <fgColor rgb="FFB8CD75"/>
        <bgColor indexed="64"/>
      </patternFill>
    </fill>
    <fill>
      <patternFill patternType="solid">
        <fgColor rgb="FFFBD967"/>
        <bgColor indexed="64"/>
      </patternFill>
    </fill>
    <fill>
      <patternFill patternType="solid">
        <fgColor rgb="FFFBD666"/>
        <bgColor indexed="64"/>
      </patternFill>
    </fill>
    <fill>
      <patternFill patternType="solid">
        <fgColor rgb="FFCDD070"/>
        <bgColor indexed="64"/>
      </patternFill>
    </fill>
    <fill>
      <patternFill patternType="solid">
        <fgColor rgb="FFD1CF6F"/>
        <bgColor indexed="64"/>
      </patternFill>
    </fill>
    <fill>
      <patternFill patternType="solid">
        <fgColor rgb="FF8BC57E"/>
        <bgColor indexed="64"/>
      </patternFill>
    </fill>
    <fill>
      <patternFill patternType="solid">
        <fgColor rgb="FF92C67D"/>
        <bgColor indexed="64"/>
      </patternFill>
    </fill>
    <fill>
      <patternFill patternType="solid">
        <fgColor rgb="FFE8D56B"/>
        <bgColor indexed="64"/>
      </patternFill>
    </fill>
    <fill>
      <patternFill patternType="solid">
        <fgColor rgb="FFDDD16D"/>
        <bgColor indexed="64"/>
      </patternFill>
    </fill>
    <fill>
      <patternFill patternType="solid">
        <fgColor rgb="FFD6D06E"/>
        <bgColor indexed="64"/>
      </patternFill>
    </fill>
    <fill>
      <patternFill patternType="solid">
        <fgColor rgb="FF81C281"/>
        <bgColor indexed="64"/>
      </patternFill>
    </fill>
    <fill>
      <patternFill patternType="solid">
        <fgColor rgb="FFF8C16A"/>
        <bgColor indexed="64"/>
      </patternFill>
    </fill>
    <fill>
      <patternFill patternType="solid">
        <fgColor rgb="FFE4D56B"/>
        <bgColor indexed="64"/>
      </patternFill>
    </fill>
    <fill>
      <patternFill patternType="solid">
        <fgColor rgb="FFE9D36A"/>
        <bgColor indexed="64"/>
      </patternFill>
    </fill>
    <fill>
      <patternFill patternType="solid">
        <fgColor rgb="FFF3AC6D"/>
        <bgColor indexed="64"/>
      </patternFill>
    </fill>
    <fill>
      <patternFill patternType="solid">
        <fgColor rgb="FFDED46D"/>
        <bgColor indexed="64"/>
      </patternFill>
    </fill>
    <fill>
      <patternFill patternType="solid">
        <fgColor rgb="FFC9D071"/>
        <bgColor indexed="64"/>
      </patternFill>
    </fill>
    <fill>
      <patternFill patternType="solid">
        <fgColor rgb="FF75C083"/>
        <bgColor indexed="64"/>
      </patternFill>
    </fill>
    <fill>
      <patternFill patternType="solid">
        <fgColor rgb="FF83C280"/>
        <bgColor indexed="64"/>
      </patternFill>
    </fill>
    <fill>
      <patternFill patternType="solid">
        <fgColor rgb="FF91C67D"/>
        <bgColor indexed="64"/>
      </patternFill>
    </fill>
    <fill>
      <patternFill patternType="solid">
        <fgColor rgb="FFB0CA76"/>
        <bgColor indexed="64"/>
      </patternFill>
    </fill>
    <fill>
      <patternFill patternType="solid">
        <fgColor rgb="FFCCCE71"/>
        <bgColor indexed="64"/>
      </patternFill>
    </fill>
    <fill>
      <patternFill patternType="solid">
        <fgColor rgb="FFADC977"/>
        <bgColor indexed="64"/>
      </patternFill>
    </fill>
    <fill>
      <patternFill patternType="solid">
        <fgColor rgb="FFB3CC76"/>
        <bgColor indexed="64"/>
      </patternFill>
    </fill>
    <fill>
      <patternFill patternType="solid">
        <fgColor rgb="FFF5B56B"/>
        <bgColor indexed="64"/>
      </patternFill>
    </fill>
    <fill>
      <patternFill patternType="solid">
        <fgColor rgb="FFE8D36B"/>
        <bgColor indexed="64"/>
      </patternFill>
    </fill>
    <fill>
      <patternFill patternType="solid">
        <fgColor rgb="FFB5CC76"/>
        <bgColor indexed="64"/>
      </patternFill>
    </fill>
    <fill>
      <patternFill patternType="solid">
        <fgColor rgb="FFC2CF73"/>
        <bgColor indexed="64"/>
      </patternFill>
    </fill>
    <fill>
      <patternFill patternType="solid">
        <fgColor rgb="FFD0D170"/>
        <bgColor indexed="64"/>
      </patternFill>
    </fill>
    <fill>
      <patternFill patternType="solid">
        <fgColor rgb="FFABCA78"/>
        <bgColor indexed="64"/>
      </patternFill>
    </fill>
    <fill>
      <patternFill patternType="solid">
        <fgColor rgb="FFF1D469"/>
        <bgColor indexed="64"/>
      </patternFill>
    </fill>
    <fill>
      <patternFill patternType="solid">
        <fgColor rgb="FF5EBD88"/>
        <bgColor indexed="64"/>
      </patternFill>
    </fill>
    <fill>
      <patternFill patternType="solid">
        <fgColor rgb="FFF1D769"/>
        <bgColor indexed="64"/>
      </patternFill>
    </fill>
    <fill>
      <patternFill patternType="solid">
        <fgColor rgb="FFF7BB6A"/>
        <bgColor indexed="64"/>
      </patternFill>
    </fill>
    <fill>
      <patternFill patternType="solid">
        <fgColor rgb="FF71C084"/>
        <bgColor indexed="64"/>
      </patternFill>
    </fill>
    <fill>
      <patternFill patternType="solid">
        <fgColor rgb="FFFDD067"/>
        <bgColor indexed="64"/>
      </patternFill>
    </fill>
    <fill>
      <patternFill patternType="solid">
        <fgColor rgb="FFD7D26E"/>
        <bgColor indexed="64"/>
      </patternFill>
    </fill>
    <fill>
      <patternFill patternType="solid">
        <fgColor rgb="FFCED170"/>
        <bgColor indexed="64"/>
      </patternFill>
    </fill>
    <fill>
      <patternFill patternType="solid">
        <fgColor rgb="FFA5C879"/>
        <bgColor indexed="64"/>
      </patternFill>
    </fill>
    <fill>
      <patternFill patternType="solid">
        <fgColor rgb="FFF2A96D"/>
        <bgColor indexed="64"/>
      </patternFill>
    </fill>
    <fill>
      <patternFill patternType="solid">
        <fgColor rgb="FFF4B36C"/>
        <bgColor indexed="64"/>
      </patternFill>
    </fill>
    <fill>
      <patternFill patternType="solid">
        <fgColor rgb="FFEF9D6F"/>
        <bgColor indexed="64"/>
      </patternFill>
    </fill>
    <fill>
      <patternFill patternType="solid">
        <fgColor rgb="FFF4AF6C"/>
        <bgColor indexed="64"/>
      </patternFill>
    </fill>
    <fill>
      <patternFill patternType="solid">
        <fgColor rgb="FFE5D26B"/>
        <bgColor indexed="64"/>
      </patternFill>
    </fill>
    <fill>
      <patternFill patternType="solid">
        <fgColor rgb="FFCFD170"/>
        <bgColor indexed="64"/>
      </patternFill>
    </fill>
    <fill>
      <patternFill patternType="solid">
        <fgColor rgb="FFEE9C6F"/>
        <bgColor indexed="64"/>
      </patternFill>
    </fill>
    <fill>
      <patternFill patternType="solid">
        <fgColor rgb="FFFDCF67"/>
        <bgColor indexed="64"/>
      </patternFill>
    </fill>
    <fill>
      <patternFill patternType="solid">
        <fgColor rgb="FFBCCC74"/>
        <bgColor indexed="64"/>
      </patternFill>
    </fill>
    <fill>
      <patternFill patternType="solid">
        <fgColor rgb="FFEDD469"/>
        <bgColor indexed="64"/>
      </patternFill>
    </fill>
    <fill>
      <patternFill patternType="solid">
        <fgColor rgb="FFF3AD6C"/>
        <bgColor indexed="64"/>
      </patternFill>
    </fill>
    <fill>
      <patternFill patternType="solid">
        <fgColor rgb="FFF7D567"/>
        <bgColor indexed="64"/>
      </patternFill>
    </fill>
    <fill>
      <patternFill patternType="solid">
        <fgColor rgb="FFF8C06A"/>
        <bgColor indexed="64"/>
      </patternFill>
    </fill>
    <fill>
      <patternFill patternType="solid">
        <fgColor rgb="FFD2CF6F"/>
        <bgColor indexed="64"/>
      </patternFill>
    </fill>
    <fill>
      <patternFill patternType="solid">
        <fgColor rgb="FFB5CB75"/>
        <bgColor indexed="64"/>
      </patternFill>
    </fill>
    <fill>
      <patternFill patternType="solid">
        <fgColor rgb="FFB0CA77"/>
        <bgColor indexed="64"/>
      </patternFill>
    </fill>
    <fill>
      <patternFill patternType="solid">
        <fgColor rgb="FFEB9071"/>
        <bgColor indexed="64"/>
      </patternFill>
    </fill>
    <fill>
      <patternFill patternType="solid">
        <fgColor rgb="FFD4D06F"/>
        <bgColor indexed="64"/>
      </patternFill>
    </fill>
    <fill>
      <patternFill patternType="solid">
        <fgColor rgb="FFE8D56A"/>
        <bgColor indexed="64"/>
      </patternFill>
    </fill>
    <fill>
      <patternFill patternType="solid">
        <fgColor rgb="FF74C083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9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336">
    <xf numFmtId="0" fontId="0" fillId="0" borderId="0" xfId="0"/>
    <xf numFmtId="21" fontId="0" fillId="0" borderId="0" xfId="0" applyNumberFormat="1"/>
    <xf numFmtId="0" fontId="1" fillId="0" borderId="0" xfId="0" applyFont="1"/>
    <xf numFmtId="164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0" fontId="3" fillId="0" borderId="1" xfId="0" applyFont="1" applyBorder="1"/>
    <xf numFmtId="10" fontId="3" fillId="0" borderId="1" xfId="0" applyNumberFormat="1" applyFont="1" applyBorder="1"/>
    <xf numFmtId="2" fontId="3" fillId="0" borderId="1" xfId="0" applyNumberFormat="1" applyFont="1" applyBorder="1"/>
    <xf numFmtId="0" fontId="4" fillId="2" borderId="1" xfId="0" applyFont="1" applyFill="1" applyBorder="1"/>
    <xf numFmtId="164" fontId="4" fillId="2" borderId="1" xfId="0" applyNumberFormat="1" applyFont="1" applyFill="1" applyBorder="1"/>
    <xf numFmtId="10" fontId="4" fillId="2" borderId="1" xfId="0" applyNumberFormat="1" applyFont="1" applyFill="1" applyBorder="1"/>
    <xf numFmtId="2" fontId="4" fillId="2" borderId="1" xfId="0" applyNumberFormat="1" applyFont="1" applyFill="1" applyBorder="1"/>
    <xf numFmtId="164" fontId="3" fillId="0" borderId="1" xfId="0" applyNumberFormat="1" applyFont="1" applyBorder="1"/>
    <xf numFmtId="0" fontId="4" fillId="0" borderId="1" xfId="0" applyFont="1" applyBorder="1"/>
    <xf numFmtId="164" fontId="4" fillId="0" borderId="1" xfId="0" applyNumberFormat="1" applyFont="1" applyBorder="1"/>
    <xf numFmtId="0" fontId="3" fillId="3" borderId="1" xfId="0" applyFont="1" applyFill="1" applyBorder="1"/>
    <xf numFmtId="10" fontId="3" fillId="3" borderId="1" xfId="0" applyNumberFormat="1" applyFont="1" applyFill="1" applyBorder="1"/>
    <xf numFmtId="2" fontId="3" fillId="3" borderId="1" xfId="0" applyNumberFormat="1" applyFont="1" applyFill="1" applyBorder="1"/>
    <xf numFmtId="0" fontId="3" fillId="0" borderId="0" xfId="0" applyFont="1"/>
    <xf numFmtId="164" fontId="3" fillId="0" borderId="0" xfId="0" applyNumberFormat="1" applyFont="1"/>
    <xf numFmtId="10" fontId="3" fillId="0" borderId="0" xfId="0" applyNumberFormat="1" applyFont="1"/>
    <xf numFmtId="2" fontId="3" fillId="0" borderId="0" xfId="0" applyNumberFormat="1" applyFont="1"/>
    <xf numFmtId="0" fontId="7" fillId="0" borderId="0" xfId="0" applyFont="1"/>
    <xf numFmtId="0" fontId="8" fillId="0" borderId="2" xfId="0" applyFont="1" applyBorder="1" applyAlignment="1">
      <alignment wrapText="1"/>
    </xf>
    <xf numFmtId="0" fontId="8" fillId="0" borderId="3" xfId="0" applyFont="1" applyBorder="1" applyAlignment="1">
      <alignment wrapText="1"/>
    </xf>
    <xf numFmtId="0" fontId="9" fillId="0" borderId="3" xfId="0" applyFont="1" applyBorder="1" applyAlignment="1">
      <alignment wrapText="1"/>
    </xf>
    <xf numFmtId="0" fontId="9" fillId="0" borderId="4" xfId="0" applyFont="1" applyBorder="1" applyAlignment="1">
      <alignment wrapText="1"/>
    </xf>
    <xf numFmtId="0" fontId="9" fillId="0" borderId="5" xfId="0" applyFont="1" applyBorder="1" applyAlignment="1">
      <alignment horizontal="right" wrapText="1"/>
    </xf>
    <xf numFmtId="10" fontId="9" fillId="4" borderId="5" xfId="0" applyNumberFormat="1" applyFont="1" applyFill="1" applyBorder="1" applyAlignment="1">
      <alignment horizontal="right" wrapText="1"/>
    </xf>
    <xf numFmtId="10" fontId="9" fillId="5" borderId="5" xfId="0" applyNumberFormat="1" applyFont="1" applyFill="1" applyBorder="1" applyAlignment="1">
      <alignment horizontal="right" wrapText="1"/>
    </xf>
    <xf numFmtId="10" fontId="9" fillId="6" borderId="5" xfId="0" applyNumberFormat="1" applyFont="1" applyFill="1" applyBorder="1" applyAlignment="1">
      <alignment horizontal="right" wrapText="1"/>
    </xf>
    <xf numFmtId="10" fontId="9" fillId="7" borderId="5" xfId="0" applyNumberFormat="1" applyFont="1" applyFill="1" applyBorder="1" applyAlignment="1">
      <alignment horizontal="right" wrapText="1"/>
    </xf>
    <xf numFmtId="10" fontId="9" fillId="8" borderId="5" xfId="0" applyNumberFormat="1" applyFont="1" applyFill="1" applyBorder="1" applyAlignment="1">
      <alignment horizontal="right" wrapText="1"/>
    </xf>
    <xf numFmtId="10" fontId="9" fillId="9" borderId="5" xfId="0" applyNumberFormat="1" applyFont="1" applyFill="1" applyBorder="1" applyAlignment="1">
      <alignment horizontal="right" wrapText="1"/>
    </xf>
    <xf numFmtId="0" fontId="9" fillId="10" borderId="5" xfId="0" applyFont="1" applyFill="1" applyBorder="1" applyAlignment="1">
      <alignment horizontal="right" wrapText="1"/>
    </xf>
    <xf numFmtId="10" fontId="9" fillId="11" borderId="5" xfId="0" applyNumberFormat="1" applyFont="1" applyFill="1" applyBorder="1" applyAlignment="1">
      <alignment horizontal="right" wrapText="1"/>
    </xf>
    <xf numFmtId="0" fontId="9" fillId="12" borderId="5" xfId="0" applyFont="1" applyFill="1" applyBorder="1" applyAlignment="1">
      <alignment horizontal="right" wrapText="1"/>
    </xf>
    <xf numFmtId="10" fontId="9" fillId="10" borderId="5" xfId="0" applyNumberFormat="1" applyFont="1" applyFill="1" applyBorder="1" applyAlignment="1">
      <alignment horizontal="right" wrapText="1"/>
    </xf>
    <xf numFmtId="0" fontId="9" fillId="13" borderId="5" xfId="0" applyFont="1" applyFill="1" applyBorder="1" applyAlignment="1">
      <alignment horizontal="right" wrapText="1"/>
    </xf>
    <xf numFmtId="10" fontId="9" fillId="14" borderId="5" xfId="0" applyNumberFormat="1" applyFont="1" applyFill="1" applyBorder="1" applyAlignment="1">
      <alignment horizontal="right" wrapText="1"/>
    </xf>
    <xf numFmtId="0" fontId="9" fillId="0" borderId="5" xfId="0" applyFont="1" applyBorder="1" applyAlignment="1">
      <alignment wrapText="1"/>
    </xf>
    <xf numFmtId="0" fontId="9" fillId="6" borderId="5" xfId="0" applyFont="1" applyFill="1" applyBorder="1" applyAlignment="1">
      <alignment horizontal="right" wrapText="1"/>
    </xf>
    <xf numFmtId="10" fontId="9" fillId="15" borderId="5" xfId="0" applyNumberFormat="1" applyFont="1" applyFill="1" applyBorder="1" applyAlignment="1">
      <alignment horizontal="right" wrapText="1"/>
    </xf>
    <xf numFmtId="10" fontId="9" fillId="16" borderId="5" xfId="0" applyNumberFormat="1" applyFont="1" applyFill="1" applyBorder="1" applyAlignment="1">
      <alignment horizontal="right" wrapText="1"/>
    </xf>
    <xf numFmtId="0" fontId="9" fillId="17" borderId="5" xfId="0" applyFont="1" applyFill="1" applyBorder="1" applyAlignment="1">
      <alignment horizontal="right" wrapText="1"/>
    </xf>
    <xf numFmtId="10" fontId="9" fillId="18" borderId="5" xfId="0" applyNumberFormat="1" applyFont="1" applyFill="1" applyBorder="1" applyAlignment="1">
      <alignment horizontal="right" wrapText="1"/>
    </xf>
    <xf numFmtId="10" fontId="9" fillId="19" borderId="5" xfId="0" applyNumberFormat="1" applyFont="1" applyFill="1" applyBorder="1" applyAlignment="1">
      <alignment horizontal="right" wrapText="1"/>
    </xf>
    <xf numFmtId="10" fontId="9" fillId="20" borderId="5" xfId="0" applyNumberFormat="1" applyFont="1" applyFill="1" applyBorder="1" applyAlignment="1">
      <alignment horizontal="right" wrapText="1"/>
    </xf>
    <xf numFmtId="10" fontId="9" fillId="21" borderId="5" xfId="0" applyNumberFormat="1" applyFont="1" applyFill="1" applyBorder="1" applyAlignment="1">
      <alignment horizontal="right" wrapText="1"/>
    </xf>
    <xf numFmtId="0" fontId="9" fillId="22" borderId="5" xfId="0" applyFont="1" applyFill="1" applyBorder="1" applyAlignment="1">
      <alignment horizontal="right" wrapText="1"/>
    </xf>
    <xf numFmtId="0" fontId="9" fillId="23" borderId="5" xfId="0" applyFont="1" applyFill="1" applyBorder="1" applyAlignment="1">
      <alignment horizontal="right" wrapText="1"/>
    </xf>
    <xf numFmtId="10" fontId="9" fillId="24" borderId="5" xfId="0" applyNumberFormat="1" applyFont="1" applyFill="1" applyBorder="1" applyAlignment="1">
      <alignment horizontal="right" wrapText="1"/>
    </xf>
    <xf numFmtId="10" fontId="9" fillId="25" borderId="5" xfId="0" applyNumberFormat="1" applyFont="1" applyFill="1" applyBorder="1" applyAlignment="1">
      <alignment horizontal="right" wrapText="1"/>
    </xf>
    <xf numFmtId="10" fontId="9" fillId="26" borderId="5" xfId="0" applyNumberFormat="1" applyFont="1" applyFill="1" applyBorder="1" applyAlignment="1">
      <alignment horizontal="right" wrapText="1"/>
    </xf>
    <xf numFmtId="10" fontId="9" fillId="27" borderId="5" xfId="0" applyNumberFormat="1" applyFont="1" applyFill="1" applyBorder="1" applyAlignment="1">
      <alignment horizontal="right" wrapText="1"/>
    </xf>
    <xf numFmtId="10" fontId="9" fillId="28" borderId="5" xfId="0" applyNumberFormat="1" applyFont="1" applyFill="1" applyBorder="1" applyAlignment="1">
      <alignment horizontal="right" wrapText="1"/>
    </xf>
    <xf numFmtId="10" fontId="9" fillId="29" borderId="5" xfId="0" applyNumberFormat="1" applyFont="1" applyFill="1" applyBorder="1" applyAlignment="1">
      <alignment horizontal="right" wrapText="1"/>
    </xf>
    <xf numFmtId="10" fontId="9" fillId="30" borderId="5" xfId="0" applyNumberFormat="1" applyFont="1" applyFill="1" applyBorder="1" applyAlignment="1">
      <alignment horizontal="right" wrapText="1"/>
    </xf>
    <xf numFmtId="0" fontId="9" fillId="31" borderId="5" xfId="0" applyFont="1" applyFill="1" applyBorder="1" applyAlignment="1">
      <alignment horizontal="right" wrapText="1"/>
    </xf>
    <xf numFmtId="10" fontId="9" fillId="32" borderId="5" xfId="0" applyNumberFormat="1" applyFont="1" applyFill="1" applyBorder="1" applyAlignment="1">
      <alignment horizontal="right" wrapText="1"/>
    </xf>
    <xf numFmtId="0" fontId="9" fillId="33" borderId="5" xfId="0" applyFont="1" applyFill="1" applyBorder="1" applyAlignment="1">
      <alignment horizontal="right" wrapText="1"/>
    </xf>
    <xf numFmtId="10" fontId="9" fillId="34" borderId="5" xfId="0" applyNumberFormat="1" applyFont="1" applyFill="1" applyBorder="1" applyAlignment="1">
      <alignment horizontal="right" wrapText="1"/>
    </xf>
    <xf numFmtId="0" fontId="9" fillId="35" borderId="5" xfId="0" applyFont="1" applyFill="1" applyBorder="1" applyAlignment="1">
      <alignment horizontal="right" wrapText="1"/>
    </xf>
    <xf numFmtId="10" fontId="9" fillId="36" borderId="5" xfId="0" applyNumberFormat="1" applyFont="1" applyFill="1" applyBorder="1" applyAlignment="1">
      <alignment horizontal="right" wrapText="1"/>
    </xf>
    <xf numFmtId="10" fontId="9" fillId="37" borderId="5" xfId="0" applyNumberFormat="1" applyFont="1" applyFill="1" applyBorder="1" applyAlignment="1">
      <alignment horizontal="right" wrapText="1"/>
    </xf>
    <xf numFmtId="10" fontId="9" fillId="38" borderId="5" xfId="0" applyNumberFormat="1" applyFont="1" applyFill="1" applyBorder="1" applyAlignment="1">
      <alignment horizontal="right" wrapText="1"/>
    </xf>
    <xf numFmtId="10" fontId="9" fillId="39" borderId="5" xfId="0" applyNumberFormat="1" applyFont="1" applyFill="1" applyBorder="1" applyAlignment="1">
      <alignment horizontal="right" wrapText="1"/>
    </xf>
    <xf numFmtId="10" fontId="9" fillId="40" borderId="5" xfId="0" applyNumberFormat="1" applyFont="1" applyFill="1" applyBorder="1" applyAlignment="1">
      <alignment horizontal="right" wrapText="1"/>
    </xf>
    <xf numFmtId="10" fontId="9" fillId="41" borderId="5" xfId="0" applyNumberFormat="1" applyFont="1" applyFill="1" applyBorder="1" applyAlignment="1">
      <alignment horizontal="right" wrapText="1"/>
    </xf>
    <xf numFmtId="10" fontId="9" fillId="42" borderId="5" xfId="0" applyNumberFormat="1" applyFont="1" applyFill="1" applyBorder="1" applyAlignment="1">
      <alignment horizontal="right" wrapText="1"/>
    </xf>
    <xf numFmtId="10" fontId="9" fillId="43" borderId="5" xfId="0" applyNumberFormat="1" applyFont="1" applyFill="1" applyBorder="1" applyAlignment="1">
      <alignment horizontal="right" wrapText="1"/>
    </xf>
    <xf numFmtId="0" fontId="9" fillId="44" borderId="5" xfId="0" applyFont="1" applyFill="1" applyBorder="1" applyAlignment="1">
      <alignment horizontal="right" wrapText="1"/>
    </xf>
    <xf numFmtId="10" fontId="9" fillId="45" borderId="5" xfId="0" applyNumberFormat="1" applyFont="1" applyFill="1" applyBorder="1" applyAlignment="1">
      <alignment horizontal="right" wrapText="1"/>
    </xf>
    <xf numFmtId="10" fontId="9" fillId="46" borderId="5" xfId="0" applyNumberFormat="1" applyFont="1" applyFill="1" applyBorder="1" applyAlignment="1">
      <alignment horizontal="right" wrapText="1"/>
    </xf>
    <xf numFmtId="10" fontId="9" fillId="47" borderId="5" xfId="0" applyNumberFormat="1" applyFont="1" applyFill="1" applyBorder="1" applyAlignment="1">
      <alignment horizontal="right" wrapText="1"/>
    </xf>
    <xf numFmtId="10" fontId="9" fillId="48" borderId="5" xfId="0" applyNumberFormat="1" applyFont="1" applyFill="1" applyBorder="1" applyAlignment="1">
      <alignment horizontal="right" wrapText="1"/>
    </xf>
    <xf numFmtId="10" fontId="9" fillId="49" borderId="5" xfId="0" applyNumberFormat="1" applyFont="1" applyFill="1" applyBorder="1" applyAlignment="1">
      <alignment horizontal="right" wrapText="1"/>
    </xf>
    <xf numFmtId="10" fontId="9" fillId="50" borderId="5" xfId="0" applyNumberFormat="1" applyFont="1" applyFill="1" applyBorder="1" applyAlignment="1">
      <alignment horizontal="right" wrapText="1"/>
    </xf>
    <xf numFmtId="10" fontId="9" fillId="51" borderId="5" xfId="0" applyNumberFormat="1" applyFont="1" applyFill="1" applyBorder="1" applyAlignment="1">
      <alignment horizontal="right" wrapText="1"/>
    </xf>
    <xf numFmtId="0" fontId="9" fillId="52" borderId="5" xfId="0" applyFont="1" applyFill="1" applyBorder="1" applyAlignment="1">
      <alignment horizontal="right" wrapText="1"/>
    </xf>
    <xf numFmtId="10" fontId="9" fillId="53" borderId="5" xfId="0" applyNumberFormat="1" applyFont="1" applyFill="1" applyBorder="1" applyAlignment="1">
      <alignment horizontal="right" wrapText="1"/>
    </xf>
    <xf numFmtId="10" fontId="9" fillId="54" borderId="5" xfId="0" applyNumberFormat="1" applyFont="1" applyFill="1" applyBorder="1" applyAlignment="1">
      <alignment horizontal="right" wrapText="1"/>
    </xf>
    <xf numFmtId="0" fontId="9" fillId="14" borderId="5" xfId="0" applyFont="1" applyFill="1" applyBorder="1" applyAlignment="1">
      <alignment horizontal="right" wrapText="1"/>
    </xf>
    <xf numFmtId="10" fontId="9" fillId="55" borderId="5" xfId="0" applyNumberFormat="1" applyFont="1" applyFill="1" applyBorder="1" applyAlignment="1">
      <alignment horizontal="right" wrapText="1"/>
    </xf>
    <xf numFmtId="10" fontId="9" fillId="56" borderId="5" xfId="0" applyNumberFormat="1" applyFont="1" applyFill="1" applyBorder="1" applyAlignment="1">
      <alignment horizontal="right" wrapText="1"/>
    </xf>
    <xf numFmtId="10" fontId="9" fillId="57" borderId="5" xfId="0" applyNumberFormat="1" applyFont="1" applyFill="1" applyBorder="1" applyAlignment="1">
      <alignment horizontal="right" wrapText="1"/>
    </xf>
    <xf numFmtId="10" fontId="9" fillId="58" borderId="5" xfId="0" applyNumberFormat="1" applyFont="1" applyFill="1" applyBorder="1" applyAlignment="1">
      <alignment horizontal="right" wrapText="1"/>
    </xf>
    <xf numFmtId="10" fontId="9" fillId="59" borderId="5" xfId="0" applyNumberFormat="1" applyFont="1" applyFill="1" applyBorder="1" applyAlignment="1">
      <alignment horizontal="right" wrapText="1"/>
    </xf>
    <xf numFmtId="0" fontId="9" fillId="60" borderId="5" xfId="0" applyFont="1" applyFill="1" applyBorder="1" applyAlignment="1">
      <alignment horizontal="right" wrapText="1"/>
    </xf>
    <xf numFmtId="10" fontId="9" fillId="61" borderId="5" xfId="0" applyNumberFormat="1" applyFont="1" applyFill="1" applyBorder="1" applyAlignment="1">
      <alignment horizontal="right" wrapText="1"/>
    </xf>
    <xf numFmtId="0" fontId="9" fillId="62" borderId="5" xfId="0" applyFont="1" applyFill="1" applyBorder="1" applyAlignment="1">
      <alignment horizontal="right" wrapText="1"/>
    </xf>
    <xf numFmtId="0" fontId="9" fillId="63" borderId="5" xfId="0" applyFont="1" applyFill="1" applyBorder="1" applyAlignment="1">
      <alignment horizontal="right" wrapText="1"/>
    </xf>
    <xf numFmtId="10" fontId="9" fillId="64" borderId="5" xfId="0" applyNumberFormat="1" applyFont="1" applyFill="1" applyBorder="1" applyAlignment="1">
      <alignment horizontal="right" wrapText="1"/>
    </xf>
    <xf numFmtId="10" fontId="9" fillId="65" borderId="5" xfId="0" applyNumberFormat="1" applyFont="1" applyFill="1" applyBorder="1" applyAlignment="1">
      <alignment horizontal="right" wrapText="1"/>
    </xf>
    <xf numFmtId="10" fontId="9" fillId="66" borderId="5" xfId="0" applyNumberFormat="1" applyFont="1" applyFill="1" applyBorder="1" applyAlignment="1">
      <alignment horizontal="right" wrapText="1"/>
    </xf>
    <xf numFmtId="10" fontId="9" fillId="67" borderId="5" xfId="0" applyNumberFormat="1" applyFont="1" applyFill="1" applyBorder="1" applyAlignment="1">
      <alignment horizontal="right" wrapText="1"/>
    </xf>
    <xf numFmtId="10" fontId="9" fillId="68" borderId="5" xfId="0" applyNumberFormat="1" applyFont="1" applyFill="1" applyBorder="1" applyAlignment="1">
      <alignment horizontal="right" wrapText="1"/>
    </xf>
    <xf numFmtId="0" fontId="9" fillId="69" borderId="5" xfId="0" applyFont="1" applyFill="1" applyBorder="1" applyAlignment="1">
      <alignment horizontal="right" wrapText="1"/>
    </xf>
    <xf numFmtId="10" fontId="9" fillId="70" borderId="5" xfId="0" applyNumberFormat="1" applyFont="1" applyFill="1" applyBorder="1" applyAlignment="1">
      <alignment horizontal="right" wrapText="1"/>
    </xf>
    <xf numFmtId="0" fontId="9" fillId="71" borderId="5" xfId="0" applyFont="1" applyFill="1" applyBorder="1" applyAlignment="1">
      <alignment horizontal="right" wrapText="1"/>
    </xf>
    <xf numFmtId="10" fontId="9" fillId="72" borderId="5" xfId="0" applyNumberFormat="1" applyFont="1" applyFill="1" applyBorder="1" applyAlignment="1">
      <alignment horizontal="right" wrapText="1"/>
    </xf>
    <xf numFmtId="0" fontId="9" fillId="73" borderId="5" xfId="0" applyFont="1" applyFill="1" applyBorder="1" applyAlignment="1">
      <alignment horizontal="right" wrapText="1"/>
    </xf>
    <xf numFmtId="10" fontId="9" fillId="74" borderId="5" xfId="0" applyNumberFormat="1" applyFont="1" applyFill="1" applyBorder="1" applyAlignment="1">
      <alignment horizontal="right" wrapText="1"/>
    </xf>
    <xf numFmtId="10" fontId="9" fillId="75" borderId="5" xfId="0" applyNumberFormat="1" applyFont="1" applyFill="1" applyBorder="1" applyAlignment="1">
      <alignment horizontal="right" wrapText="1"/>
    </xf>
    <xf numFmtId="10" fontId="9" fillId="76" borderId="5" xfId="0" applyNumberFormat="1" applyFont="1" applyFill="1" applyBorder="1" applyAlignment="1">
      <alignment horizontal="right" wrapText="1"/>
    </xf>
    <xf numFmtId="10" fontId="9" fillId="77" borderId="5" xfId="0" applyNumberFormat="1" applyFont="1" applyFill="1" applyBorder="1" applyAlignment="1">
      <alignment horizontal="right" wrapText="1"/>
    </xf>
    <xf numFmtId="10" fontId="9" fillId="78" borderId="5" xfId="0" applyNumberFormat="1" applyFont="1" applyFill="1" applyBorder="1" applyAlignment="1">
      <alignment horizontal="right" wrapText="1"/>
    </xf>
    <xf numFmtId="10" fontId="9" fillId="79" borderId="5" xfId="0" applyNumberFormat="1" applyFont="1" applyFill="1" applyBorder="1" applyAlignment="1">
      <alignment horizontal="right" wrapText="1"/>
    </xf>
    <xf numFmtId="10" fontId="9" fillId="80" borderId="5" xfId="0" applyNumberFormat="1" applyFont="1" applyFill="1" applyBorder="1" applyAlignment="1">
      <alignment horizontal="right" wrapText="1"/>
    </xf>
    <xf numFmtId="10" fontId="9" fillId="81" borderId="5" xfId="0" applyNumberFormat="1" applyFont="1" applyFill="1" applyBorder="1" applyAlignment="1">
      <alignment horizontal="right" wrapText="1"/>
    </xf>
    <xf numFmtId="10" fontId="9" fillId="82" borderId="5" xfId="0" applyNumberFormat="1" applyFont="1" applyFill="1" applyBorder="1" applyAlignment="1">
      <alignment horizontal="right" wrapText="1"/>
    </xf>
    <xf numFmtId="10" fontId="9" fillId="83" borderId="5" xfId="0" applyNumberFormat="1" applyFont="1" applyFill="1" applyBorder="1" applyAlignment="1">
      <alignment horizontal="right" wrapText="1"/>
    </xf>
    <xf numFmtId="0" fontId="9" fillId="84" borderId="5" xfId="0" applyFont="1" applyFill="1" applyBorder="1" applyAlignment="1">
      <alignment horizontal="right" wrapText="1"/>
    </xf>
    <xf numFmtId="10" fontId="9" fillId="85" borderId="5" xfId="0" applyNumberFormat="1" applyFont="1" applyFill="1" applyBorder="1" applyAlignment="1">
      <alignment horizontal="right" wrapText="1"/>
    </xf>
    <xf numFmtId="10" fontId="9" fillId="86" borderId="5" xfId="0" applyNumberFormat="1" applyFont="1" applyFill="1" applyBorder="1" applyAlignment="1">
      <alignment horizontal="right" wrapText="1"/>
    </xf>
    <xf numFmtId="10" fontId="9" fillId="87" borderId="5" xfId="0" applyNumberFormat="1" applyFont="1" applyFill="1" applyBorder="1" applyAlignment="1">
      <alignment horizontal="right" wrapText="1"/>
    </xf>
    <xf numFmtId="10" fontId="9" fillId="88" borderId="5" xfId="0" applyNumberFormat="1" applyFont="1" applyFill="1" applyBorder="1" applyAlignment="1">
      <alignment horizontal="right" wrapText="1"/>
    </xf>
    <xf numFmtId="0" fontId="9" fillId="89" borderId="5" xfId="0" applyFont="1" applyFill="1" applyBorder="1" applyAlignment="1">
      <alignment horizontal="right" wrapText="1"/>
    </xf>
    <xf numFmtId="10" fontId="9" fillId="90" borderId="5" xfId="0" applyNumberFormat="1" applyFont="1" applyFill="1" applyBorder="1" applyAlignment="1">
      <alignment horizontal="right" wrapText="1"/>
    </xf>
    <xf numFmtId="0" fontId="9" fillId="91" borderId="5" xfId="0" applyFont="1" applyFill="1" applyBorder="1" applyAlignment="1">
      <alignment horizontal="right" wrapText="1"/>
    </xf>
    <xf numFmtId="10" fontId="9" fillId="92" borderId="5" xfId="0" applyNumberFormat="1" applyFont="1" applyFill="1" applyBorder="1" applyAlignment="1">
      <alignment horizontal="right" wrapText="1"/>
    </xf>
    <xf numFmtId="0" fontId="9" fillId="24" borderId="5" xfId="0" applyFont="1" applyFill="1" applyBorder="1" applyAlignment="1">
      <alignment horizontal="right" wrapText="1"/>
    </xf>
    <xf numFmtId="10" fontId="9" fillId="93" borderId="5" xfId="0" applyNumberFormat="1" applyFont="1" applyFill="1" applyBorder="1" applyAlignment="1">
      <alignment horizontal="right" wrapText="1"/>
    </xf>
    <xf numFmtId="10" fontId="9" fillId="94" borderId="5" xfId="0" applyNumberFormat="1" applyFont="1" applyFill="1" applyBorder="1" applyAlignment="1">
      <alignment horizontal="right" wrapText="1"/>
    </xf>
    <xf numFmtId="10" fontId="9" fillId="95" borderId="5" xfId="0" applyNumberFormat="1" applyFont="1" applyFill="1" applyBorder="1" applyAlignment="1">
      <alignment horizontal="right" wrapText="1"/>
    </xf>
    <xf numFmtId="10" fontId="9" fillId="96" borderId="5" xfId="0" applyNumberFormat="1" applyFont="1" applyFill="1" applyBorder="1" applyAlignment="1">
      <alignment horizontal="right" wrapText="1"/>
    </xf>
    <xf numFmtId="10" fontId="9" fillId="97" borderId="5" xfId="0" applyNumberFormat="1" applyFont="1" applyFill="1" applyBorder="1" applyAlignment="1">
      <alignment horizontal="right" wrapText="1"/>
    </xf>
    <xf numFmtId="10" fontId="9" fillId="98" borderId="5" xfId="0" applyNumberFormat="1" applyFont="1" applyFill="1" applyBorder="1" applyAlignment="1">
      <alignment horizontal="right" wrapText="1"/>
    </xf>
    <xf numFmtId="10" fontId="9" fillId="99" borderId="5" xfId="0" applyNumberFormat="1" applyFont="1" applyFill="1" applyBorder="1" applyAlignment="1">
      <alignment horizontal="right" wrapText="1"/>
    </xf>
    <xf numFmtId="10" fontId="9" fillId="100" borderId="5" xfId="0" applyNumberFormat="1" applyFont="1" applyFill="1" applyBorder="1" applyAlignment="1">
      <alignment horizontal="right" wrapText="1"/>
    </xf>
    <xf numFmtId="10" fontId="9" fillId="101" borderId="5" xfId="0" applyNumberFormat="1" applyFont="1" applyFill="1" applyBorder="1" applyAlignment="1">
      <alignment horizontal="right" wrapText="1"/>
    </xf>
    <xf numFmtId="10" fontId="9" fillId="102" borderId="5" xfId="0" applyNumberFormat="1" applyFont="1" applyFill="1" applyBorder="1" applyAlignment="1">
      <alignment horizontal="right" wrapText="1"/>
    </xf>
    <xf numFmtId="10" fontId="9" fillId="103" borderId="5" xfId="0" applyNumberFormat="1" applyFont="1" applyFill="1" applyBorder="1" applyAlignment="1">
      <alignment horizontal="right" wrapText="1"/>
    </xf>
    <xf numFmtId="10" fontId="9" fillId="104" borderId="5" xfId="0" applyNumberFormat="1" applyFont="1" applyFill="1" applyBorder="1" applyAlignment="1">
      <alignment horizontal="right" wrapText="1"/>
    </xf>
    <xf numFmtId="10" fontId="9" fillId="105" borderId="5" xfId="0" applyNumberFormat="1" applyFont="1" applyFill="1" applyBorder="1" applyAlignment="1">
      <alignment horizontal="right" wrapText="1"/>
    </xf>
    <xf numFmtId="0" fontId="9" fillId="34" borderId="5" xfId="0" applyFont="1" applyFill="1" applyBorder="1" applyAlignment="1">
      <alignment horizontal="right" wrapText="1"/>
    </xf>
    <xf numFmtId="10" fontId="9" fillId="106" borderId="5" xfId="0" applyNumberFormat="1" applyFont="1" applyFill="1" applyBorder="1" applyAlignment="1">
      <alignment horizontal="right" wrapText="1"/>
    </xf>
    <xf numFmtId="10" fontId="9" fillId="107" borderId="5" xfId="0" applyNumberFormat="1" applyFont="1" applyFill="1" applyBorder="1" applyAlignment="1">
      <alignment horizontal="right" wrapText="1"/>
    </xf>
    <xf numFmtId="10" fontId="9" fillId="108" borderId="5" xfId="0" applyNumberFormat="1" applyFont="1" applyFill="1" applyBorder="1" applyAlignment="1">
      <alignment horizontal="right" wrapText="1"/>
    </xf>
    <xf numFmtId="10" fontId="9" fillId="109" borderId="5" xfId="0" applyNumberFormat="1" applyFont="1" applyFill="1" applyBorder="1" applyAlignment="1">
      <alignment horizontal="right" wrapText="1"/>
    </xf>
    <xf numFmtId="10" fontId="9" fillId="110" borderId="5" xfId="0" applyNumberFormat="1" applyFont="1" applyFill="1" applyBorder="1" applyAlignment="1">
      <alignment horizontal="right" wrapText="1"/>
    </xf>
    <xf numFmtId="10" fontId="9" fillId="111" borderId="5" xfId="0" applyNumberFormat="1" applyFont="1" applyFill="1" applyBorder="1" applyAlignment="1">
      <alignment horizontal="right" wrapText="1"/>
    </xf>
    <xf numFmtId="10" fontId="9" fillId="112" borderId="5" xfId="0" applyNumberFormat="1" applyFont="1" applyFill="1" applyBorder="1" applyAlignment="1">
      <alignment horizontal="right" wrapText="1"/>
    </xf>
    <xf numFmtId="10" fontId="9" fillId="44" borderId="5" xfId="0" applyNumberFormat="1" applyFont="1" applyFill="1" applyBorder="1" applyAlignment="1">
      <alignment horizontal="right" wrapText="1"/>
    </xf>
    <xf numFmtId="0" fontId="9" fillId="113" borderId="5" xfId="0" applyFont="1" applyFill="1" applyBorder="1" applyAlignment="1">
      <alignment horizontal="right" wrapText="1"/>
    </xf>
    <xf numFmtId="10" fontId="9" fillId="114" borderId="5" xfId="0" applyNumberFormat="1" applyFont="1" applyFill="1" applyBorder="1" applyAlignment="1">
      <alignment horizontal="right" wrapText="1"/>
    </xf>
    <xf numFmtId="10" fontId="9" fillId="115" borderId="5" xfId="0" applyNumberFormat="1" applyFont="1" applyFill="1" applyBorder="1" applyAlignment="1">
      <alignment horizontal="right" wrapText="1"/>
    </xf>
    <xf numFmtId="10" fontId="9" fillId="116" borderId="5" xfId="0" applyNumberFormat="1" applyFont="1" applyFill="1" applyBorder="1" applyAlignment="1">
      <alignment horizontal="right" wrapText="1"/>
    </xf>
    <xf numFmtId="10" fontId="9" fillId="117" borderId="5" xfId="0" applyNumberFormat="1" applyFont="1" applyFill="1" applyBorder="1" applyAlignment="1">
      <alignment horizontal="right" wrapText="1"/>
    </xf>
    <xf numFmtId="10" fontId="9" fillId="118" borderId="5" xfId="0" applyNumberFormat="1" applyFont="1" applyFill="1" applyBorder="1" applyAlignment="1">
      <alignment horizontal="right" wrapText="1"/>
    </xf>
    <xf numFmtId="10" fontId="9" fillId="119" borderId="5" xfId="0" applyNumberFormat="1" applyFont="1" applyFill="1" applyBorder="1" applyAlignment="1">
      <alignment horizontal="right" wrapText="1"/>
    </xf>
    <xf numFmtId="10" fontId="9" fillId="120" borderId="5" xfId="0" applyNumberFormat="1" applyFont="1" applyFill="1" applyBorder="1" applyAlignment="1">
      <alignment horizontal="right" wrapText="1"/>
    </xf>
    <xf numFmtId="0" fontId="9" fillId="121" borderId="5" xfId="0" applyFont="1" applyFill="1" applyBorder="1" applyAlignment="1">
      <alignment horizontal="right" wrapText="1"/>
    </xf>
    <xf numFmtId="10" fontId="9" fillId="122" borderId="5" xfId="0" applyNumberFormat="1" applyFont="1" applyFill="1" applyBorder="1" applyAlignment="1">
      <alignment horizontal="right" wrapText="1"/>
    </xf>
    <xf numFmtId="10" fontId="9" fillId="123" borderId="5" xfId="0" applyNumberFormat="1" applyFont="1" applyFill="1" applyBorder="1" applyAlignment="1">
      <alignment horizontal="right" wrapText="1"/>
    </xf>
    <xf numFmtId="0" fontId="9" fillId="124" borderId="5" xfId="0" applyFont="1" applyFill="1" applyBorder="1" applyAlignment="1">
      <alignment horizontal="right" wrapText="1"/>
    </xf>
    <xf numFmtId="10" fontId="9" fillId="125" borderId="5" xfId="0" applyNumberFormat="1" applyFont="1" applyFill="1" applyBorder="1" applyAlignment="1">
      <alignment horizontal="right" wrapText="1"/>
    </xf>
    <xf numFmtId="0" fontId="9" fillId="126" borderId="5" xfId="0" applyFont="1" applyFill="1" applyBorder="1" applyAlignment="1">
      <alignment horizontal="right" wrapText="1"/>
    </xf>
    <xf numFmtId="10" fontId="9" fillId="127" borderId="5" xfId="0" applyNumberFormat="1" applyFont="1" applyFill="1" applyBorder="1" applyAlignment="1">
      <alignment horizontal="right" wrapText="1"/>
    </xf>
    <xf numFmtId="0" fontId="9" fillId="128" borderId="5" xfId="0" applyFont="1" applyFill="1" applyBorder="1" applyAlignment="1">
      <alignment horizontal="right" wrapText="1"/>
    </xf>
    <xf numFmtId="10" fontId="9" fillId="129" borderId="5" xfId="0" applyNumberFormat="1" applyFont="1" applyFill="1" applyBorder="1" applyAlignment="1">
      <alignment horizontal="right" wrapText="1"/>
    </xf>
    <xf numFmtId="10" fontId="9" fillId="130" borderId="5" xfId="0" applyNumberFormat="1" applyFont="1" applyFill="1" applyBorder="1" applyAlignment="1">
      <alignment horizontal="right" wrapText="1"/>
    </xf>
    <xf numFmtId="10" fontId="9" fillId="31" borderId="5" xfId="0" applyNumberFormat="1" applyFont="1" applyFill="1" applyBorder="1" applyAlignment="1">
      <alignment horizontal="right" wrapText="1"/>
    </xf>
    <xf numFmtId="10" fontId="9" fillId="131" borderId="5" xfId="0" applyNumberFormat="1" applyFont="1" applyFill="1" applyBorder="1" applyAlignment="1">
      <alignment horizontal="right" wrapText="1"/>
    </xf>
    <xf numFmtId="10" fontId="9" fillId="132" borderId="5" xfId="0" applyNumberFormat="1" applyFont="1" applyFill="1" applyBorder="1" applyAlignment="1">
      <alignment horizontal="right" wrapText="1"/>
    </xf>
    <xf numFmtId="10" fontId="9" fillId="133" borderId="5" xfId="0" applyNumberFormat="1" applyFont="1" applyFill="1" applyBorder="1" applyAlignment="1">
      <alignment horizontal="right" wrapText="1"/>
    </xf>
    <xf numFmtId="10" fontId="9" fillId="134" borderId="5" xfId="0" applyNumberFormat="1" applyFont="1" applyFill="1" applyBorder="1" applyAlignment="1">
      <alignment horizontal="right" wrapText="1"/>
    </xf>
    <xf numFmtId="0" fontId="9" fillId="135" borderId="5" xfId="0" applyFont="1" applyFill="1" applyBorder="1" applyAlignment="1">
      <alignment horizontal="right" wrapText="1"/>
    </xf>
    <xf numFmtId="10" fontId="9" fillId="136" borderId="5" xfId="0" applyNumberFormat="1" applyFont="1" applyFill="1" applyBorder="1" applyAlignment="1">
      <alignment horizontal="right" wrapText="1"/>
    </xf>
    <xf numFmtId="10" fontId="9" fillId="137" borderId="5" xfId="0" applyNumberFormat="1" applyFont="1" applyFill="1" applyBorder="1" applyAlignment="1">
      <alignment horizontal="right" wrapText="1"/>
    </xf>
    <xf numFmtId="10" fontId="9" fillId="138" borderId="5" xfId="0" applyNumberFormat="1" applyFont="1" applyFill="1" applyBorder="1" applyAlignment="1">
      <alignment horizontal="right" wrapText="1"/>
    </xf>
    <xf numFmtId="10" fontId="9" fillId="139" borderId="5" xfId="0" applyNumberFormat="1" applyFont="1" applyFill="1" applyBorder="1" applyAlignment="1">
      <alignment horizontal="right" wrapText="1"/>
    </xf>
    <xf numFmtId="10" fontId="9" fillId="140" borderId="5" xfId="0" applyNumberFormat="1" applyFont="1" applyFill="1" applyBorder="1" applyAlignment="1">
      <alignment horizontal="right" wrapText="1"/>
    </xf>
    <xf numFmtId="10" fontId="9" fillId="141" borderId="5" xfId="0" applyNumberFormat="1" applyFont="1" applyFill="1" applyBorder="1" applyAlignment="1">
      <alignment horizontal="right" wrapText="1"/>
    </xf>
    <xf numFmtId="10" fontId="9" fillId="142" borderId="5" xfId="0" applyNumberFormat="1" applyFont="1" applyFill="1" applyBorder="1" applyAlignment="1">
      <alignment horizontal="right" wrapText="1"/>
    </xf>
    <xf numFmtId="10" fontId="9" fillId="143" borderId="5" xfId="0" applyNumberFormat="1" applyFont="1" applyFill="1" applyBorder="1" applyAlignment="1">
      <alignment horizontal="right" wrapText="1"/>
    </xf>
    <xf numFmtId="10" fontId="9" fillId="144" borderId="5" xfId="0" applyNumberFormat="1" applyFont="1" applyFill="1" applyBorder="1" applyAlignment="1">
      <alignment horizontal="right" wrapText="1"/>
    </xf>
    <xf numFmtId="10" fontId="9" fillId="145" borderId="5" xfId="0" applyNumberFormat="1" applyFont="1" applyFill="1" applyBorder="1" applyAlignment="1">
      <alignment horizontal="right" wrapText="1"/>
    </xf>
    <xf numFmtId="0" fontId="9" fillId="146" borderId="5" xfId="0" applyFont="1" applyFill="1" applyBorder="1" applyAlignment="1">
      <alignment horizontal="right" wrapText="1"/>
    </xf>
    <xf numFmtId="10" fontId="9" fillId="147" borderId="5" xfId="0" applyNumberFormat="1" applyFont="1" applyFill="1" applyBorder="1" applyAlignment="1">
      <alignment horizontal="right" wrapText="1"/>
    </xf>
    <xf numFmtId="0" fontId="9" fillId="148" borderId="5" xfId="0" applyFont="1" applyFill="1" applyBorder="1" applyAlignment="1">
      <alignment horizontal="right" wrapText="1"/>
    </xf>
    <xf numFmtId="10" fontId="9" fillId="149" borderId="5" xfId="0" applyNumberFormat="1" applyFont="1" applyFill="1" applyBorder="1" applyAlignment="1">
      <alignment horizontal="right" wrapText="1"/>
    </xf>
    <xf numFmtId="0" fontId="9" fillId="150" borderId="5" xfId="0" applyFont="1" applyFill="1" applyBorder="1" applyAlignment="1">
      <alignment horizontal="right" wrapText="1"/>
    </xf>
    <xf numFmtId="10" fontId="9" fillId="151" borderId="5" xfId="0" applyNumberFormat="1" applyFont="1" applyFill="1" applyBorder="1" applyAlignment="1">
      <alignment horizontal="right" wrapText="1"/>
    </xf>
    <xf numFmtId="10" fontId="9" fillId="152" borderId="5" xfId="0" applyNumberFormat="1" applyFont="1" applyFill="1" applyBorder="1" applyAlignment="1">
      <alignment horizontal="right" wrapText="1"/>
    </xf>
    <xf numFmtId="10" fontId="9" fillId="153" borderId="5" xfId="0" applyNumberFormat="1" applyFont="1" applyFill="1" applyBorder="1" applyAlignment="1">
      <alignment horizontal="right" wrapText="1"/>
    </xf>
    <xf numFmtId="10" fontId="9" fillId="154" borderId="5" xfId="0" applyNumberFormat="1" applyFont="1" applyFill="1" applyBorder="1" applyAlignment="1">
      <alignment horizontal="right" wrapText="1"/>
    </xf>
    <xf numFmtId="10" fontId="9" fillId="155" borderId="5" xfId="0" applyNumberFormat="1" applyFont="1" applyFill="1" applyBorder="1" applyAlignment="1">
      <alignment horizontal="right" wrapText="1"/>
    </xf>
    <xf numFmtId="10" fontId="9" fillId="23" borderId="5" xfId="0" applyNumberFormat="1" applyFont="1" applyFill="1" applyBorder="1" applyAlignment="1">
      <alignment horizontal="right" wrapText="1"/>
    </xf>
    <xf numFmtId="0" fontId="9" fillId="156" borderId="5" xfId="0" applyFont="1" applyFill="1" applyBorder="1" applyAlignment="1">
      <alignment horizontal="right" wrapText="1"/>
    </xf>
    <xf numFmtId="10" fontId="9" fillId="157" borderId="5" xfId="0" applyNumberFormat="1" applyFont="1" applyFill="1" applyBorder="1" applyAlignment="1">
      <alignment horizontal="right" wrapText="1"/>
    </xf>
    <xf numFmtId="10" fontId="9" fillId="158" borderId="5" xfId="0" applyNumberFormat="1" applyFont="1" applyFill="1" applyBorder="1" applyAlignment="1">
      <alignment horizontal="right" wrapText="1"/>
    </xf>
    <xf numFmtId="10" fontId="9" fillId="159" borderId="5" xfId="0" applyNumberFormat="1" applyFont="1" applyFill="1" applyBorder="1" applyAlignment="1">
      <alignment horizontal="right" wrapText="1"/>
    </xf>
    <xf numFmtId="10" fontId="9" fillId="160" borderId="5" xfId="0" applyNumberFormat="1" applyFont="1" applyFill="1" applyBorder="1" applyAlignment="1">
      <alignment horizontal="right" wrapText="1"/>
    </xf>
    <xf numFmtId="10" fontId="9" fillId="161" borderId="5" xfId="0" applyNumberFormat="1" applyFont="1" applyFill="1" applyBorder="1" applyAlignment="1">
      <alignment horizontal="right" wrapText="1"/>
    </xf>
    <xf numFmtId="10" fontId="9" fillId="162" borderId="5" xfId="0" applyNumberFormat="1" applyFont="1" applyFill="1" applyBorder="1" applyAlignment="1">
      <alignment horizontal="right" wrapText="1"/>
    </xf>
    <xf numFmtId="0" fontId="9" fillId="163" borderId="5" xfId="0" applyFont="1" applyFill="1" applyBorder="1" applyAlignment="1">
      <alignment horizontal="right" wrapText="1"/>
    </xf>
    <xf numFmtId="10" fontId="9" fillId="164" borderId="5" xfId="0" applyNumberFormat="1" applyFont="1" applyFill="1" applyBorder="1" applyAlignment="1">
      <alignment horizontal="right" wrapText="1"/>
    </xf>
    <xf numFmtId="10" fontId="9" fillId="165" borderId="5" xfId="0" applyNumberFormat="1" applyFont="1" applyFill="1" applyBorder="1" applyAlignment="1">
      <alignment horizontal="right" wrapText="1"/>
    </xf>
    <xf numFmtId="10" fontId="9" fillId="166" borderId="5" xfId="0" applyNumberFormat="1" applyFont="1" applyFill="1" applyBorder="1" applyAlignment="1">
      <alignment horizontal="right" wrapText="1"/>
    </xf>
    <xf numFmtId="10" fontId="9" fillId="167" borderId="5" xfId="0" applyNumberFormat="1" applyFont="1" applyFill="1" applyBorder="1" applyAlignment="1">
      <alignment horizontal="right" wrapText="1"/>
    </xf>
    <xf numFmtId="10" fontId="9" fillId="35" borderId="5" xfId="0" applyNumberFormat="1" applyFont="1" applyFill="1" applyBorder="1" applyAlignment="1">
      <alignment horizontal="right" wrapText="1"/>
    </xf>
    <xf numFmtId="10" fontId="9" fillId="168" borderId="5" xfId="0" applyNumberFormat="1" applyFont="1" applyFill="1" applyBorder="1" applyAlignment="1">
      <alignment horizontal="right" wrapText="1"/>
    </xf>
    <xf numFmtId="10" fontId="9" fillId="169" borderId="5" xfId="0" applyNumberFormat="1" applyFont="1" applyFill="1" applyBorder="1" applyAlignment="1">
      <alignment horizontal="right" wrapText="1"/>
    </xf>
    <xf numFmtId="10" fontId="9" fillId="170" borderId="5" xfId="0" applyNumberFormat="1" applyFont="1" applyFill="1" applyBorder="1" applyAlignment="1">
      <alignment horizontal="right" wrapText="1"/>
    </xf>
    <xf numFmtId="0" fontId="9" fillId="18" borderId="5" xfId="0" applyFont="1" applyFill="1" applyBorder="1" applyAlignment="1">
      <alignment horizontal="right" wrapText="1"/>
    </xf>
    <xf numFmtId="10" fontId="9" fillId="69" borderId="5" xfId="0" applyNumberFormat="1" applyFont="1" applyFill="1" applyBorder="1" applyAlignment="1">
      <alignment horizontal="right" wrapText="1"/>
    </xf>
    <xf numFmtId="0" fontId="9" fillId="164" borderId="5" xfId="0" applyFont="1" applyFill="1" applyBorder="1" applyAlignment="1">
      <alignment horizontal="right" wrapText="1"/>
    </xf>
    <xf numFmtId="10" fontId="9" fillId="171" borderId="5" xfId="0" applyNumberFormat="1" applyFont="1" applyFill="1" applyBorder="1" applyAlignment="1">
      <alignment horizontal="right" wrapText="1"/>
    </xf>
    <xf numFmtId="10" fontId="9" fillId="126" borderId="5" xfId="0" applyNumberFormat="1" applyFont="1" applyFill="1" applyBorder="1" applyAlignment="1">
      <alignment horizontal="right" wrapText="1"/>
    </xf>
    <xf numFmtId="10" fontId="9" fillId="172" borderId="5" xfId="0" applyNumberFormat="1" applyFont="1" applyFill="1" applyBorder="1" applyAlignment="1">
      <alignment horizontal="right" wrapText="1"/>
    </xf>
    <xf numFmtId="10" fontId="9" fillId="173" borderId="5" xfId="0" applyNumberFormat="1" applyFont="1" applyFill="1" applyBorder="1" applyAlignment="1">
      <alignment horizontal="right" wrapText="1"/>
    </xf>
    <xf numFmtId="0" fontId="9" fillId="132" borderId="5" xfId="0" applyFont="1" applyFill="1" applyBorder="1" applyAlignment="1">
      <alignment horizontal="right" wrapText="1"/>
    </xf>
    <xf numFmtId="10" fontId="9" fillId="174" borderId="5" xfId="0" applyNumberFormat="1" applyFont="1" applyFill="1" applyBorder="1" applyAlignment="1">
      <alignment horizontal="right" wrapText="1"/>
    </xf>
    <xf numFmtId="10" fontId="9" fillId="175" borderId="5" xfId="0" applyNumberFormat="1" applyFont="1" applyFill="1" applyBorder="1" applyAlignment="1">
      <alignment horizontal="right" wrapText="1"/>
    </xf>
    <xf numFmtId="10" fontId="9" fillId="176" borderId="5" xfId="0" applyNumberFormat="1" applyFont="1" applyFill="1" applyBorder="1" applyAlignment="1">
      <alignment horizontal="right" wrapText="1"/>
    </xf>
    <xf numFmtId="10" fontId="9" fillId="177" borderId="5" xfId="0" applyNumberFormat="1" applyFont="1" applyFill="1" applyBorder="1" applyAlignment="1">
      <alignment horizontal="right" wrapText="1"/>
    </xf>
    <xf numFmtId="0" fontId="9" fillId="151" borderId="5" xfId="0" applyFont="1" applyFill="1" applyBorder="1" applyAlignment="1">
      <alignment horizontal="right" wrapText="1"/>
    </xf>
    <xf numFmtId="0" fontId="9" fillId="178" borderId="5" xfId="0" applyFont="1" applyFill="1" applyBorder="1" applyAlignment="1">
      <alignment horizontal="right" wrapText="1"/>
    </xf>
    <xf numFmtId="0" fontId="9" fillId="179" borderId="5" xfId="0" applyFont="1" applyFill="1" applyBorder="1" applyAlignment="1">
      <alignment horizontal="right" wrapText="1"/>
    </xf>
    <xf numFmtId="10" fontId="9" fillId="180" borderId="5" xfId="0" applyNumberFormat="1" applyFont="1" applyFill="1" applyBorder="1" applyAlignment="1">
      <alignment horizontal="right" wrapText="1"/>
    </xf>
    <xf numFmtId="10" fontId="9" fillId="181" borderId="5" xfId="0" applyNumberFormat="1" applyFont="1" applyFill="1" applyBorder="1" applyAlignment="1">
      <alignment horizontal="right" wrapText="1"/>
    </xf>
    <xf numFmtId="10" fontId="9" fillId="182" borderId="5" xfId="0" applyNumberFormat="1" applyFont="1" applyFill="1" applyBorder="1" applyAlignment="1">
      <alignment horizontal="right" wrapText="1"/>
    </xf>
    <xf numFmtId="10" fontId="9" fillId="183" borderId="5" xfId="0" applyNumberFormat="1" applyFont="1" applyFill="1" applyBorder="1" applyAlignment="1">
      <alignment horizontal="right" wrapText="1"/>
    </xf>
    <xf numFmtId="10" fontId="9" fillId="184" borderId="5" xfId="0" applyNumberFormat="1" applyFont="1" applyFill="1" applyBorder="1" applyAlignment="1">
      <alignment horizontal="right" wrapText="1"/>
    </xf>
    <xf numFmtId="10" fontId="9" fillId="185" borderId="5" xfId="0" applyNumberFormat="1" applyFont="1" applyFill="1" applyBorder="1" applyAlignment="1">
      <alignment horizontal="right" wrapText="1"/>
    </xf>
    <xf numFmtId="10" fontId="9" fillId="186" borderId="5" xfId="0" applyNumberFormat="1" applyFont="1" applyFill="1" applyBorder="1" applyAlignment="1">
      <alignment horizontal="right" wrapText="1"/>
    </xf>
    <xf numFmtId="10" fontId="9" fillId="187" borderId="5" xfId="0" applyNumberFormat="1" applyFont="1" applyFill="1" applyBorder="1" applyAlignment="1">
      <alignment horizontal="right" wrapText="1"/>
    </xf>
    <xf numFmtId="10" fontId="9" fillId="188" borderId="5" xfId="0" applyNumberFormat="1" applyFont="1" applyFill="1" applyBorder="1" applyAlignment="1">
      <alignment horizontal="right" wrapText="1"/>
    </xf>
    <xf numFmtId="10" fontId="9" fillId="189" borderId="5" xfId="0" applyNumberFormat="1" applyFont="1" applyFill="1" applyBorder="1" applyAlignment="1">
      <alignment horizontal="right" wrapText="1"/>
    </xf>
    <xf numFmtId="10" fontId="9" fillId="33" borderId="5" xfId="0" applyNumberFormat="1" applyFont="1" applyFill="1" applyBorder="1" applyAlignment="1">
      <alignment horizontal="right" wrapText="1"/>
    </xf>
    <xf numFmtId="10" fontId="9" fillId="190" borderId="5" xfId="0" applyNumberFormat="1" applyFont="1" applyFill="1" applyBorder="1" applyAlignment="1">
      <alignment horizontal="right" wrapText="1"/>
    </xf>
    <xf numFmtId="0" fontId="9" fillId="127" borderId="5" xfId="0" applyFont="1" applyFill="1" applyBorder="1" applyAlignment="1">
      <alignment horizontal="right" wrapText="1"/>
    </xf>
    <xf numFmtId="10" fontId="9" fillId="135" borderId="5" xfId="0" applyNumberFormat="1" applyFont="1" applyFill="1" applyBorder="1" applyAlignment="1">
      <alignment horizontal="right" wrapText="1"/>
    </xf>
    <xf numFmtId="0" fontId="9" fillId="191" borderId="5" xfId="0" applyFont="1" applyFill="1" applyBorder="1" applyAlignment="1">
      <alignment horizontal="right" wrapText="1"/>
    </xf>
    <xf numFmtId="0" fontId="9" fillId="192" borderId="5" xfId="0" applyFont="1" applyFill="1" applyBorder="1" applyAlignment="1">
      <alignment horizontal="right" wrapText="1"/>
    </xf>
    <xf numFmtId="10" fontId="9" fillId="193" borderId="5" xfId="0" applyNumberFormat="1" applyFont="1" applyFill="1" applyBorder="1" applyAlignment="1">
      <alignment horizontal="right" wrapText="1"/>
    </xf>
    <xf numFmtId="10" fontId="9" fillId="194" borderId="5" xfId="0" applyNumberFormat="1" applyFont="1" applyFill="1" applyBorder="1" applyAlignment="1">
      <alignment horizontal="right" wrapText="1"/>
    </xf>
    <xf numFmtId="10" fontId="9" fillId="195" borderId="5" xfId="0" applyNumberFormat="1" applyFont="1" applyFill="1" applyBorder="1" applyAlignment="1">
      <alignment horizontal="right" wrapText="1"/>
    </xf>
    <xf numFmtId="10" fontId="9" fillId="13" borderId="5" xfId="0" applyNumberFormat="1" applyFont="1" applyFill="1" applyBorder="1" applyAlignment="1">
      <alignment horizontal="right" wrapText="1"/>
    </xf>
    <xf numFmtId="10" fontId="9" fillId="196" borderId="5" xfId="0" applyNumberFormat="1" applyFont="1" applyFill="1" applyBorder="1" applyAlignment="1">
      <alignment horizontal="right" wrapText="1"/>
    </xf>
    <xf numFmtId="10" fontId="9" fillId="197" borderId="5" xfId="0" applyNumberFormat="1" applyFont="1" applyFill="1" applyBorder="1" applyAlignment="1">
      <alignment horizontal="right" wrapText="1"/>
    </xf>
    <xf numFmtId="10" fontId="9" fillId="198" borderId="5" xfId="0" applyNumberFormat="1" applyFont="1" applyFill="1" applyBorder="1" applyAlignment="1">
      <alignment horizontal="right" wrapText="1"/>
    </xf>
    <xf numFmtId="10" fontId="9" fillId="199" borderId="5" xfId="0" applyNumberFormat="1" applyFont="1" applyFill="1" applyBorder="1" applyAlignment="1">
      <alignment horizontal="right" wrapText="1"/>
    </xf>
    <xf numFmtId="10" fontId="9" fillId="200" borderId="5" xfId="0" applyNumberFormat="1" applyFont="1" applyFill="1" applyBorder="1" applyAlignment="1">
      <alignment horizontal="right" wrapText="1"/>
    </xf>
    <xf numFmtId="10" fontId="9" fillId="201" borderId="5" xfId="0" applyNumberFormat="1" applyFont="1" applyFill="1" applyBorder="1" applyAlignment="1">
      <alignment horizontal="right" wrapText="1"/>
    </xf>
    <xf numFmtId="0" fontId="9" fillId="61" borderId="5" xfId="0" applyFont="1" applyFill="1" applyBorder="1" applyAlignment="1">
      <alignment horizontal="right" wrapText="1"/>
    </xf>
    <xf numFmtId="10" fontId="9" fillId="202" borderId="5" xfId="0" applyNumberFormat="1" applyFont="1" applyFill="1" applyBorder="1" applyAlignment="1">
      <alignment horizontal="right" wrapText="1"/>
    </xf>
    <xf numFmtId="10" fontId="9" fillId="203" borderId="5" xfId="0" applyNumberFormat="1" applyFont="1" applyFill="1" applyBorder="1" applyAlignment="1">
      <alignment horizontal="right" wrapText="1"/>
    </xf>
    <xf numFmtId="10" fontId="9" fillId="204" borderId="5" xfId="0" applyNumberFormat="1" applyFont="1" applyFill="1" applyBorder="1" applyAlignment="1">
      <alignment horizontal="right" wrapText="1"/>
    </xf>
    <xf numFmtId="10" fontId="9" fillId="205" borderId="5" xfId="0" applyNumberFormat="1" applyFont="1" applyFill="1" applyBorder="1" applyAlignment="1">
      <alignment horizontal="right" wrapText="1"/>
    </xf>
    <xf numFmtId="10" fontId="9" fillId="206" borderId="5" xfId="0" applyNumberFormat="1" applyFont="1" applyFill="1" applyBorder="1" applyAlignment="1">
      <alignment horizontal="right" wrapText="1"/>
    </xf>
    <xf numFmtId="10" fontId="9" fillId="207" borderId="5" xfId="0" applyNumberFormat="1" applyFont="1" applyFill="1" applyBorder="1" applyAlignment="1">
      <alignment horizontal="right" wrapText="1"/>
    </xf>
    <xf numFmtId="10" fontId="9" fillId="192" borderId="5" xfId="0" applyNumberFormat="1" applyFont="1" applyFill="1" applyBorder="1" applyAlignment="1">
      <alignment horizontal="right" wrapText="1"/>
    </xf>
    <xf numFmtId="0" fontId="9" fillId="208" borderId="5" xfId="0" applyFont="1" applyFill="1" applyBorder="1" applyAlignment="1">
      <alignment horizontal="right" wrapText="1"/>
    </xf>
    <xf numFmtId="10" fontId="9" fillId="209" borderId="5" xfId="0" applyNumberFormat="1" applyFont="1" applyFill="1" applyBorder="1" applyAlignment="1">
      <alignment horizontal="right" wrapText="1"/>
    </xf>
    <xf numFmtId="0" fontId="9" fillId="210" borderId="5" xfId="0" applyFont="1" applyFill="1" applyBorder="1" applyAlignment="1">
      <alignment horizontal="right" wrapText="1"/>
    </xf>
    <xf numFmtId="10" fontId="9" fillId="211" borderId="5" xfId="0" applyNumberFormat="1" applyFont="1" applyFill="1" applyBorder="1" applyAlignment="1">
      <alignment horizontal="right" wrapText="1"/>
    </xf>
    <xf numFmtId="10" fontId="9" fillId="212" borderId="5" xfId="0" applyNumberFormat="1" applyFont="1" applyFill="1" applyBorder="1" applyAlignment="1">
      <alignment horizontal="right" wrapText="1"/>
    </xf>
    <xf numFmtId="0" fontId="9" fillId="0" borderId="6" xfId="0" applyFont="1" applyBorder="1" applyAlignment="1">
      <alignment wrapText="1"/>
    </xf>
    <xf numFmtId="10" fontId="9" fillId="213" borderId="5" xfId="0" applyNumberFormat="1" applyFont="1" applyFill="1" applyBorder="1" applyAlignment="1">
      <alignment horizontal="right" wrapText="1"/>
    </xf>
    <xf numFmtId="10" fontId="9" fillId="124" borderId="5" xfId="0" applyNumberFormat="1" applyFont="1" applyFill="1" applyBorder="1" applyAlignment="1">
      <alignment horizontal="right" wrapText="1"/>
    </xf>
    <xf numFmtId="10" fontId="9" fillId="214" borderId="5" xfId="0" applyNumberFormat="1" applyFont="1" applyFill="1" applyBorder="1" applyAlignment="1">
      <alignment horizontal="right" wrapText="1"/>
    </xf>
    <xf numFmtId="10" fontId="9" fillId="215" borderId="5" xfId="0" applyNumberFormat="1" applyFont="1" applyFill="1" applyBorder="1" applyAlignment="1">
      <alignment horizontal="right" wrapText="1"/>
    </xf>
    <xf numFmtId="0" fontId="9" fillId="216" borderId="5" xfId="0" applyFont="1" applyFill="1" applyBorder="1" applyAlignment="1">
      <alignment horizontal="right" wrapText="1"/>
    </xf>
    <xf numFmtId="10" fontId="9" fillId="52" borderId="5" xfId="0" applyNumberFormat="1" applyFont="1" applyFill="1" applyBorder="1" applyAlignment="1">
      <alignment horizontal="right" wrapText="1"/>
    </xf>
    <xf numFmtId="0" fontId="9" fillId="217" borderId="5" xfId="0" applyFont="1" applyFill="1" applyBorder="1" applyAlignment="1">
      <alignment horizontal="right" wrapText="1"/>
    </xf>
    <xf numFmtId="10" fontId="9" fillId="218" borderId="5" xfId="0" applyNumberFormat="1" applyFont="1" applyFill="1" applyBorder="1" applyAlignment="1">
      <alignment horizontal="right" wrapText="1"/>
    </xf>
    <xf numFmtId="10" fontId="9" fillId="219" borderId="5" xfId="0" applyNumberFormat="1" applyFont="1" applyFill="1" applyBorder="1" applyAlignment="1">
      <alignment horizontal="right" wrapText="1"/>
    </xf>
    <xf numFmtId="10" fontId="9" fillId="220" borderId="5" xfId="0" applyNumberFormat="1" applyFont="1" applyFill="1" applyBorder="1" applyAlignment="1">
      <alignment horizontal="right" wrapText="1"/>
    </xf>
    <xf numFmtId="10" fontId="9" fillId="221" borderId="5" xfId="0" applyNumberFormat="1" applyFont="1" applyFill="1" applyBorder="1" applyAlignment="1">
      <alignment horizontal="right" wrapText="1"/>
    </xf>
    <xf numFmtId="0" fontId="9" fillId="222" borderId="5" xfId="0" applyFont="1" applyFill="1" applyBorder="1" applyAlignment="1">
      <alignment horizontal="right" wrapText="1"/>
    </xf>
    <xf numFmtId="10" fontId="9" fillId="60" borderId="5" xfId="0" applyNumberFormat="1" applyFont="1" applyFill="1" applyBorder="1" applyAlignment="1">
      <alignment horizontal="right" wrapText="1"/>
    </xf>
    <xf numFmtId="10" fontId="9" fillId="223" borderId="5" xfId="0" applyNumberFormat="1" applyFont="1" applyFill="1" applyBorder="1" applyAlignment="1">
      <alignment horizontal="right" wrapText="1"/>
    </xf>
    <xf numFmtId="10" fontId="9" fillId="224" borderId="5" xfId="0" applyNumberFormat="1" applyFont="1" applyFill="1" applyBorder="1" applyAlignment="1">
      <alignment horizontal="right" wrapText="1"/>
    </xf>
    <xf numFmtId="10" fontId="9" fillId="225" borderId="5" xfId="0" applyNumberFormat="1" applyFont="1" applyFill="1" applyBorder="1" applyAlignment="1">
      <alignment horizontal="right" wrapText="1"/>
    </xf>
    <xf numFmtId="10" fontId="9" fillId="226" borderId="5" xfId="0" applyNumberFormat="1" applyFont="1" applyFill="1" applyBorder="1" applyAlignment="1">
      <alignment horizontal="right" wrapText="1"/>
    </xf>
    <xf numFmtId="10" fontId="9" fillId="227" borderId="5" xfId="0" applyNumberFormat="1" applyFont="1" applyFill="1" applyBorder="1" applyAlignment="1">
      <alignment horizontal="right" wrapText="1"/>
    </xf>
    <xf numFmtId="10" fontId="9" fillId="228" borderId="5" xfId="0" applyNumberFormat="1" applyFont="1" applyFill="1" applyBorder="1" applyAlignment="1">
      <alignment horizontal="right" wrapText="1"/>
    </xf>
    <xf numFmtId="10" fontId="9" fillId="229" borderId="5" xfId="0" applyNumberFormat="1" applyFont="1" applyFill="1" applyBorder="1" applyAlignment="1">
      <alignment horizontal="right" wrapText="1"/>
    </xf>
    <xf numFmtId="10" fontId="9" fillId="210" borderId="5" xfId="0" applyNumberFormat="1" applyFont="1" applyFill="1" applyBorder="1" applyAlignment="1">
      <alignment horizontal="right" wrapText="1"/>
    </xf>
    <xf numFmtId="10" fontId="9" fillId="178" borderId="5" xfId="0" applyNumberFormat="1" applyFont="1" applyFill="1" applyBorder="1" applyAlignment="1">
      <alignment horizontal="right" wrapText="1"/>
    </xf>
    <xf numFmtId="10" fontId="9" fillId="230" borderId="5" xfId="0" applyNumberFormat="1" applyFont="1" applyFill="1" applyBorder="1" applyAlignment="1">
      <alignment horizontal="right" wrapText="1"/>
    </xf>
    <xf numFmtId="10" fontId="9" fillId="231" borderId="5" xfId="0" applyNumberFormat="1" applyFont="1" applyFill="1" applyBorder="1" applyAlignment="1">
      <alignment horizontal="right" wrapText="1"/>
    </xf>
    <xf numFmtId="10" fontId="9" fillId="232" borderId="5" xfId="0" applyNumberFormat="1" applyFont="1" applyFill="1" applyBorder="1" applyAlignment="1">
      <alignment horizontal="right" wrapText="1"/>
    </xf>
    <xf numFmtId="10" fontId="9" fillId="233" borderId="5" xfId="0" applyNumberFormat="1" applyFont="1" applyFill="1" applyBorder="1" applyAlignment="1">
      <alignment horizontal="right" wrapText="1"/>
    </xf>
    <xf numFmtId="10" fontId="9" fillId="234" borderId="5" xfId="0" applyNumberFormat="1" applyFont="1" applyFill="1" applyBorder="1" applyAlignment="1">
      <alignment horizontal="right" wrapText="1"/>
    </xf>
    <xf numFmtId="10" fontId="9" fillId="208" borderId="5" xfId="0" applyNumberFormat="1" applyFont="1" applyFill="1" applyBorder="1" applyAlignment="1">
      <alignment horizontal="right" wrapText="1"/>
    </xf>
    <xf numFmtId="10" fontId="9" fillId="71" borderId="5" xfId="0" applyNumberFormat="1" applyFont="1" applyFill="1" applyBorder="1" applyAlignment="1">
      <alignment horizontal="right" wrapText="1"/>
    </xf>
    <xf numFmtId="0" fontId="9" fillId="77" borderId="5" xfId="0" applyFont="1" applyFill="1" applyBorder="1" applyAlignment="1">
      <alignment horizontal="right" wrapText="1"/>
    </xf>
    <xf numFmtId="0" fontId="9" fillId="74" borderId="5" xfId="0" applyFont="1" applyFill="1" applyBorder="1" applyAlignment="1">
      <alignment horizontal="right" wrapText="1"/>
    </xf>
    <xf numFmtId="10" fontId="9" fillId="235" borderId="5" xfId="0" applyNumberFormat="1" applyFont="1" applyFill="1" applyBorder="1" applyAlignment="1">
      <alignment horizontal="right" wrapText="1"/>
    </xf>
    <xf numFmtId="10" fontId="9" fillId="236" borderId="5" xfId="0" applyNumberFormat="1" applyFont="1" applyFill="1" applyBorder="1" applyAlignment="1">
      <alignment horizontal="right" wrapText="1"/>
    </xf>
    <xf numFmtId="10" fontId="9" fillId="12" borderId="5" xfId="0" applyNumberFormat="1" applyFont="1" applyFill="1" applyBorder="1" applyAlignment="1">
      <alignment horizontal="right" wrapText="1"/>
    </xf>
    <xf numFmtId="10" fontId="9" fillId="237" borderId="5" xfId="0" applyNumberFormat="1" applyFont="1" applyFill="1" applyBorder="1" applyAlignment="1">
      <alignment horizontal="right" wrapText="1"/>
    </xf>
    <xf numFmtId="10" fontId="9" fillId="238" borderId="5" xfId="0" applyNumberFormat="1" applyFont="1" applyFill="1" applyBorder="1" applyAlignment="1">
      <alignment horizontal="right" wrapText="1"/>
    </xf>
    <xf numFmtId="0" fontId="9" fillId="239" borderId="5" xfId="0" applyFont="1" applyFill="1" applyBorder="1" applyAlignment="1">
      <alignment horizontal="right" wrapText="1"/>
    </xf>
    <xf numFmtId="10" fontId="9" fillId="240" borderId="5" xfId="0" applyNumberFormat="1" applyFont="1" applyFill="1" applyBorder="1" applyAlignment="1">
      <alignment horizontal="right" wrapText="1"/>
    </xf>
    <xf numFmtId="10" fontId="9" fillId="241" borderId="5" xfId="0" applyNumberFormat="1" applyFont="1" applyFill="1" applyBorder="1" applyAlignment="1">
      <alignment horizontal="right" wrapText="1"/>
    </xf>
    <xf numFmtId="10" fontId="9" fillId="242" borderId="5" xfId="0" applyNumberFormat="1" applyFont="1" applyFill="1" applyBorder="1" applyAlignment="1">
      <alignment horizontal="right" wrapText="1"/>
    </xf>
    <xf numFmtId="10" fontId="9" fillId="243" borderId="5" xfId="0" applyNumberFormat="1" applyFont="1" applyFill="1" applyBorder="1" applyAlignment="1">
      <alignment horizontal="right" wrapText="1"/>
    </xf>
    <xf numFmtId="10" fontId="9" fillId="244" borderId="5" xfId="0" applyNumberFormat="1" applyFont="1" applyFill="1" applyBorder="1" applyAlignment="1">
      <alignment horizontal="right" wrapText="1"/>
    </xf>
    <xf numFmtId="10" fontId="9" fillId="245" borderId="5" xfId="0" applyNumberFormat="1" applyFont="1" applyFill="1" applyBorder="1" applyAlignment="1">
      <alignment horizontal="right" wrapText="1"/>
    </xf>
    <xf numFmtId="10" fontId="9" fillId="246" borderId="5" xfId="0" applyNumberFormat="1" applyFont="1" applyFill="1" applyBorder="1" applyAlignment="1">
      <alignment horizontal="right" wrapText="1"/>
    </xf>
    <xf numFmtId="10" fontId="9" fillId="247" borderId="5" xfId="0" applyNumberFormat="1" applyFont="1" applyFill="1" applyBorder="1" applyAlignment="1">
      <alignment horizontal="right" wrapText="1"/>
    </xf>
    <xf numFmtId="10" fontId="9" fillId="248" borderId="5" xfId="0" applyNumberFormat="1" applyFont="1" applyFill="1" applyBorder="1" applyAlignment="1">
      <alignment horizontal="right" wrapText="1"/>
    </xf>
    <xf numFmtId="0" fontId="9" fillId="167" borderId="5" xfId="0" applyFont="1" applyFill="1" applyBorder="1" applyAlignment="1">
      <alignment horizontal="right" wrapText="1"/>
    </xf>
    <xf numFmtId="10" fontId="9" fillId="249" borderId="5" xfId="0" applyNumberFormat="1" applyFont="1" applyFill="1" applyBorder="1" applyAlignment="1">
      <alignment horizontal="right" wrapText="1"/>
    </xf>
    <xf numFmtId="10" fontId="9" fillId="250" borderId="5" xfId="0" applyNumberFormat="1" applyFont="1" applyFill="1" applyBorder="1" applyAlignment="1">
      <alignment horizontal="right" wrapText="1"/>
    </xf>
    <xf numFmtId="10" fontId="9" fillId="222" borderId="5" xfId="0" applyNumberFormat="1" applyFont="1" applyFill="1" applyBorder="1" applyAlignment="1">
      <alignment horizontal="right" wrapText="1"/>
    </xf>
    <xf numFmtId="10" fontId="9" fillId="251" borderId="5" xfId="0" applyNumberFormat="1" applyFont="1" applyFill="1" applyBorder="1" applyAlignment="1">
      <alignment horizontal="right" wrapText="1"/>
    </xf>
    <xf numFmtId="10" fontId="9" fillId="17" borderId="5" xfId="0" applyNumberFormat="1" applyFont="1" applyFill="1" applyBorder="1" applyAlignment="1">
      <alignment horizontal="right" wrapText="1"/>
    </xf>
    <xf numFmtId="10" fontId="9" fillId="252" borderId="5" xfId="0" applyNumberFormat="1" applyFont="1" applyFill="1" applyBorder="1" applyAlignment="1">
      <alignment horizontal="right" wrapText="1"/>
    </xf>
    <xf numFmtId="10" fontId="9" fillId="253" borderId="5" xfId="0" applyNumberFormat="1" applyFont="1" applyFill="1" applyBorder="1" applyAlignment="1">
      <alignment horizontal="right" wrapText="1"/>
    </xf>
    <xf numFmtId="10" fontId="9" fillId="254" borderId="5" xfId="0" applyNumberFormat="1" applyFont="1" applyFill="1" applyBorder="1" applyAlignment="1">
      <alignment horizontal="right" wrapText="1"/>
    </xf>
    <xf numFmtId="10" fontId="9" fillId="255" borderId="5" xfId="0" applyNumberFormat="1" applyFont="1" applyFill="1" applyBorder="1" applyAlignment="1">
      <alignment horizontal="right" wrapText="1"/>
    </xf>
    <xf numFmtId="0" fontId="9" fillId="120" borderId="5" xfId="0" applyFont="1" applyFill="1" applyBorder="1" applyAlignment="1">
      <alignment horizontal="right" wrapText="1"/>
    </xf>
    <xf numFmtId="10" fontId="9" fillId="256" borderId="5" xfId="0" applyNumberFormat="1" applyFont="1" applyFill="1" applyBorder="1" applyAlignment="1">
      <alignment horizontal="right" wrapText="1"/>
    </xf>
    <xf numFmtId="10" fontId="9" fillId="257" borderId="5" xfId="0" applyNumberFormat="1" applyFont="1" applyFill="1" applyBorder="1" applyAlignment="1">
      <alignment horizontal="right" wrapText="1"/>
    </xf>
    <xf numFmtId="10" fontId="9" fillId="258" borderId="5" xfId="0" applyNumberFormat="1" applyFont="1" applyFill="1" applyBorder="1" applyAlignment="1">
      <alignment horizontal="right" wrapText="1"/>
    </xf>
    <xf numFmtId="10" fontId="9" fillId="259" borderId="5" xfId="0" applyNumberFormat="1" applyFont="1" applyFill="1" applyBorder="1" applyAlignment="1">
      <alignment horizontal="right" wrapText="1"/>
    </xf>
    <xf numFmtId="10" fontId="9" fillId="260" borderId="5" xfId="0" applyNumberFormat="1" applyFont="1" applyFill="1" applyBorder="1" applyAlignment="1">
      <alignment horizontal="right" wrapText="1"/>
    </xf>
    <xf numFmtId="10" fontId="9" fillId="261" borderId="5" xfId="0" applyNumberFormat="1" applyFont="1" applyFill="1" applyBorder="1" applyAlignment="1">
      <alignment horizontal="right" wrapText="1"/>
    </xf>
    <xf numFmtId="10" fontId="9" fillId="262" borderId="5" xfId="0" applyNumberFormat="1" applyFont="1" applyFill="1" applyBorder="1" applyAlignment="1">
      <alignment horizontal="right" wrapText="1"/>
    </xf>
    <xf numFmtId="10" fontId="9" fillId="263" borderId="5" xfId="0" applyNumberFormat="1" applyFont="1" applyFill="1" applyBorder="1" applyAlignment="1">
      <alignment horizontal="right" wrapText="1"/>
    </xf>
    <xf numFmtId="10" fontId="9" fillId="264" borderId="5" xfId="0" applyNumberFormat="1" applyFont="1" applyFill="1" applyBorder="1" applyAlignment="1">
      <alignment horizontal="right" wrapText="1"/>
    </xf>
    <xf numFmtId="10" fontId="9" fillId="265" borderId="5" xfId="0" applyNumberFormat="1" applyFont="1" applyFill="1" applyBorder="1" applyAlignment="1">
      <alignment horizontal="right" wrapText="1"/>
    </xf>
    <xf numFmtId="0" fontId="9" fillId="266" borderId="5" xfId="0" applyFont="1" applyFill="1" applyBorder="1" applyAlignment="1">
      <alignment horizontal="right" wrapText="1"/>
    </xf>
    <xf numFmtId="10" fontId="9" fillId="267" borderId="5" xfId="0" applyNumberFormat="1" applyFont="1" applyFill="1" applyBorder="1" applyAlignment="1">
      <alignment horizontal="right" wrapText="1"/>
    </xf>
    <xf numFmtId="0" fontId="9" fillId="19" borderId="5" xfId="0" applyFont="1" applyFill="1" applyBorder="1" applyAlignment="1">
      <alignment horizontal="right" wrapText="1"/>
    </xf>
    <xf numFmtId="10" fontId="9" fillId="268" borderId="5" xfId="0" applyNumberFormat="1" applyFont="1" applyFill="1" applyBorder="1" applyAlignment="1">
      <alignment horizontal="right" wrapText="1"/>
    </xf>
    <xf numFmtId="10" fontId="9" fillId="239" borderId="5" xfId="0" applyNumberFormat="1" applyFont="1" applyFill="1" applyBorder="1" applyAlignment="1">
      <alignment horizontal="right" wrapText="1"/>
    </xf>
    <xf numFmtId="10" fontId="9" fillId="269" borderId="5" xfId="0" applyNumberFormat="1" applyFont="1" applyFill="1" applyBorder="1" applyAlignment="1">
      <alignment horizontal="right" wrapText="1"/>
    </xf>
    <xf numFmtId="165" fontId="0" fillId="0" borderId="0" xfId="0" applyNumberFormat="1"/>
    <xf numFmtId="166" fontId="0" fillId="0" borderId="0" xfId="0" applyNumberForma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76200</xdr:colOff>
          <xdr:row>0</xdr:row>
          <xdr:rowOff>85725</xdr:rowOff>
        </xdr:from>
        <xdr:to>
          <xdr:col>4</xdr:col>
          <xdr:colOff>600075</xdr:colOff>
          <xdr:row>2</xdr:row>
          <xdr:rowOff>123825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Run Macro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BG48"/>
  <sheetViews>
    <sheetView workbookViewId="0">
      <pane xSplit="1" ySplit="1" topLeftCell="AS30" activePane="bottomRight" state="frozen"/>
      <selection pane="topRight" activeCell="B1" sqref="B1"/>
      <selection pane="bottomLeft" activeCell="A2" sqref="A2"/>
      <selection pane="bottomRight" sqref="A1:BG48"/>
    </sheetView>
  </sheetViews>
  <sheetFormatPr defaultColWidth="10.85546875" defaultRowHeight="18"/>
  <cols>
    <col min="1" max="1" width="19.28515625" style="19" bestFit="1" customWidth="1"/>
    <col min="2" max="2" width="13.42578125" style="19" bestFit="1" customWidth="1"/>
    <col min="3" max="3" width="18" style="20" bestFit="1" customWidth="1"/>
    <col min="4" max="4" width="26.85546875" style="19" bestFit="1" customWidth="1"/>
    <col min="5" max="5" width="15.85546875" style="21" bestFit="1" customWidth="1"/>
    <col min="6" max="6" width="9.7109375" style="22" bestFit="1" customWidth="1"/>
    <col min="7" max="7" width="23.42578125" style="19" bestFit="1" customWidth="1"/>
    <col min="8" max="8" width="9.7109375" style="19" bestFit="1" customWidth="1"/>
    <col min="9" max="9" width="26.28515625" style="19" bestFit="1" customWidth="1"/>
    <col min="10" max="10" width="9.7109375" style="19" bestFit="1" customWidth="1"/>
    <col min="11" max="11" width="26.85546875" style="19" bestFit="1" customWidth="1"/>
    <col min="12" max="12" width="15.85546875" style="21" bestFit="1" customWidth="1"/>
    <col min="13" max="13" width="9.7109375" style="21" bestFit="1" customWidth="1"/>
    <col min="14" max="14" width="26.7109375" style="19" bestFit="1" customWidth="1"/>
    <col min="15" max="15" width="15.85546875" style="21" bestFit="1" customWidth="1"/>
    <col min="16" max="16" width="9.7109375" style="21" bestFit="1" customWidth="1"/>
    <col min="17" max="17" width="24.85546875" style="19" bestFit="1" customWidth="1"/>
    <col min="18" max="18" width="15.85546875" style="21" bestFit="1" customWidth="1"/>
    <col min="19" max="19" width="9.7109375" style="21" bestFit="1" customWidth="1"/>
    <col min="20" max="20" width="27.7109375" style="19" bestFit="1" customWidth="1"/>
    <col min="21" max="21" width="15.85546875" style="21" bestFit="1" customWidth="1"/>
    <col min="22" max="22" width="9.7109375" style="21" bestFit="1" customWidth="1"/>
    <col min="23" max="23" width="24.140625" style="19" bestFit="1" customWidth="1"/>
    <col min="24" max="24" width="15.85546875" style="21" bestFit="1" customWidth="1"/>
    <col min="25" max="25" width="9.7109375" style="21" bestFit="1" customWidth="1"/>
    <col min="26" max="26" width="26.85546875" style="19" bestFit="1" customWidth="1"/>
    <col min="27" max="27" width="15.85546875" style="21" bestFit="1" customWidth="1"/>
    <col min="28" max="28" width="9.7109375" style="21" bestFit="1" customWidth="1"/>
    <col min="29" max="32" width="26.85546875" style="19" bestFit="1" customWidth="1"/>
    <col min="33" max="33" width="9.7109375" style="19" bestFit="1" customWidth="1"/>
    <col min="34" max="34" width="13.140625" style="19" bestFit="1" customWidth="1"/>
    <col min="35" max="35" width="10.140625" style="19" bestFit="1" customWidth="1"/>
    <col min="36" max="36" width="14.140625" style="19" bestFit="1" customWidth="1"/>
    <col min="37" max="37" width="15.85546875" style="19" bestFit="1" customWidth="1"/>
    <col min="38" max="43" width="10.85546875" style="19"/>
    <col min="44" max="44" width="12.42578125" style="19" bestFit="1" customWidth="1"/>
    <col min="45" max="16384" width="10.85546875" style="19"/>
  </cols>
  <sheetData>
    <row r="1" spans="1:59" s="9" customFormat="1">
      <c r="A1" s="9" t="s">
        <v>54</v>
      </c>
      <c r="B1" s="9" t="s">
        <v>8</v>
      </c>
      <c r="C1" s="10" t="s">
        <v>7</v>
      </c>
      <c r="D1" s="9" t="s">
        <v>43</v>
      </c>
      <c r="E1" s="11" t="s">
        <v>41</v>
      </c>
      <c r="F1" s="12" t="s">
        <v>34</v>
      </c>
      <c r="G1" s="9" t="s">
        <v>55</v>
      </c>
      <c r="H1" s="9" t="s">
        <v>34</v>
      </c>
      <c r="I1" s="9" t="s">
        <v>56</v>
      </c>
      <c r="J1" s="9" t="s">
        <v>34</v>
      </c>
      <c r="K1" s="9" t="s">
        <v>46</v>
      </c>
      <c r="L1" s="11" t="s">
        <v>41</v>
      </c>
      <c r="M1" s="11" t="s">
        <v>34</v>
      </c>
      <c r="N1" s="9" t="s">
        <v>25</v>
      </c>
      <c r="O1" s="11" t="s">
        <v>41</v>
      </c>
      <c r="P1" s="11" t="s">
        <v>34</v>
      </c>
      <c r="Q1" s="9" t="s">
        <v>28</v>
      </c>
      <c r="R1" s="11" t="s">
        <v>41</v>
      </c>
      <c r="S1" s="11" t="s">
        <v>34</v>
      </c>
      <c r="T1" s="9" t="s">
        <v>30</v>
      </c>
      <c r="U1" s="11" t="s">
        <v>41</v>
      </c>
      <c r="V1" s="11" t="s">
        <v>34</v>
      </c>
      <c r="W1" s="9" t="s">
        <v>26</v>
      </c>
      <c r="X1" s="11" t="s">
        <v>41</v>
      </c>
      <c r="Y1" s="11" t="s">
        <v>34</v>
      </c>
      <c r="Z1" s="9" t="s">
        <v>47</v>
      </c>
      <c r="AA1" s="11" t="s">
        <v>41</v>
      </c>
      <c r="AB1" s="11" t="s">
        <v>34</v>
      </c>
      <c r="AC1" s="9" t="s">
        <v>57</v>
      </c>
      <c r="AD1" s="9" t="s">
        <v>121</v>
      </c>
      <c r="AE1" s="9" t="s">
        <v>58</v>
      </c>
      <c r="AF1" s="9" t="s">
        <v>51</v>
      </c>
      <c r="AG1" s="9" t="s">
        <v>34</v>
      </c>
      <c r="AH1" s="9" t="s">
        <v>41</v>
      </c>
      <c r="AI1" s="9" t="s">
        <v>59</v>
      </c>
      <c r="AJ1" s="9" t="s">
        <v>60</v>
      </c>
      <c r="AK1" s="9" t="s">
        <v>61</v>
      </c>
      <c r="AL1" s="9" t="s">
        <v>68</v>
      </c>
      <c r="AM1" s="9" t="s">
        <v>63</v>
      </c>
      <c r="AN1" s="9" t="s">
        <v>9</v>
      </c>
      <c r="AO1" s="9" t="s">
        <v>64</v>
      </c>
      <c r="AP1" s="9" t="s">
        <v>12</v>
      </c>
      <c r="AQ1" s="9" t="s">
        <v>65</v>
      </c>
      <c r="AR1" s="9" t="s">
        <v>86</v>
      </c>
      <c r="AS1" s="9" t="s">
        <v>87</v>
      </c>
      <c r="AT1" s="9" t="s">
        <v>88</v>
      </c>
      <c r="AU1" s="9" t="s">
        <v>89</v>
      </c>
      <c r="AV1" s="9" t="s">
        <v>90</v>
      </c>
      <c r="AW1" s="9" t="s">
        <v>91</v>
      </c>
      <c r="AX1" s="9" t="s">
        <v>92</v>
      </c>
      <c r="AY1" s="9" t="s">
        <v>93</v>
      </c>
      <c r="AZ1" s="9" t="s">
        <v>98</v>
      </c>
      <c r="BA1" s="9" t="s">
        <v>99</v>
      </c>
      <c r="BB1" s="9" t="s">
        <v>103</v>
      </c>
      <c r="BC1" s="9" t="s">
        <v>104</v>
      </c>
      <c r="BD1" s="9" t="s">
        <v>115</v>
      </c>
      <c r="BE1" s="9" t="s">
        <v>119</v>
      </c>
      <c r="BF1" s="9" t="s">
        <v>120</v>
      </c>
      <c r="BG1" s="9" t="s">
        <v>10</v>
      </c>
    </row>
    <row r="2" spans="1:59" s="6" customFormat="1" hidden="1">
      <c r="A2" s="6" t="s">
        <v>66</v>
      </c>
      <c r="B2" s="6">
        <f ca="1">INDIRECT("'"&amp;A2&amp;"'!$A$31")</f>
        <v>0</v>
      </c>
      <c r="C2" s="13">
        <f ca="1">INDIRECT("'"&amp;A2&amp;"'!$B$31")</f>
        <v>0</v>
      </c>
      <c r="D2" s="6">
        <f ca="1">INDIRECT("'"&amp;A2&amp;"'!$B$33")</f>
        <v>0</v>
      </c>
      <c r="E2" s="7">
        <f ca="1">INDIRECT("'"&amp;A2&amp;"'!$G$33")</f>
        <v>0</v>
      </c>
      <c r="F2" s="8"/>
      <c r="G2" s="6">
        <f ca="1">INDIRECT("'"&amp;A2&amp;"'!$B$34")</f>
        <v>0</v>
      </c>
      <c r="I2" s="6">
        <f ca="1">INDIRECT("'"&amp;A2&amp;"'!$B$35")</f>
        <v>0</v>
      </c>
      <c r="K2" s="6">
        <f ca="1">INDIRECT("'"&amp;A2&amp;"'!$B$36")</f>
        <v>0</v>
      </c>
      <c r="L2" s="7">
        <f ca="1">INDIRECT("'"&amp;A2&amp;"'!$G$36")</f>
        <v>0</v>
      </c>
      <c r="M2" s="7"/>
      <c r="N2" s="6">
        <f ca="1">INDIRECT("'"&amp;A2&amp;"'!$B$37")</f>
        <v>0</v>
      </c>
      <c r="O2" s="7">
        <f ca="1">INDIRECT("'"&amp;A2&amp;"'!$G$37")</f>
        <v>0</v>
      </c>
      <c r="P2" s="7"/>
      <c r="Q2" s="6">
        <f ca="1">INDIRECT("'"&amp;A2&amp;"'!$B$38")</f>
        <v>0</v>
      </c>
      <c r="R2" s="7">
        <f ca="1">INDIRECT("'"&amp;A2&amp;"'!$G$38")</f>
        <v>0</v>
      </c>
      <c r="S2" s="7"/>
      <c r="T2" s="6">
        <f ca="1">INDIRECT("'"&amp;A2&amp;"'!$B$39")</f>
        <v>0</v>
      </c>
      <c r="U2" s="7">
        <f ca="1">INDIRECT("'"&amp;A2&amp;"'!$G$39")</f>
        <v>0</v>
      </c>
      <c r="V2" s="7"/>
      <c r="W2" s="6">
        <f ca="1">INDIRECT("'"&amp;A2&amp;"'!$B$40")</f>
        <v>0</v>
      </c>
      <c r="X2" s="7">
        <f ca="1">INDIRECT("'"&amp;A2&amp;"'!$G$40")</f>
        <v>0</v>
      </c>
      <c r="Y2" s="7"/>
      <c r="Z2" s="6">
        <f ca="1">INDIRECT("'"&amp;A2&amp;"'!$B$41")</f>
        <v>0</v>
      </c>
      <c r="AA2" s="7">
        <f ca="1">INDIRECT("'"&amp;A2&amp;"'!$G$41")</f>
        <v>0</v>
      </c>
      <c r="AB2" s="7"/>
      <c r="AC2" s="6">
        <f ca="1">INDIRECT("'"&amp;A2&amp;"'!$B$44")</f>
        <v>0</v>
      </c>
      <c r="AD2" s="6">
        <f ca="1">INDIRECT("'"&amp;A2&amp;"'!$B$45")</f>
        <v>0</v>
      </c>
      <c r="AE2" s="6">
        <f ca="1">INDIRECT("'"&amp;A2&amp;"'!$B$46")</f>
        <v>0</v>
      </c>
      <c r="AF2" s="6">
        <f ca="1">INDIRECT("'"&amp;A2&amp;"'!$B$49")</f>
        <v>0</v>
      </c>
      <c r="AG2" s="6">
        <f ca="1">INDIRECT("'"&amp;A2&amp;"'!$C$49")</f>
        <v>0</v>
      </c>
      <c r="AI2" s="6">
        <v>1</v>
      </c>
      <c r="AJ2" s="6">
        <f ca="1">IF(AI2=1, AG2+1, -1)</f>
        <v>1</v>
      </c>
      <c r="AK2" s="6">
        <f ca="1">IF(AI2&lt;4,(AG2/3)+1,-1)</f>
        <v>1</v>
      </c>
    </row>
    <row r="3" spans="1:59" s="6" customFormat="1">
      <c r="A3" s="14" t="str">
        <f>Sheets!D17</f>
        <v>1205 Redcar</v>
      </c>
      <c r="B3" s="14" t="str">
        <f ca="1">INDIRECT("'"&amp;A3&amp;"'!$A$51")</f>
        <v>Redcar</v>
      </c>
      <c r="C3" s="15">
        <f ca="1">INDIRECT("'"&amp;A3&amp;"'!$B$51")</f>
        <v>0.50347222222222221</v>
      </c>
      <c r="D3" s="16" t="str">
        <f ca="1">INDIRECT("'"&amp;A3&amp;"'!$B$53")</f>
        <v>Finoah (IRE)</v>
      </c>
      <c r="E3" s="17">
        <f ca="1">INDIRECT("'"&amp;A3&amp;"'!$G$53")</f>
        <v>0.14759266529776682</v>
      </c>
      <c r="F3" s="18">
        <f ca="1">INDIRECT("'"&amp;A3&amp;"'!$H$53")</f>
        <v>1.1000000000000001</v>
      </c>
      <c r="G3" s="6" t="str">
        <f ca="1">INDIRECT("'"&amp;A3&amp;"'!$B$54")</f>
        <v>Pendleton</v>
      </c>
      <c r="H3" s="8">
        <f ca="1">INDIRECT("'"&amp;A3&amp;"'!$H$54")</f>
        <v>3</v>
      </c>
      <c r="I3" s="16" t="str">
        <f ca="1">INDIRECT("'"&amp;A3&amp;"'!$B$55")</f>
        <v>Play It By Ear (IRE)</v>
      </c>
      <c r="J3" s="18">
        <f ca="1">INDIRECT("'"&amp;A3&amp;"'!$H$55")</f>
        <v>16</v>
      </c>
      <c r="K3" s="6" t="str">
        <f ca="1">INDIRECT("'"&amp;A3&amp;"'!$B$56")</f>
        <v>Finoah (IRE)</v>
      </c>
      <c r="L3" s="7">
        <f ca="1">INDIRECT("'"&amp;A3&amp;"'!$G$56")</f>
        <v>0.32886721455400875</v>
      </c>
      <c r="M3" s="8">
        <f ca="1">INDIRECT("'"&amp;A3&amp;"'!$H$56")</f>
        <v>1.1000000000000001</v>
      </c>
      <c r="N3" s="16" t="str">
        <f ca="1">INDIRECT("'"&amp;A3&amp;"'!$B$57")</f>
        <v>Finoah (IRE)</v>
      </c>
      <c r="O3" s="17">
        <f ca="1">INDIRECT("'"&amp;A3&amp;"'!$G$57")</f>
        <v>0.16816508223237039</v>
      </c>
      <c r="P3" s="18">
        <f ca="1">INDIRECT("'"&amp;A3&amp;"'!$H$57")</f>
        <v>1.1000000000000001</v>
      </c>
      <c r="Q3" s="6" t="str">
        <f ca="1">INDIRECT("'"&amp;A3&amp;"'!$B$58")</f>
        <v>Finoah (IRE)</v>
      </c>
      <c r="R3" s="7">
        <f ca="1">INDIRECT("'"&amp;A3&amp;"'!$G$58")</f>
        <v>0.16034468192954293</v>
      </c>
      <c r="S3" s="8">
        <f ca="1">INDIRECT("'"&amp;A3&amp;"'!$H$58")</f>
        <v>1.1000000000000001</v>
      </c>
      <c r="T3" s="16" t="str">
        <f ca="1">INDIRECT("'"&amp;A3&amp;"'!$B$59")</f>
        <v>Galley Gold</v>
      </c>
      <c r="U3" s="17">
        <f ca="1">INDIRECT("'"&amp;A3&amp;"'!$G$59")</f>
        <v>0.18621843508034711</v>
      </c>
      <c r="V3" s="18">
        <f ca="1">INDIRECT("'"&amp;A3&amp;"'!$H$59")</f>
        <v>14</v>
      </c>
      <c r="W3" s="6" t="str">
        <f ca="1">INDIRECT("'"&amp;A3&amp;"'!$B$60")</f>
        <v>Finoah (IRE)</v>
      </c>
      <c r="X3" s="7">
        <f ca="1">INDIRECT("'"&amp;A3&amp;"'!$G$60")</f>
        <v>5.2494281012962968E-2</v>
      </c>
      <c r="Y3" s="8">
        <f ca="1">INDIRECT("'"&amp;A3&amp;"'!$H$60")</f>
        <v>1.1000000000000001</v>
      </c>
      <c r="Z3" s="16" t="str">
        <f ca="1">INDIRECT("'"&amp;A3&amp;"'!$B$61")</f>
        <v>Pendleton</v>
      </c>
      <c r="AA3" s="17">
        <f ca="1">INDIRECT("'"&amp;A3&amp;"'!$G$61")</f>
        <v>0.49976296296296296</v>
      </c>
      <c r="AB3" s="18">
        <f ca="1">INDIRECT("'"&amp;A3&amp;"'!$H$61")</f>
        <v>3</v>
      </c>
      <c r="AC3" s="6" t="str">
        <f ca="1">INDIRECT("'"&amp;A3&amp;"'!$B$64")</f>
        <v>Finoah (IRE)</v>
      </c>
      <c r="AD3" s="6" t="str">
        <f ca="1">IF(INDIRECT("'"&amp;A3&amp;"'!$B$65")=FALSE,"no selection",INDIRECT("'"&amp;A3&amp;"'!$B$65"))</f>
        <v/>
      </c>
      <c r="AE3" s="6" t="str">
        <f ca="1">IF(INDIRECT("'"&amp;A3&amp;"'!$B$66")=FALSE,"no selection",INDIRECT("'"&amp;A3&amp;"'!$B$66"))</f>
        <v>no selection</v>
      </c>
      <c r="AF3" s="16" t="str">
        <f ca="1">INDIRECT("'"&amp;A3&amp;"'!$B$70")</f>
        <v>Finoah (IRE)</v>
      </c>
      <c r="AG3" s="16">
        <f ca="1">INDIRECT("'"&amp;A3&amp;"'!$C$70")</f>
        <v>1.1000000000000001</v>
      </c>
      <c r="AH3" s="16" t="str">
        <f ca="1">INDIRECT("'"&amp;A3&amp;"'!$H$70")</f>
        <v>*</v>
      </c>
      <c r="AI3" s="6">
        <v>1</v>
      </c>
      <c r="AJ3" s="6">
        <f ca="1">IF(AI3=1, AG3+1, -1)</f>
        <v>2.1</v>
      </c>
      <c r="AK3" s="6">
        <f ca="1">IF(AI3&lt;4,(AG3/3)+1,-1)</f>
        <v>1.3666666666666667</v>
      </c>
      <c r="AL3" s="6">
        <f ca="1">INDIRECT("'"&amp;A3&amp;"'!$H$63")</f>
        <v>14</v>
      </c>
      <c r="AM3" s="6" t="str">
        <f ca="1">INDIRECT("'"&amp;A3&amp;"'!$G$64")</f>
        <v>British Stallion Studs EBF Novice Stakes</v>
      </c>
      <c r="AN3" s="6" t="str">
        <f ca="1">INDIRECT("'"&amp;A3&amp;"'!$G$65")</f>
        <v xml:space="preserve">6f </v>
      </c>
      <c r="AO3" s="6">
        <f ca="1">INDIRECT("'"&amp;A3&amp;"'!$G$66")</f>
        <v>4528</v>
      </c>
      <c r="AP3" s="6" t="str">
        <f ca="1">INDIRECT("'"&amp;A3&amp;"'!$G$67")</f>
        <v>Soft</v>
      </c>
      <c r="AQ3" s="6" t="str">
        <f ca="1">INDIRECT("'"&amp;A3&amp;"'!$G$68")</f>
        <v>Non Handicap</v>
      </c>
      <c r="AR3" s="6" t="str">
        <f ca="1">IF(AQ3="Handicap", INDIRECT("'"&amp;A3&amp;"'!$AG$52"), "")</f>
        <v/>
      </c>
      <c r="AS3" s="6" t="b">
        <f ca="1">INDIRECT("'"&amp;A3&amp;"'!$C$63")</f>
        <v>0</v>
      </c>
      <c r="AT3" s="6" t="b">
        <f ca="1">INDIRECT("'"&amp;A3&amp;"'!$D$63")</f>
        <v>0</v>
      </c>
      <c r="AU3" s="6" t="str">
        <f ca="1">D3</f>
        <v>Finoah (IRE)</v>
      </c>
      <c r="AV3" s="6" t="str">
        <f ca="1">G3</f>
        <v>Pendleton</v>
      </c>
      <c r="AW3" s="6">
        <f ca="1">INDEX(INDIRECT("'"&amp;A3&amp;"'!$V$52:$V$92"),MATCH(AU3,INDIRECT("'"&amp;A3&amp;"'!$S$52:$S$92"),0))</f>
        <v>108</v>
      </c>
      <c r="AX3" s="6">
        <f ca="1">INDEX(INDIRECT("'"&amp;$A3&amp;"'!$V$52:$V$92"),MATCH(AV3,INDIRECT("'"&amp;$A3&amp;"'!$S$52:$S$92"),0))</f>
        <v>78</v>
      </c>
      <c r="AY3" s="6" t="str">
        <f ca="1">IF(AW3&gt;AX3,AU3,IF(AX3&gt;AW3,AV3,IF(AW3=AX3,"tie",0)))</f>
        <v>Finoah (IRE)</v>
      </c>
      <c r="AZ3" s="14" t="str">
        <f ca="1">INDIRECT("'"&amp;A3&amp;"'!$B$75")</f>
        <v/>
      </c>
      <c r="BA3" s="14" t="str">
        <f ca="1">INDIRECT("'"&amp;A3&amp;"'!$B$76")</f>
        <v/>
      </c>
      <c r="BB3" s="14">
        <f ca="1">INDIRECT("'"&amp;A3&amp;"'!$F$72")</f>
        <v>1</v>
      </c>
      <c r="BC3" s="14">
        <f ca="1">INDIRECT("'"&amp;A3&amp;"'!$F$73")</f>
        <v>20</v>
      </c>
      <c r="BD3" s="14" t="str">
        <f ca="1">INDIRECT("'"&amp;A3&amp;"'!$B$92")</f>
        <v>No Lay</v>
      </c>
      <c r="BE3" s="14" t="str">
        <f ca="1">INDIRECT("'"&amp;A3&amp;"'!$F$92")</f>
        <v>**</v>
      </c>
      <c r="BF3" s="14" t="str">
        <f ca="1">INDIRECT("'"&amp;A3&amp;"'!$G$92")</f>
        <v>"</v>
      </c>
      <c r="BG3" s="14" t="str">
        <f ca="1">INDIRECT("'"&amp;A3&amp;"'!$E$2")</f>
        <v>Class 5</v>
      </c>
    </row>
    <row r="4" spans="1:59" s="6" customFormat="1">
      <c r="A4" s="14" t="str">
        <f>Sheets!D18</f>
        <v>1215 Leicester</v>
      </c>
      <c r="B4" s="14" t="str">
        <f t="shared" ref="B4:B48" ca="1" si="0">INDIRECT("'"&amp;A4&amp;"'!$A$51")</f>
        <v>Leicester</v>
      </c>
      <c r="C4" s="15">
        <f t="shared" ref="C4:C48" ca="1" si="1">INDIRECT("'"&amp;A4&amp;"'!$B$51")</f>
        <v>0.51041666666666663</v>
      </c>
      <c r="D4" s="16" t="str">
        <f t="shared" ref="D4:D48" ca="1" si="2">INDIRECT("'"&amp;A4&amp;"'!$B$53")</f>
        <v>Watan</v>
      </c>
      <c r="E4" s="17">
        <f t="shared" ref="E4:E48" ca="1" si="3">INDIRECT("'"&amp;A4&amp;"'!$G$53")</f>
        <v>0.306060680102823</v>
      </c>
      <c r="F4" s="18">
        <f t="shared" ref="F4:F48" ca="1" si="4">INDIRECT("'"&amp;A4&amp;"'!$H$53")</f>
        <v>1</v>
      </c>
      <c r="G4" s="6" t="str">
        <f t="shared" ref="G4:G48" ca="1" si="5">INDIRECT("'"&amp;A4&amp;"'!$B$54")</f>
        <v>Dazzling Dan (IRE)</v>
      </c>
      <c r="H4" s="8">
        <f t="shared" ref="H4:H48" ca="1" si="6">INDIRECT("'"&amp;A4&amp;"'!$H$54")</f>
        <v>2</v>
      </c>
      <c r="I4" s="16" t="str">
        <f t="shared" ref="I4:I48" ca="1" si="7">INDIRECT("'"&amp;A4&amp;"'!$B$55")</f>
        <v>Stylish Motion (IRE)</v>
      </c>
      <c r="J4" s="18">
        <f t="shared" ref="J4:J48" ca="1" si="8">INDIRECT("'"&amp;A4&amp;"'!$H$55")</f>
        <v>6.5</v>
      </c>
      <c r="K4" s="6" t="str">
        <f t="shared" ref="K4:K48" ca="1" si="9">INDIRECT("'"&amp;A4&amp;"'!$B$56")</f>
        <v>Dazzling Dan (IRE)</v>
      </c>
      <c r="L4" s="7">
        <f t="shared" ref="L4:L48" ca="1" si="10">INDIRECT("'"&amp;A4&amp;"'!$G$56")</f>
        <v>0.24633569209720654</v>
      </c>
      <c r="M4" s="8">
        <f t="shared" ref="M4:M48" ca="1" si="11">INDIRECT("'"&amp;A4&amp;"'!$H$56")</f>
        <v>2</v>
      </c>
      <c r="N4" s="16" t="str">
        <f t="shared" ref="N4:N48" ca="1" si="12">INDIRECT("'"&amp;A4&amp;"'!$B$57")</f>
        <v>Watan</v>
      </c>
      <c r="O4" s="17">
        <f t="shared" ref="O4:O48" ca="1" si="13">INDIRECT("'"&amp;A4&amp;"'!$G$57")</f>
        <v>0.1175695375297309</v>
      </c>
      <c r="P4" s="18">
        <f t="shared" ref="P4:P48" ca="1" si="14">INDIRECT("'"&amp;A4&amp;"'!$H$57")</f>
        <v>1</v>
      </c>
      <c r="Q4" s="6" t="str">
        <f t="shared" ref="Q4:Q48" ca="1" si="15">INDIRECT("'"&amp;A4&amp;"'!$B$58")</f>
        <v>Another Reason (IRE)</v>
      </c>
      <c r="R4" s="7">
        <f t="shared" ref="R4:R48" ca="1" si="16">INDIRECT("'"&amp;A4&amp;"'!$G$58")</f>
        <v>0.17646315656485895</v>
      </c>
      <c r="S4" s="8">
        <f t="shared" ref="S4:S48" ca="1" si="17">INDIRECT("'"&amp;A4&amp;"'!$H$58")</f>
        <v>66</v>
      </c>
      <c r="T4" s="16" t="str">
        <f t="shared" ref="T4:T48" ca="1" si="18">INDIRECT("'"&amp;A4&amp;"'!$B$59")</f>
        <v>Angel Dundee</v>
      </c>
      <c r="U4" s="17">
        <f t="shared" ref="U4:U48" ca="1" si="19">INDIRECT("'"&amp;A4&amp;"'!$G$59")</f>
        <v>9.136033715757437E-2</v>
      </c>
      <c r="V4" s="18">
        <f t="shared" ref="V4:V48" ca="1" si="20">INDIRECT("'"&amp;A4&amp;"'!$H$59")</f>
        <v>20</v>
      </c>
      <c r="W4" s="6" t="str">
        <f t="shared" ref="W4:W48" ca="1" si="21">INDIRECT("'"&amp;A4&amp;"'!$B$60")</f>
        <v>Angel Dundee</v>
      </c>
      <c r="X4" s="7">
        <f t="shared" ref="X4:X48" ca="1" si="22">INDIRECT("'"&amp;A4&amp;"'!$G$60")</f>
        <v>0.2189789510408186</v>
      </c>
      <c r="Y4" s="8">
        <f t="shared" ref="Y4:Y48" ca="1" si="23">INDIRECT("'"&amp;A4&amp;"'!$H$60")</f>
        <v>20</v>
      </c>
      <c r="Z4" s="16" t="str">
        <f t="shared" ref="Z4:Z48" ca="1" si="24">INDIRECT("'"&amp;A4&amp;"'!$B$61")</f>
        <v>Watan</v>
      </c>
      <c r="AA4" s="17">
        <f t="shared" ref="AA4:AA48" ca="1" si="25">INDIRECT("'"&amp;A4&amp;"'!$G$61")</f>
        <v>0.62883479241260176</v>
      </c>
      <c r="AB4" s="18">
        <f t="shared" ref="AB4:AB48" ca="1" si="26">INDIRECT("'"&amp;A4&amp;"'!$H$61")</f>
        <v>1</v>
      </c>
      <c r="AC4" s="6" t="str">
        <f t="shared" ref="AC4:AC48" ca="1" si="27">INDIRECT("'"&amp;A4&amp;"'!$B$64")</f>
        <v>Watan</v>
      </c>
      <c r="AD4" s="6" t="str">
        <f t="shared" ref="AD4:AD48" ca="1" si="28">IF(INDIRECT("'"&amp;A4&amp;"'!$B$65")=FALSE,"no selection",INDIRECT("'"&amp;A4&amp;"'!$B$65"))</f>
        <v>Watan</v>
      </c>
      <c r="AE4" s="6" t="str">
        <f t="shared" ref="AE4:AE48" ca="1" si="29">IF(INDIRECT("'"&amp;A4&amp;"'!$B$66")=FALSE,"no selection",INDIRECT("'"&amp;A4&amp;"'!$B$66"))</f>
        <v>no selection</v>
      </c>
      <c r="AF4" s="16" t="str">
        <f t="shared" ref="AF4:AF48" ca="1" si="30">INDIRECT("'"&amp;A4&amp;"'!$B$70")</f>
        <v>Watan</v>
      </c>
      <c r="AG4" s="16">
        <f t="shared" ref="AG4:AG48" ca="1" si="31">INDIRECT("'"&amp;A4&amp;"'!$C$70")</f>
        <v>1</v>
      </c>
      <c r="AH4" s="16" t="str">
        <f t="shared" ref="AH4:AH48" ca="1" si="32">INDIRECT("'"&amp;A4&amp;"'!$H$70")</f>
        <v>****</v>
      </c>
      <c r="AI4" s="6">
        <v>2</v>
      </c>
      <c r="AJ4" s="6">
        <f t="shared" ref="AJ4:AJ48" si="33">IF(AI4=1, AG4+1, -1)</f>
        <v>-1</v>
      </c>
      <c r="AK4" s="6">
        <f t="shared" ref="AK4:AK48" ca="1" si="34">IF(AI4&lt;4,(AG4/3)+1,-1)</f>
        <v>1.3333333333333333</v>
      </c>
      <c r="AL4" s="6">
        <f t="shared" ref="AL4:AL48" ca="1" si="35">INDIRECT("'"&amp;A4&amp;"'!$H$63")</f>
        <v>9</v>
      </c>
      <c r="AM4" s="6" t="str">
        <f t="shared" ref="AM4:AM48" ca="1" si="36">INDIRECT("'"&amp;A4&amp;"'!$G$64")</f>
        <v>British Stallion Studs EBF Novice Stakes (Plus 10)</v>
      </c>
      <c r="AN4" s="6" t="str">
        <f t="shared" ref="AN4:AN48" ca="1" si="37">INDIRECT("'"&amp;A4&amp;"'!$G$65")</f>
        <v xml:space="preserve">6f </v>
      </c>
      <c r="AO4" s="6">
        <f t="shared" ref="AO4:AO48" ca="1" si="38">INDIRECT("'"&amp;A4&amp;"'!$G$66")</f>
        <v>6469</v>
      </c>
      <c r="AP4" s="6" t="str">
        <f t="shared" ref="AP4:AP48" ca="1" si="39">INDIRECT("'"&amp;A4&amp;"'!$G$67")</f>
        <v>Good To Soft</v>
      </c>
      <c r="AQ4" s="6" t="str">
        <f t="shared" ref="AQ4:AQ48" ca="1" si="40">INDIRECT("'"&amp;A4&amp;"'!$G$68")</f>
        <v>Non Handicap</v>
      </c>
      <c r="AR4" s="6" t="str">
        <f t="shared" ref="AR4:AR48" ca="1" si="41">IF(AQ4="Handicap", INDIRECT("'"&amp;A4&amp;"'!$AG$52"), "")</f>
        <v/>
      </c>
      <c r="AS4" s="6" t="b">
        <f t="shared" ref="AS4:AS48" ca="1" si="42">INDIRECT("'"&amp;A4&amp;"'!$C$63")</f>
        <v>0</v>
      </c>
      <c r="AT4" s="6" t="b">
        <f t="shared" ref="AT4:AT48" ca="1" si="43">INDIRECT("'"&amp;A4&amp;"'!$D$63")</f>
        <v>0</v>
      </c>
      <c r="AU4" s="6" t="str">
        <f t="shared" ref="AU4:AU19" ca="1" si="44">D4</f>
        <v>Watan</v>
      </c>
      <c r="AV4" s="6" t="str">
        <f t="shared" ref="AV4:AV19" ca="1" si="45">G4</f>
        <v>Dazzling Dan (IRE)</v>
      </c>
      <c r="AW4" s="6">
        <f ca="1">INDEX(INDIRECT("'"&amp;A4&amp;"'!$V$52:$V$92"),MATCH(AU4,INDIRECT("'"&amp;A4&amp;"'!$S$52:$S$92"),0))</f>
        <v>61</v>
      </c>
      <c r="AX4" s="6">
        <f ca="1">INDEX(INDIRECT("'"&amp;$A4&amp;"'!$V$52:$V$92"),MATCH(AV4,INDIRECT("'"&amp;$A4&amp;"'!$S$52:$S$92"),0))</f>
        <v>46</v>
      </c>
      <c r="AY4" s="6" t="str">
        <f t="shared" ref="AY4:AY16" ca="1" si="46">IF(AW4&gt;AX4,AU4,IF(AX4&gt;AW4,AV4,IF(AW4=AX4,"tie",0)))</f>
        <v>Watan</v>
      </c>
      <c r="AZ4" s="14" t="str">
        <f t="shared" ref="AZ4:AZ48" ca="1" si="47">INDIRECT("'"&amp;A4&amp;"'!$B$75")</f>
        <v/>
      </c>
      <c r="BA4" s="14" t="str">
        <f t="shared" ref="BA4:BA48" ca="1" si="48">INDIRECT("'"&amp;A4&amp;"'!$B$76")</f>
        <v/>
      </c>
      <c r="BB4" s="14">
        <f t="shared" ref="BB4:BB48" ca="1" si="49">INDIRECT("'"&amp;A4&amp;"'!$F$72")</f>
        <v>0</v>
      </c>
      <c r="BC4" s="14">
        <f t="shared" ref="BC4:BC48" ca="1" si="50">INDIRECT("'"&amp;A4&amp;"'!$F$73")</f>
        <v>10</v>
      </c>
      <c r="BD4" s="14" t="str">
        <f t="shared" ref="BD4:BD48" ca="1" si="51">INDIRECT("'"&amp;A4&amp;"'!$B$92")</f>
        <v>No Lay</v>
      </c>
      <c r="BE4" s="14" t="str">
        <f t="shared" ref="BE4:BE48" ca="1" si="52">INDIRECT("'"&amp;A4&amp;"'!$F$92")</f>
        <v>***</v>
      </c>
      <c r="BF4" s="14" t="str">
        <f t="shared" ref="BF4:BF48" ca="1" si="53">INDIRECT("'"&amp;A4&amp;"'!$G$92")</f>
        <v>"</v>
      </c>
      <c r="BG4" s="14" t="str">
        <f t="shared" ref="BG4:BG48" ca="1" si="54">INDIRECT("'"&amp;A4&amp;"'!$E$2")</f>
        <v>Class 4</v>
      </c>
    </row>
    <row r="5" spans="1:59" s="6" customFormat="1">
      <c r="A5" s="14" t="str">
        <f>Sheets!D19</f>
        <v>1220 Wexford</v>
      </c>
      <c r="B5" s="14" t="str">
        <f t="shared" ca="1" si="0"/>
        <v>Wexford</v>
      </c>
      <c r="C5" s="15">
        <f t="shared" ca="1" si="1"/>
        <v>0.51388888888888895</v>
      </c>
      <c r="D5" s="16" t="str">
        <f t="shared" ca="1" si="2"/>
        <v>Les Arceaux (IRE)</v>
      </c>
      <c r="E5" s="17">
        <f t="shared" ca="1" si="3"/>
        <v>0.23489497757775143</v>
      </c>
      <c r="F5" s="18">
        <f t="shared" ca="1" si="4"/>
        <v>2.75</v>
      </c>
      <c r="G5" s="6" t="str">
        <f t="shared" ca="1" si="5"/>
        <v>Rock On Dandy (FR)</v>
      </c>
      <c r="H5" s="8">
        <f t="shared" ca="1" si="6"/>
        <v>14</v>
      </c>
      <c r="I5" s="16" t="str">
        <f t="shared" ca="1" si="7"/>
        <v>Room To Roam (IRE)</v>
      </c>
      <c r="J5" s="18">
        <f t="shared" ca="1" si="8"/>
        <v>4</v>
      </c>
      <c r="K5" s="6" t="str">
        <f t="shared" ca="1" si="9"/>
        <v>Les Arceaux (IRE)</v>
      </c>
      <c r="L5" s="7">
        <f t="shared" ca="1" si="10"/>
        <v>0.39064335954909918</v>
      </c>
      <c r="M5" s="8">
        <f t="shared" ca="1" si="11"/>
        <v>2.75</v>
      </c>
      <c r="N5" s="16" t="str">
        <f t="shared" ca="1" si="12"/>
        <v>Rock On Dandy (FR)</v>
      </c>
      <c r="O5" s="17">
        <f t="shared" ca="1" si="13"/>
        <v>9.6542360423451143E-2</v>
      </c>
      <c r="P5" s="18">
        <f t="shared" ca="1" si="14"/>
        <v>14</v>
      </c>
      <c r="Q5" s="6" t="str">
        <f t="shared" ca="1" si="15"/>
        <v>Mister Blue Sky (IRE)</v>
      </c>
      <c r="R5" s="7">
        <f t="shared" ca="1" si="16"/>
        <v>0.2931295444427956</v>
      </c>
      <c r="S5" s="8">
        <f t="shared" ca="1" si="17"/>
        <v>2.5</v>
      </c>
      <c r="T5" s="16" t="str">
        <f t="shared" ca="1" si="18"/>
        <v>Room To Roam (IRE)</v>
      </c>
      <c r="U5" s="17">
        <f t="shared" ca="1" si="19"/>
        <v>3.7529841314422135E-2</v>
      </c>
      <c r="V5" s="18">
        <f t="shared" ca="1" si="20"/>
        <v>4</v>
      </c>
      <c r="W5" s="6" t="str">
        <f t="shared" ca="1" si="21"/>
        <v>Mister Blue Sky (IRE)</v>
      </c>
      <c r="X5" s="7">
        <f t="shared" ca="1" si="22"/>
        <v>0.57492839384114336</v>
      </c>
      <c r="Y5" s="8">
        <f t="shared" ca="1" si="23"/>
        <v>2.5</v>
      </c>
      <c r="Z5" s="16" t="str">
        <f t="shared" ca="1" si="24"/>
        <v>Room To Roam (IRE)</v>
      </c>
      <c r="AA5" s="17">
        <f t="shared" ca="1" si="25"/>
        <v>0.28908080137058145</v>
      </c>
      <c r="AB5" s="18">
        <f t="shared" ca="1" si="26"/>
        <v>4</v>
      </c>
      <c r="AC5" s="6" t="str">
        <f t="shared" ca="1" si="27"/>
        <v>Les Arceaux (IRE)</v>
      </c>
      <c r="AD5" s="6" t="str">
        <f t="shared" ca="1" si="28"/>
        <v>no selection</v>
      </c>
      <c r="AE5" s="6" t="str">
        <f t="shared" ca="1" si="29"/>
        <v>no selection</v>
      </c>
      <c r="AF5" s="16" t="str">
        <f t="shared" ca="1" si="30"/>
        <v>Les Arceaux (IRE)</v>
      </c>
      <c r="AG5" s="16">
        <f t="shared" ca="1" si="31"/>
        <v>2.75</v>
      </c>
      <c r="AH5" s="16" t="str">
        <f t="shared" ca="1" si="32"/>
        <v>***</v>
      </c>
      <c r="AI5" s="6">
        <v>3</v>
      </c>
      <c r="AJ5" s="6">
        <f t="shared" si="33"/>
        <v>-1</v>
      </c>
      <c r="AK5" s="6">
        <f t="shared" ca="1" si="34"/>
        <v>1.9166666666666665</v>
      </c>
      <c r="AL5" s="6">
        <f t="shared" ca="1" si="35"/>
        <v>15</v>
      </c>
      <c r="AM5" s="6" t="str">
        <f t="shared" ca="1" si="36"/>
        <v>Nick ODonnell Memorial Maiden Hurdle</v>
      </c>
      <c r="AN5" s="6" t="str">
        <f t="shared" ca="1" si="37"/>
        <v xml:space="preserve">2m½f </v>
      </c>
      <c r="AO5" s="6">
        <f t="shared" ca="1" si="38"/>
        <v>6269</v>
      </c>
      <c r="AP5" s="6" t="str">
        <f t="shared" ca="1" si="39"/>
        <v>Yielding</v>
      </c>
      <c r="AQ5" s="6" t="str">
        <f t="shared" ca="1" si="40"/>
        <v>Non Handicap</v>
      </c>
      <c r="AR5" s="6" t="str">
        <f t="shared" ca="1" si="41"/>
        <v/>
      </c>
      <c r="AS5" s="6" t="b">
        <f t="shared" ca="1" si="42"/>
        <v>0</v>
      </c>
      <c r="AT5" s="6" t="b">
        <f t="shared" ca="1" si="43"/>
        <v>0</v>
      </c>
      <c r="AU5" s="6" t="str">
        <f t="shared" ca="1" si="44"/>
        <v>Les Arceaux (IRE)</v>
      </c>
      <c r="AV5" s="6" t="str">
        <f t="shared" ca="1" si="45"/>
        <v>Rock On Dandy (FR)</v>
      </c>
      <c r="AW5" s="6">
        <f t="shared" ref="AW5:AW15" ca="1" si="55">INDEX(INDIRECT("'"&amp;A5&amp;"'!$V$52:$V$92"),MATCH(AU5,INDIRECT("'"&amp;A5&amp;"'!$S$52:$S$92"),0))</f>
        <v>98</v>
      </c>
      <c r="AX5" s="6">
        <f t="shared" ref="AX5:AX15" ca="1" si="56">INDEX(INDIRECT("'"&amp;$A5&amp;"'!$V$52:$V$92"),MATCH(AV5,INDIRECT("'"&amp;$A5&amp;"'!$S$52:$S$92"),0))</f>
        <v>80</v>
      </c>
      <c r="AY5" s="6" t="str">
        <f t="shared" ca="1" si="46"/>
        <v>Les Arceaux (IRE)</v>
      </c>
      <c r="AZ5" s="14" t="str">
        <f t="shared" ca="1" si="47"/>
        <v/>
      </c>
      <c r="BA5" s="14" t="str">
        <f t="shared" ca="1" si="48"/>
        <v/>
      </c>
      <c r="BB5" s="14">
        <f t="shared" ca="1" si="49"/>
        <v>17.5</v>
      </c>
      <c r="BC5" s="14">
        <f t="shared" ca="1" si="50"/>
        <v>130</v>
      </c>
      <c r="BD5" s="14" t="str">
        <f t="shared" ca="1" si="51"/>
        <v>Mister Blue Sky (IRE)</v>
      </c>
      <c r="BE5" s="14" t="str">
        <f t="shared" ca="1" si="52"/>
        <v>****</v>
      </c>
      <c r="BF5" s="14" t="str">
        <f t="shared" ca="1" si="53"/>
        <v>PLUS: Mister Blue Sky (IRE) is 38.04% behind top-rated Les Arceaux (IRE). 
NEUTRAL: Speed is not a factor.
PLUS: Form horse Uffizy (IRE) is 54.01% ahead of the lay selection Mister Blue Sky (IRE). 
NEUTRAL: Stallion ratings are not a factor.
PLUS: The most suited horse, Room To Roam (IRE) is 55.42% ahead of Mister Blue Sky (IRE). 
NEGATIVE: The lay selection is on a highly rated jockey in Walsh, R. 
PLUS: In the second-last race, Les Arceaux (IRE) outperformed Mister Blue Sky (IRE) significantly.</v>
      </c>
      <c r="BG5" s="14">
        <f t="shared" ca="1" si="54"/>
        <v>0</v>
      </c>
    </row>
    <row r="6" spans="1:59" s="6" customFormat="1">
      <c r="A6" s="14" t="str">
        <f>Sheets!D20</f>
        <v>1235 Redcar</v>
      </c>
      <c r="B6" s="14" t="str">
        <f t="shared" ca="1" si="0"/>
        <v>Redcar</v>
      </c>
      <c r="C6" s="15">
        <f t="shared" ca="1" si="1"/>
        <v>0.52430555555555558</v>
      </c>
      <c r="D6" s="16" t="str">
        <f t="shared" ca="1" si="2"/>
        <v>Valentino Sunrise</v>
      </c>
      <c r="E6" s="17">
        <f t="shared" ca="1" si="3"/>
        <v>3.2060766812810677E-2</v>
      </c>
      <c r="F6" s="18">
        <f t="shared" ca="1" si="4"/>
        <v>4</v>
      </c>
      <c r="G6" s="6" t="str">
        <f t="shared" ca="1" si="5"/>
        <v>Timetodock</v>
      </c>
      <c r="H6" s="8">
        <f t="shared" ca="1" si="6"/>
        <v>4.5</v>
      </c>
      <c r="I6" s="16" t="str">
        <f t="shared" ca="1" si="7"/>
        <v>House Deposit</v>
      </c>
      <c r="J6" s="18">
        <f t="shared" ca="1" si="8"/>
        <v>8</v>
      </c>
      <c r="K6" s="6" t="str">
        <f t="shared" ca="1" si="9"/>
        <v>Valentino Sunrise</v>
      </c>
      <c r="L6" s="7">
        <f t="shared" ca="1" si="10"/>
        <v>0.1636556854410201</v>
      </c>
      <c r="M6" s="8">
        <f t="shared" ca="1" si="11"/>
        <v>4</v>
      </c>
      <c r="N6" s="16" t="str">
        <f t="shared" ca="1" si="12"/>
        <v>Akela Moon (IRE)</v>
      </c>
      <c r="O6" s="17">
        <f t="shared" ca="1" si="13"/>
        <v>6.7308981060488812E-2</v>
      </c>
      <c r="P6" s="18">
        <f t="shared" ca="1" si="14"/>
        <v>10</v>
      </c>
      <c r="Q6" s="6" t="str">
        <f t="shared" ca="1" si="15"/>
        <v>Red Hut Red (IRE)</v>
      </c>
      <c r="R6" s="7">
        <f t="shared" ca="1" si="16"/>
        <v>1.8899868702923074E-2</v>
      </c>
      <c r="S6" s="8">
        <f t="shared" ca="1" si="17"/>
        <v>12</v>
      </c>
      <c r="T6" s="16" t="str">
        <f t="shared" ca="1" si="18"/>
        <v>Highjacked</v>
      </c>
      <c r="U6" s="17">
        <f t="shared" ca="1" si="19"/>
        <v>0.12797982584026171</v>
      </c>
      <c r="V6" s="18">
        <f t="shared" ca="1" si="20"/>
        <v>16</v>
      </c>
      <c r="W6" s="6" t="str">
        <f t="shared" ca="1" si="21"/>
        <v>Valentino Sunrise</v>
      </c>
      <c r="X6" s="7">
        <f t="shared" ca="1" si="22"/>
        <v>0.10350240703272168</v>
      </c>
      <c r="Y6" s="8">
        <f t="shared" ca="1" si="23"/>
        <v>4</v>
      </c>
      <c r="Z6" s="16" t="str">
        <f t="shared" ca="1" si="24"/>
        <v>Timetodock</v>
      </c>
      <c r="AA6" s="17">
        <f t="shared" ca="1" si="25"/>
        <v>0.16602281368821301</v>
      </c>
      <c r="AB6" s="18">
        <f t="shared" ca="1" si="26"/>
        <v>4.5</v>
      </c>
      <c r="AC6" s="6" t="str">
        <f t="shared" ca="1" si="27"/>
        <v>Valentino Sunrise</v>
      </c>
      <c r="AD6" s="6" t="str">
        <f t="shared" ca="1" si="28"/>
        <v/>
      </c>
      <c r="AE6" s="6" t="str">
        <f t="shared" ca="1" si="29"/>
        <v>no selection</v>
      </c>
      <c r="AF6" s="16" t="str">
        <f t="shared" ca="1" si="30"/>
        <v>Valentino Sunrise</v>
      </c>
      <c r="AG6" s="16">
        <f t="shared" ca="1" si="31"/>
        <v>4</v>
      </c>
      <c r="AH6" s="16" t="str">
        <f t="shared" ca="1" si="32"/>
        <v>*</v>
      </c>
      <c r="AI6" s="6">
        <v>4</v>
      </c>
      <c r="AJ6" s="6">
        <f t="shared" si="33"/>
        <v>-1</v>
      </c>
      <c r="AK6" s="6">
        <f t="shared" si="34"/>
        <v>-1</v>
      </c>
      <c r="AL6" s="6">
        <f t="shared" ca="1" si="35"/>
        <v>14</v>
      </c>
      <c r="AM6" s="6" t="str">
        <f t="shared" ca="1" si="36"/>
        <v>Best Races Live On Racing UK Nursery</v>
      </c>
      <c r="AN6" s="6" t="str">
        <f t="shared" ca="1" si="37"/>
        <v xml:space="preserve">6f </v>
      </c>
      <c r="AO6" s="6">
        <f t="shared" ca="1" si="38"/>
        <v>3493</v>
      </c>
      <c r="AP6" s="6" t="str">
        <f t="shared" ca="1" si="39"/>
        <v>Soft</v>
      </c>
      <c r="AQ6" s="6" t="str">
        <f t="shared" ca="1" si="40"/>
        <v>Handicap</v>
      </c>
      <c r="AR6" s="6" t="str">
        <f t="shared" ca="1" si="41"/>
        <v>Valentino Sunrise</v>
      </c>
      <c r="AS6" s="6" t="str">
        <f t="shared" ca="1" si="42"/>
        <v>Valentino Sunrise</v>
      </c>
      <c r="AT6" s="6" t="str">
        <f t="shared" ca="1" si="43"/>
        <v>Valentino Sunrise</v>
      </c>
      <c r="AU6" s="6" t="str">
        <f t="shared" ca="1" si="44"/>
        <v>Valentino Sunrise</v>
      </c>
      <c r="AV6" s="6" t="str">
        <f t="shared" ca="1" si="45"/>
        <v>Timetodock</v>
      </c>
      <c r="AW6" s="6">
        <f t="shared" ca="1" si="55"/>
        <v>93</v>
      </c>
      <c r="AX6" s="6">
        <f t="shared" ca="1" si="56"/>
        <v>83</v>
      </c>
      <c r="AY6" s="6" t="str">
        <f t="shared" ca="1" si="46"/>
        <v>Valentino Sunrise</v>
      </c>
      <c r="AZ6" s="14" t="str">
        <f t="shared" ca="1" si="47"/>
        <v/>
      </c>
      <c r="BA6" s="14" t="str">
        <f t="shared" ca="1" si="48"/>
        <v/>
      </c>
      <c r="BB6" s="14">
        <f t="shared" ca="1" si="49"/>
        <v>30</v>
      </c>
      <c r="BC6" s="14">
        <f t="shared" ca="1" si="50"/>
        <v>35</v>
      </c>
      <c r="BD6" s="14" t="str">
        <f t="shared" ca="1" si="51"/>
        <v>No Lay</v>
      </c>
      <c r="BE6" s="14" t="str">
        <f t="shared" ca="1" si="52"/>
        <v>**</v>
      </c>
      <c r="BF6" s="14" t="str">
        <f t="shared" ca="1" si="53"/>
        <v>"</v>
      </c>
      <c r="BG6" s="14" t="str">
        <f t="shared" ca="1" si="54"/>
        <v>Class 6</v>
      </c>
    </row>
    <row r="7" spans="1:59" s="6" customFormat="1">
      <c r="A7" s="14" t="str">
        <f>Sheets!D21</f>
        <v>1240 Galway</v>
      </c>
      <c r="B7" s="14" t="str">
        <f t="shared" ca="1" si="0"/>
        <v>Galway</v>
      </c>
      <c r="C7" s="15">
        <f t="shared" ca="1" si="1"/>
        <v>0.52777777777777779</v>
      </c>
      <c r="D7" s="16" t="str">
        <f t="shared" ca="1" si="2"/>
        <v>Flowering Peach (IRE)</v>
      </c>
      <c r="E7" s="17">
        <f t="shared" ca="1" si="3"/>
        <v>0.14417824284244296</v>
      </c>
      <c r="F7" s="18">
        <f t="shared" ca="1" si="4"/>
        <v>1</v>
      </c>
      <c r="G7" s="6" t="str">
        <f t="shared" ca="1" si="5"/>
        <v>Is She About (IRE)</v>
      </c>
      <c r="H7" s="8">
        <f t="shared" ca="1" si="6"/>
        <v>16</v>
      </c>
      <c r="I7" s="16" t="str">
        <f t="shared" ca="1" si="7"/>
        <v>Lottieloveheart (IRE)</v>
      </c>
      <c r="J7" s="18">
        <f t="shared" ca="1" si="8"/>
        <v>6.5</v>
      </c>
      <c r="K7" s="6" t="str">
        <f t="shared" ca="1" si="9"/>
        <v>Flowering Peach (IRE)</v>
      </c>
      <c r="L7" s="7">
        <f t="shared" ca="1" si="10"/>
        <v>7.1453561788250561E-2</v>
      </c>
      <c r="M7" s="8">
        <f t="shared" ca="1" si="11"/>
        <v>1</v>
      </c>
      <c r="N7" s="16" t="str">
        <f t="shared" ca="1" si="12"/>
        <v>Is She About (IRE)</v>
      </c>
      <c r="O7" s="17">
        <f t="shared" ca="1" si="13"/>
        <v>5.810501530014156E-2</v>
      </c>
      <c r="P7" s="18">
        <f t="shared" ca="1" si="14"/>
        <v>16</v>
      </c>
      <c r="Q7" s="6" t="str">
        <f t="shared" ca="1" si="15"/>
        <v>Flowering Peach (IRE)</v>
      </c>
      <c r="R7" s="7">
        <f t="shared" ca="1" si="16"/>
        <v>0</v>
      </c>
      <c r="S7" s="8">
        <f t="shared" ca="1" si="17"/>
        <v>1</v>
      </c>
      <c r="T7" s="16" t="str">
        <f t="shared" ca="1" si="18"/>
        <v>Flowering Peach (IRE)</v>
      </c>
      <c r="U7" s="17">
        <f t="shared" ca="1" si="19"/>
        <v>0</v>
      </c>
      <c r="V7" s="18">
        <f t="shared" ca="1" si="20"/>
        <v>1</v>
      </c>
      <c r="W7" s="6" t="str">
        <f t="shared" ca="1" si="21"/>
        <v>Delphinia (IRE)</v>
      </c>
      <c r="X7" s="7">
        <f t="shared" ca="1" si="22"/>
        <v>0.34053465516747367</v>
      </c>
      <c r="Y7" s="8">
        <f t="shared" ca="1" si="23"/>
        <v>8</v>
      </c>
      <c r="Z7" s="16" t="str">
        <f t="shared" ca="1" si="24"/>
        <v>Flowering Peach (IRE)</v>
      </c>
      <c r="AA7" s="17">
        <f t="shared" ca="1" si="25"/>
        <v>0.66670000000000007</v>
      </c>
      <c r="AB7" s="18">
        <f t="shared" ca="1" si="26"/>
        <v>1</v>
      </c>
      <c r="AC7" s="6" t="str">
        <f t="shared" ca="1" si="27"/>
        <v>Flowering Peach (IRE)</v>
      </c>
      <c r="AD7" s="6" t="str">
        <f t="shared" ca="1" si="28"/>
        <v>no selection</v>
      </c>
      <c r="AE7" s="6" t="str">
        <f t="shared" ca="1" si="29"/>
        <v>Flowering Peach (IRE)</v>
      </c>
      <c r="AF7" s="16" t="str">
        <f t="shared" ca="1" si="30"/>
        <v>Flowering Peach (IRE)</v>
      </c>
      <c r="AG7" s="16">
        <f t="shared" ca="1" si="31"/>
        <v>1</v>
      </c>
      <c r="AH7" s="16" t="str">
        <f t="shared" ca="1" si="32"/>
        <v>***</v>
      </c>
      <c r="AI7" s="6">
        <v>5</v>
      </c>
      <c r="AJ7" s="6">
        <f t="shared" si="33"/>
        <v>-1</v>
      </c>
      <c r="AK7" s="6">
        <f t="shared" si="34"/>
        <v>-1</v>
      </c>
      <c r="AL7" s="6">
        <f t="shared" ca="1" si="35"/>
        <v>13</v>
      </c>
      <c r="AM7" s="6" t="str">
        <f t="shared" ca="1" si="36"/>
        <v>Irish Stallion Farms EBF Fillies Maiden</v>
      </c>
      <c r="AN7" s="6" t="str">
        <f t="shared" ca="1" si="37"/>
        <v xml:space="preserve">1m½f </v>
      </c>
      <c r="AO7" s="6">
        <f t="shared" ca="1" si="38"/>
        <v>10358</v>
      </c>
      <c r="AP7" s="6" t="str">
        <f t="shared" ca="1" si="39"/>
        <v>Soft</v>
      </c>
      <c r="AQ7" s="6" t="str">
        <f t="shared" ca="1" si="40"/>
        <v>Non Handicap</v>
      </c>
      <c r="AR7" s="6" t="str">
        <f t="shared" ca="1" si="41"/>
        <v/>
      </c>
      <c r="AS7" s="6" t="b">
        <f t="shared" ca="1" si="42"/>
        <v>0</v>
      </c>
      <c r="AT7" s="6" t="b">
        <f t="shared" ca="1" si="43"/>
        <v>0</v>
      </c>
      <c r="AU7" s="6" t="str">
        <f t="shared" ca="1" si="44"/>
        <v>Flowering Peach (IRE)</v>
      </c>
      <c r="AV7" s="6" t="str">
        <f t="shared" ca="1" si="45"/>
        <v>Is She About (IRE)</v>
      </c>
      <c r="AW7" s="6">
        <f t="shared" ca="1" si="55"/>
        <v>92</v>
      </c>
      <c r="AX7" s="6">
        <f t="shared" ca="1" si="56"/>
        <v>77</v>
      </c>
      <c r="AY7" s="6" t="str">
        <f t="shared" ca="1" si="46"/>
        <v>Flowering Peach (IRE)</v>
      </c>
      <c r="AZ7" s="14" t="str">
        <f t="shared" ca="1" si="47"/>
        <v/>
      </c>
      <c r="BA7" s="14" t="str">
        <f t="shared" ca="1" si="48"/>
        <v/>
      </c>
      <c r="BB7" s="14">
        <f t="shared" ca="1" si="49"/>
        <v>0</v>
      </c>
      <c r="BC7" s="14">
        <f t="shared" ca="1" si="50"/>
        <v>150</v>
      </c>
      <c r="BD7" s="14" t="str">
        <f t="shared" ca="1" si="51"/>
        <v>No Lay</v>
      </c>
      <c r="BE7" s="14" t="str">
        <f t="shared" ca="1" si="52"/>
        <v>**</v>
      </c>
      <c r="BF7" s="14" t="str">
        <f t="shared" ca="1" si="53"/>
        <v>"</v>
      </c>
      <c r="BG7" s="14">
        <f t="shared" ca="1" si="54"/>
        <v>0</v>
      </c>
    </row>
    <row r="8" spans="1:59" s="6" customFormat="1">
      <c r="A8" s="14" t="str">
        <f>Sheets!D22</f>
        <v>1245 Leicester</v>
      </c>
      <c r="B8" s="14" t="str">
        <f t="shared" ca="1" si="0"/>
        <v>Leicester</v>
      </c>
      <c r="C8" s="15">
        <f t="shared" ca="1" si="1"/>
        <v>0.53125</v>
      </c>
      <c r="D8" s="16" t="str">
        <f t="shared" ca="1" si="2"/>
        <v>Diviner (IRE)</v>
      </c>
      <c r="E8" s="17">
        <f t="shared" ca="1" si="3"/>
        <v>3.7651784409942295E-3</v>
      </c>
      <c r="F8" s="18">
        <f t="shared" ca="1" si="4"/>
        <v>3.5</v>
      </c>
      <c r="G8" s="6" t="str">
        <f t="shared" ca="1" si="5"/>
        <v>Don Logan (IRE)</v>
      </c>
      <c r="H8" s="8">
        <f t="shared" ca="1" si="6"/>
        <v>2.75</v>
      </c>
      <c r="I8" s="16" t="str">
        <f t="shared" ca="1" si="7"/>
        <v>Socru (IRE)</v>
      </c>
      <c r="J8" s="18">
        <f t="shared" ca="1" si="8"/>
        <v>12</v>
      </c>
      <c r="K8" s="6" t="str">
        <f t="shared" ca="1" si="9"/>
        <v>Diviner (IRE)</v>
      </c>
      <c r="L8" s="7">
        <f t="shared" ca="1" si="10"/>
        <v>2.2963304869605294E-2</v>
      </c>
      <c r="M8" s="8">
        <f t="shared" ca="1" si="11"/>
        <v>3.5</v>
      </c>
      <c r="N8" s="16" t="str">
        <f t="shared" ca="1" si="12"/>
        <v>Don Logan (IRE)</v>
      </c>
      <c r="O8" s="17">
        <f t="shared" ca="1" si="13"/>
        <v>4.7501693033865776E-2</v>
      </c>
      <c r="P8" s="18">
        <f t="shared" ca="1" si="14"/>
        <v>2.75</v>
      </c>
      <c r="Q8" s="6" t="str">
        <f t="shared" ca="1" si="15"/>
        <v>Diviner (IRE)</v>
      </c>
      <c r="R8" s="7">
        <f t="shared" ca="1" si="16"/>
        <v>0.30236364328397974</v>
      </c>
      <c r="S8" s="8">
        <f t="shared" ca="1" si="17"/>
        <v>3.5</v>
      </c>
      <c r="T8" s="16" t="str">
        <f t="shared" ca="1" si="18"/>
        <v>Socru (IRE)</v>
      </c>
      <c r="U8" s="17">
        <f t="shared" ca="1" si="19"/>
        <v>1.9347557370881941E-2</v>
      </c>
      <c r="V8" s="18">
        <f t="shared" ca="1" si="20"/>
        <v>12</v>
      </c>
      <c r="W8" s="6" t="str">
        <f t="shared" ca="1" si="21"/>
        <v>Diviner (IRE)</v>
      </c>
      <c r="X8" s="7">
        <f t="shared" ca="1" si="22"/>
        <v>0.11856010568031709</v>
      </c>
      <c r="Y8" s="8">
        <f t="shared" ca="1" si="23"/>
        <v>3.5</v>
      </c>
      <c r="Z8" s="16" t="str">
        <f t="shared" ca="1" si="24"/>
        <v>Diviner (IRE)</v>
      </c>
      <c r="AA8" s="17">
        <f t="shared" ca="1" si="25"/>
        <v>0.25122794117647063</v>
      </c>
      <c r="AB8" s="18">
        <f t="shared" ca="1" si="26"/>
        <v>3.5</v>
      </c>
      <c r="AC8" s="6" t="str">
        <f t="shared" ca="1" si="27"/>
        <v>Diviner (IRE)</v>
      </c>
      <c r="AD8" s="6" t="str">
        <f t="shared" ca="1" si="28"/>
        <v>Don Logan (IRE)</v>
      </c>
      <c r="AE8" s="6" t="str">
        <f t="shared" ca="1" si="29"/>
        <v>Diviner (IRE)</v>
      </c>
      <c r="AF8" s="16" t="str">
        <f t="shared" ca="1" si="30"/>
        <v>Diviner (IRE)</v>
      </c>
      <c r="AG8" s="16">
        <f t="shared" ca="1" si="31"/>
        <v>3.5</v>
      </c>
      <c r="AH8" s="16" t="str">
        <f t="shared" ca="1" si="32"/>
        <v>*</v>
      </c>
      <c r="AI8" s="6">
        <v>6</v>
      </c>
      <c r="AJ8" s="6">
        <f t="shared" si="33"/>
        <v>-1</v>
      </c>
      <c r="AK8" s="6">
        <f t="shared" si="34"/>
        <v>-1</v>
      </c>
      <c r="AL8" s="6">
        <f t="shared" ca="1" si="35"/>
        <v>11</v>
      </c>
      <c r="AM8" s="6" t="str">
        <f t="shared" ca="1" si="36"/>
        <v>Haymarket Nursery (Div 1)</v>
      </c>
      <c r="AN8" s="6" t="str">
        <f t="shared" ca="1" si="37"/>
        <v xml:space="preserve">7f </v>
      </c>
      <c r="AO8" s="6">
        <f t="shared" ca="1" si="38"/>
        <v>3752</v>
      </c>
      <c r="AP8" s="6" t="str">
        <f t="shared" ca="1" si="39"/>
        <v>Good To Soft</v>
      </c>
      <c r="AQ8" s="6" t="str">
        <f t="shared" ca="1" si="40"/>
        <v>Handicap</v>
      </c>
      <c r="AR8" s="6" t="str">
        <f t="shared" ca="1" si="41"/>
        <v>My Ukulele (IRE)</v>
      </c>
      <c r="AS8" s="6" t="str">
        <f t="shared" ca="1" si="42"/>
        <v>Don Logan (IRE)</v>
      </c>
      <c r="AT8" s="6" t="str">
        <f t="shared" ca="1" si="43"/>
        <v>Don Logan (IRE)</v>
      </c>
      <c r="AU8" s="6" t="str">
        <f t="shared" ca="1" si="44"/>
        <v>Diviner (IRE)</v>
      </c>
      <c r="AV8" s="6" t="str">
        <f t="shared" ca="1" si="45"/>
        <v>Don Logan (IRE)</v>
      </c>
      <c r="AW8" s="6">
        <f t="shared" ca="1" si="55"/>
        <v>69</v>
      </c>
      <c r="AX8" s="6">
        <f t="shared" ca="1" si="56"/>
        <v>67</v>
      </c>
      <c r="AY8" s="6" t="str">
        <f t="shared" ca="1" si="46"/>
        <v>Diviner (IRE)</v>
      </c>
      <c r="AZ8" s="14" t="str">
        <f t="shared" ca="1" si="47"/>
        <v/>
      </c>
      <c r="BA8" s="14" t="str">
        <f t="shared" ca="1" si="48"/>
        <v/>
      </c>
      <c r="BB8" s="14">
        <f t="shared" ca="1" si="49"/>
        <v>25</v>
      </c>
      <c r="BC8" s="14">
        <f t="shared" ca="1" si="50"/>
        <v>17.5</v>
      </c>
      <c r="BD8" s="14" t="str">
        <f t="shared" ca="1" si="51"/>
        <v>No Lay</v>
      </c>
      <c r="BE8" s="14" t="str">
        <f t="shared" ca="1" si="52"/>
        <v>***</v>
      </c>
      <c r="BF8" s="14" t="str">
        <f t="shared" ca="1" si="53"/>
        <v>"</v>
      </c>
      <c r="BG8" s="14" t="str">
        <f t="shared" ca="1" si="54"/>
        <v>Class 5</v>
      </c>
    </row>
    <row r="9" spans="1:59" s="6" customFormat="1">
      <c r="A9" s="14" t="str">
        <f>Sheets!D23</f>
        <v>1250 Wexford</v>
      </c>
      <c r="B9" s="14" t="str">
        <f t="shared" ca="1" si="0"/>
        <v>Wexford</v>
      </c>
      <c r="C9" s="15">
        <f t="shared" ca="1" si="1"/>
        <v>0.53472222222222221</v>
      </c>
      <c r="D9" s="16" t="str">
        <f t="shared" ca="1" si="2"/>
        <v>Irish Lass (IRE)</v>
      </c>
      <c r="E9" s="17">
        <f t="shared" ca="1" si="3"/>
        <v>3.8132506995216787E-2</v>
      </c>
      <c r="F9" s="18">
        <f t="shared" ca="1" si="4"/>
        <v>7</v>
      </c>
      <c r="G9" s="6" t="str">
        <f t="shared" ca="1" si="5"/>
        <v>Chisholm Trail (IRE)</v>
      </c>
      <c r="H9" s="8">
        <f t="shared" ca="1" si="6"/>
        <v>4</v>
      </c>
      <c r="I9" s="16" t="str">
        <f t="shared" ca="1" si="7"/>
        <v>Cool Colonnade (IRE)</v>
      </c>
      <c r="J9" s="18">
        <f t="shared" ca="1" si="8"/>
        <v>3</v>
      </c>
      <c r="K9" s="6" t="str">
        <f t="shared" ca="1" si="9"/>
        <v>Chisholm Trail (IRE)</v>
      </c>
      <c r="L9" s="7">
        <f t="shared" ca="1" si="10"/>
        <v>7.1587913429299002E-2</v>
      </c>
      <c r="M9" s="8">
        <f t="shared" ca="1" si="11"/>
        <v>4</v>
      </c>
      <c r="N9" s="16" t="str">
        <f t="shared" ca="1" si="12"/>
        <v>Irish Lass (IRE)</v>
      </c>
      <c r="O9" s="17">
        <f t="shared" ca="1" si="13"/>
        <v>7.2800042485600902E-2</v>
      </c>
      <c r="P9" s="18">
        <f t="shared" ca="1" si="14"/>
        <v>7</v>
      </c>
      <c r="Q9" s="6" t="str">
        <f t="shared" ca="1" si="15"/>
        <v>Irish Lass (IRE)</v>
      </c>
      <c r="R9" s="7">
        <f t="shared" ca="1" si="16"/>
        <v>0</v>
      </c>
      <c r="S9" s="8">
        <f t="shared" ca="1" si="17"/>
        <v>7</v>
      </c>
      <c r="T9" s="16" t="str">
        <f t="shared" ca="1" si="18"/>
        <v>Chisholm Trail (IRE)</v>
      </c>
      <c r="U9" s="17">
        <f t="shared" ca="1" si="19"/>
        <v>0.2601553829078801</v>
      </c>
      <c r="V9" s="18">
        <f t="shared" ca="1" si="20"/>
        <v>4</v>
      </c>
      <c r="W9" s="6" t="str">
        <f t="shared" ca="1" si="21"/>
        <v>Cool Colonnade (IRE)</v>
      </c>
      <c r="X9" s="7">
        <f t="shared" ca="1" si="22"/>
        <v>0.4429985896858053</v>
      </c>
      <c r="Y9" s="8">
        <f t="shared" ca="1" si="23"/>
        <v>3</v>
      </c>
      <c r="Z9" s="16" t="str">
        <f t="shared" ca="1" si="24"/>
        <v>Irish Lass (IRE)</v>
      </c>
      <c r="AA9" s="17">
        <f t="shared" ca="1" si="25"/>
        <v>0.19621609831676171</v>
      </c>
      <c r="AB9" s="18">
        <f t="shared" ca="1" si="26"/>
        <v>7</v>
      </c>
      <c r="AC9" s="6" t="str">
        <f t="shared" ca="1" si="27"/>
        <v>Irish Lass (IRE)</v>
      </c>
      <c r="AD9" s="6" t="str">
        <f t="shared" ca="1" si="28"/>
        <v>no selection</v>
      </c>
      <c r="AE9" s="6" t="str">
        <f t="shared" ca="1" si="29"/>
        <v>no selection</v>
      </c>
      <c r="AF9" s="16" t="str">
        <f t="shared" ca="1" si="30"/>
        <v>Irish Lass (IRE)</v>
      </c>
      <c r="AG9" s="16">
        <f t="shared" ca="1" si="31"/>
        <v>7</v>
      </c>
      <c r="AH9" s="16" t="str">
        <f t="shared" ca="1" si="32"/>
        <v>***</v>
      </c>
      <c r="AI9" s="6">
        <v>7</v>
      </c>
      <c r="AJ9" s="6">
        <f t="shared" si="33"/>
        <v>-1</v>
      </c>
      <c r="AK9" s="6">
        <f t="shared" si="34"/>
        <v>-1</v>
      </c>
      <c r="AL9" s="6">
        <f t="shared" ca="1" si="35"/>
        <v>9</v>
      </c>
      <c r="AM9" s="6" t="str">
        <f t="shared" ca="1" si="36"/>
        <v>IRIS First For Racing Footage In Ireland Rated Novice Hurdle</v>
      </c>
      <c r="AN9" s="6" t="str">
        <f t="shared" ca="1" si="37"/>
        <v xml:space="preserve">2m½f </v>
      </c>
      <c r="AO9" s="6">
        <f t="shared" ca="1" si="38"/>
        <v>6814</v>
      </c>
      <c r="AP9" s="6" t="str">
        <f t="shared" ca="1" si="39"/>
        <v>Yielding</v>
      </c>
      <c r="AQ9" s="6" t="str">
        <f t="shared" ca="1" si="40"/>
        <v>Non Handicap</v>
      </c>
      <c r="AR9" s="6" t="str">
        <f t="shared" ca="1" si="41"/>
        <v/>
      </c>
      <c r="AS9" s="6" t="b">
        <f t="shared" ca="1" si="42"/>
        <v>0</v>
      </c>
      <c r="AT9" s="6" t="b">
        <f t="shared" ca="1" si="43"/>
        <v>0</v>
      </c>
      <c r="AU9" s="6" t="str">
        <f t="shared" ca="1" si="44"/>
        <v>Irish Lass (IRE)</v>
      </c>
      <c r="AV9" s="6" t="str">
        <f t="shared" ca="1" si="45"/>
        <v>Chisholm Trail (IRE)</v>
      </c>
      <c r="AW9" s="6">
        <f t="shared" ca="1" si="55"/>
        <v>60</v>
      </c>
      <c r="AX9" s="6">
        <f t="shared" ca="1" si="56"/>
        <v>52</v>
      </c>
      <c r="AY9" s="6" t="str">
        <f t="shared" ca="1" si="46"/>
        <v>Irish Lass (IRE)</v>
      </c>
      <c r="AZ9" s="14" t="str">
        <f t="shared" ca="1" si="47"/>
        <v/>
      </c>
      <c r="BA9" s="14" t="str">
        <f t="shared" ca="1" si="48"/>
        <v/>
      </c>
      <c r="BB9" s="14">
        <f t="shared" ca="1" si="49"/>
        <v>60</v>
      </c>
      <c r="BC9" s="14">
        <f t="shared" ca="1" si="50"/>
        <v>30</v>
      </c>
      <c r="BD9" s="14" t="str">
        <f t="shared" ca="1" si="51"/>
        <v>No Lay</v>
      </c>
      <c r="BE9" s="14" t="str">
        <f t="shared" ca="1" si="52"/>
        <v>****</v>
      </c>
      <c r="BF9" s="14" t="str">
        <f t="shared" ca="1" si="53"/>
        <v>"</v>
      </c>
      <c r="BG9" s="14">
        <f t="shared" ca="1" si="54"/>
        <v>0</v>
      </c>
    </row>
    <row r="10" spans="1:59" s="6" customFormat="1">
      <c r="A10" s="14" t="str">
        <f>Sheets!D24</f>
        <v>1255 Ayr</v>
      </c>
      <c r="B10" s="14" t="str">
        <f t="shared" ca="1" si="0"/>
        <v>Ayr</v>
      </c>
      <c r="C10" s="15">
        <f t="shared" ca="1" si="1"/>
        <v>0.53819444444444442</v>
      </c>
      <c r="D10" s="16" t="str">
        <f t="shared" ca="1" si="2"/>
        <v>Keep The River</v>
      </c>
      <c r="E10" s="17">
        <f t="shared" ca="1" si="3"/>
        <v>0.17057288108716118</v>
      </c>
      <c r="F10" s="18">
        <f t="shared" ca="1" si="4"/>
        <v>8</v>
      </c>
      <c r="G10" s="6" t="str">
        <f t="shared" ca="1" si="5"/>
        <v>West Coast Lass (IRE)</v>
      </c>
      <c r="H10" s="8">
        <f t="shared" ca="1" si="6"/>
        <v>6.5</v>
      </c>
      <c r="I10" s="16" t="str">
        <f t="shared" ca="1" si="7"/>
        <v>Quri (IRE)</v>
      </c>
      <c r="J10" s="18">
        <f t="shared" ca="1" si="8"/>
        <v>2.5</v>
      </c>
      <c r="K10" s="6" t="str">
        <f t="shared" ca="1" si="9"/>
        <v>Derriana Spirit (IRE)</v>
      </c>
      <c r="L10" s="7">
        <f t="shared" ca="1" si="10"/>
        <v>3.8743440766428648E-3</v>
      </c>
      <c r="M10" s="8">
        <f t="shared" ca="1" si="11"/>
        <v>1.88</v>
      </c>
      <c r="N10" s="16" t="str">
        <f t="shared" ca="1" si="12"/>
        <v>West Coast Lass (IRE)</v>
      </c>
      <c r="O10" s="17">
        <f t="shared" ca="1" si="13"/>
        <v>3.2392544458586844E-2</v>
      </c>
      <c r="P10" s="18">
        <f t="shared" ca="1" si="14"/>
        <v>6.5</v>
      </c>
      <c r="Q10" s="6" t="str">
        <f t="shared" ca="1" si="15"/>
        <v>Quri (IRE)</v>
      </c>
      <c r="R10" s="7">
        <f t="shared" ca="1" si="16"/>
        <v>0.11232579898557146</v>
      </c>
      <c r="S10" s="8">
        <f t="shared" ca="1" si="17"/>
        <v>2.5</v>
      </c>
      <c r="T10" s="16" t="str">
        <f t="shared" ca="1" si="18"/>
        <v>Maisy Belle (IRE)</v>
      </c>
      <c r="U10" s="17">
        <f t="shared" ca="1" si="19"/>
        <v>1.1887209730925094E-2</v>
      </c>
      <c r="V10" s="18">
        <f t="shared" ca="1" si="20"/>
        <v>7.5</v>
      </c>
      <c r="W10" s="6" t="str">
        <f t="shared" ca="1" si="21"/>
        <v>Quri (IRE)</v>
      </c>
      <c r="X10" s="7">
        <f t="shared" ca="1" si="22"/>
        <v>0.25308199718358576</v>
      </c>
      <c r="Y10" s="8">
        <f t="shared" ca="1" si="23"/>
        <v>2.5</v>
      </c>
      <c r="Z10" s="16" t="str">
        <f t="shared" ca="1" si="24"/>
        <v>Keep The River</v>
      </c>
      <c r="AA10" s="17">
        <f t="shared" ca="1" si="25"/>
        <v>0.4236111111111111</v>
      </c>
      <c r="AB10" s="18">
        <f t="shared" ca="1" si="26"/>
        <v>8</v>
      </c>
      <c r="AC10" s="6" t="str">
        <f t="shared" ca="1" si="27"/>
        <v>Keep The River</v>
      </c>
      <c r="AD10" s="6" t="str">
        <f t="shared" ca="1" si="28"/>
        <v>Quri (IRE)</v>
      </c>
      <c r="AE10" s="6" t="str">
        <f t="shared" ca="1" si="29"/>
        <v>no selection</v>
      </c>
      <c r="AF10" s="16" t="str">
        <f t="shared" ca="1" si="30"/>
        <v>Keep The River</v>
      </c>
      <c r="AG10" s="16">
        <f t="shared" ca="1" si="31"/>
        <v>8</v>
      </c>
      <c r="AH10" s="16" t="str">
        <f t="shared" ca="1" si="32"/>
        <v>**</v>
      </c>
      <c r="AI10" s="6">
        <v>8</v>
      </c>
      <c r="AJ10" s="6">
        <f t="shared" si="33"/>
        <v>-1</v>
      </c>
      <c r="AK10" s="6">
        <f t="shared" si="34"/>
        <v>-1</v>
      </c>
      <c r="AL10" s="6">
        <f t="shared" ca="1" si="35"/>
        <v>9</v>
      </c>
      <c r="AM10" s="6" t="str">
        <f t="shared" ca="1" si="36"/>
        <v>Western House Mares Maiden Hurdle</v>
      </c>
      <c r="AN10" s="6" t="str">
        <f t="shared" ca="1" si="37"/>
        <v xml:space="preserve">2m4½f </v>
      </c>
      <c r="AO10" s="6">
        <f t="shared" ca="1" si="38"/>
        <v>3184</v>
      </c>
      <c r="AP10" s="6" t="str">
        <f t="shared" ca="1" si="39"/>
        <v>Good</v>
      </c>
      <c r="AQ10" s="6" t="str">
        <f t="shared" ca="1" si="40"/>
        <v>Non Handicap</v>
      </c>
      <c r="AR10" s="6" t="str">
        <f t="shared" ca="1" si="41"/>
        <v/>
      </c>
      <c r="AS10" s="6" t="b">
        <f t="shared" ca="1" si="42"/>
        <v>0</v>
      </c>
      <c r="AT10" s="6" t="b">
        <f t="shared" ca="1" si="43"/>
        <v>0</v>
      </c>
      <c r="AU10" s="6" t="str">
        <f t="shared" ca="1" si="44"/>
        <v>Keep The River</v>
      </c>
      <c r="AV10" s="6" t="str">
        <f t="shared" ca="1" si="45"/>
        <v>West Coast Lass (IRE)</v>
      </c>
      <c r="AW10" s="6">
        <f t="shared" ca="1" si="55"/>
        <v>54</v>
      </c>
      <c r="AX10" s="6">
        <f t="shared" ca="1" si="56"/>
        <v>55</v>
      </c>
      <c r="AY10" s="6" t="str">
        <f t="shared" ca="1" si="46"/>
        <v>West Coast Lass (IRE)</v>
      </c>
      <c r="AZ10" s="14" t="str">
        <f t="shared" ca="1" si="47"/>
        <v/>
      </c>
      <c r="BA10" s="14" t="str">
        <f t="shared" ca="1" si="48"/>
        <v/>
      </c>
      <c r="BB10" s="14">
        <f t="shared" ca="1" si="49"/>
        <v>70</v>
      </c>
      <c r="BC10" s="14">
        <f t="shared" ca="1" si="50"/>
        <v>55</v>
      </c>
      <c r="BD10" s="14" t="str">
        <f t="shared" ca="1" si="51"/>
        <v>No Lay</v>
      </c>
      <c r="BE10" s="14" t="str">
        <f t="shared" ca="1" si="52"/>
        <v>***</v>
      </c>
      <c r="BF10" s="14" t="str">
        <f t="shared" ca="1" si="53"/>
        <v>"</v>
      </c>
      <c r="BG10" s="14" t="str">
        <f t="shared" ca="1" si="54"/>
        <v>Class 5</v>
      </c>
    </row>
    <row r="11" spans="1:59" s="6" customFormat="1">
      <c r="A11" s="14" t="str">
        <f>Sheets!D25</f>
        <v>1305 Redcar</v>
      </c>
      <c r="B11" s="14" t="str">
        <f t="shared" ca="1" si="0"/>
        <v>Redcar</v>
      </c>
      <c r="C11" s="15">
        <f t="shared" ca="1" si="1"/>
        <v>0.54513888888888895</v>
      </c>
      <c r="D11" s="16" t="str">
        <f t="shared" ca="1" si="2"/>
        <v>Mister Chiang</v>
      </c>
      <c r="E11" s="17">
        <f t="shared" ca="1" si="3"/>
        <v>0.17386158052294687</v>
      </c>
      <c r="F11" s="18">
        <f t="shared" ca="1" si="4"/>
        <v>1.38</v>
      </c>
      <c r="G11" s="6" t="str">
        <f t="shared" ca="1" si="5"/>
        <v>Island Jungle (IRE)</v>
      </c>
      <c r="H11" s="8">
        <f t="shared" ca="1" si="6"/>
        <v>2</v>
      </c>
      <c r="I11" s="16" t="str">
        <f t="shared" ca="1" si="7"/>
        <v>Al Suil Eile (FR)</v>
      </c>
      <c r="J11" s="18">
        <f t="shared" ca="1" si="8"/>
        <v>14</v>
      </c>
      <c r="K11" s="6" t="str">
        <f t="shared" ca="1" si="9"/>
        <v>Mister Chiang</v>
      </c>
      <c r="L11" s="7">
        <f t="shared" ca="1" si="10"/>
        <v>0.14261955617876759</v>
      </c>
      <c r="M11" s="8">
        <f t="shared" ca="1" si="11"/>
        <v>1.38</v>
      </c>
      <c r="N11" s="16" t="str">
        <f t="shared" ca="1" si="12"/>
        <v>Island Jungle (IRE)</v>
      </c>
      <c r="O11" s="17">
        <f t="shared" ca="1" si="13"/>
        <v>5.5756532018098097E-2</v>
      </c>
      <c r="P11" s="18">
        <f t="shared" ca="1" si="14"/>
        <v>2</v>
      </c>
      <c r="Q11" s="6" t="str">
        <f t="shared" ca="1" si="15"/>
        <v>Island Jungle (IRE)</v>
      </c>
      <c r="R11" s="7">
        <f t="shared" ca="1" si="16"/>
        <v>0.2416721335374297</v>
      </c>
      <c r="S11" s="8">
        <f t="shared" ca="1" si="17"/>
        <v>2</v>
      </c>
      <c r="T11" s="16" t="str">
        <f t="shared" ca="1" si="18"/>
        <v>Oak Park (IRE)</v>
      </c>
      <c r="U11" s="17">
        <f t="shared" ca="1" si="19"/>
        <v>0.22706114901485688</v>
      </c>
      <c r="V11" s="18">
        <f t="shared" ca="1" si="20"/>
        <v>5.5</v>
      </c>
      <c r="W11" s="6" t="str">
        <f t="shared" ca="1" si="21"/>
        <v>Island Jungle (IRE)</v>
      </c>
      <c r="X11" s="7">
        <f t="shared" ca="1" si="22"/>
        <v>0.12421450325764295</v>
      </c>
      <c r="Y11" s="8">
        <f t="shared" ca="1" si="23"/>
        <v>2</v>
      </c>
      <c r="Z11" s="16" t="str">
        <f t="shared" ca="1" si="24"/>
        <v>Mister Chiang</v>
      </c>
      <c r="AA11" s="17">
        <f t="shared" ca="1" si="25"/>
        <v>0.63907981853204632</v>
      </c>
      <c r="AB11" s="18">
        <f t="shared" ca="1" si="26"/>
        <v>1.38</v>
      </c>
      <c r="AC11" s="6" t="str">
        <f t="shared" ca="1" si="27"/>
        <v>Mister Chiang</v>
      </c>
      <c r="AD11" s="6" t="str">
        <f t="shared" ca="1" si="28"/>
        <v/>
      </c>
      <c r="AE11" s="6" t="str">
        <f t="shared" ca="1" si="29"/>
        <v>Mister Chiang</v>
      </c>
      <c r="AF11" s="16" t="str">
        <f t="shared" ca="1" si="30"/>
        <v>Mister Chiang</v>
      </c>
      <c r="AG11" s="16">
        <f t="shared" ca="1" si="31"/>
        <v>1.38</v>
      </c>
      <c r="AH11" s="16" t="str">
        <f t="shared" ca="1" si="32"/>
        <v>*</v>
      </c>
      <c r="AI11" s="6">
        <v>9</v>
      </c>
      <c r="AJ11" s="6">
        <f t="shared" si="33"/>
        <v>-1</v>
      </c>
      <c r="AK11" s="6">
        <f t="shared" si="34"/>
        <v>-1</v>
      </c>
      <c r="AL11" s="6">
        <f t="shared" ca="1" si="35"/>
        <v>11</v>
      </c>
      <c r="AM11" s="6" t="str">
        <f t="shared" ca="1" si="36"/>
        <v>EBF Double Trigger Novice Stakes</v>
      </c>
      <c r="AN11" s="6" t="str">
        <f t="shared" ca="1" si="37"/>
        <v xml:space="preserve">1m1f </v>
      </c>
      <c r="AO11" s="6">
        <f t="shared" ca="1" si="38"/>
        <v>4528</v>
      </c>
      <c r="AP11" s="6" t="str">
        <f t="shared" ca="1" si="39"/>
        <v>Soft</v>
      </c>
      <c r="AQ11" s="6" t="str">
        <f t="shared" ca="1" si="40"/>
        <v>Non Handicap</v>
      </c>
      <c r="AR11" s="6" t="str">
        <f t="shared" ca="1" si="41"/>
        <v/>
      </c>
      <c r="AS11" s="6" t="b">
        <f t="shared" ca="1" si="42"/>
        <v>0</v>
      </c>
      <c r="AT11" s="6" t="b">
        <f t="shared" ca="1" si="43"/>
        <v>0</v>
      </c>
      <c r="AU11" s="6" t="str">
        <f t="shared" ca="1" si="44"/>
        <v>Mister Chiang</v>
      </c>
      <c r="AV11" s="6" t="str">
        <f t="shared" ca="1" si="45"/>
        <v>Island Jungle (IRE)</v>
      </c>
      <c r="AW11" s="6">
        <f t="shared" ca="1" si="55"/>
        <v>77</v>
      </c>
      <c r="AX11" s="6">
        <f t="shared" ca="1" si="56"/>
        <v>76</v>
      </c>
      <c r="AY11" s="6" t="str">
        <f t="shared" ca="1" si="46"/>
        <v>Mister Chiang</v>
      </c>
      <c r="AZ11" s="14" t="str">
        <f t="shared" ca="1" si="47"/>
        <v/>
      </c>
      <c r="BA11" s="14" t="str">
        <f t="shared" ca="1" si="48"/>
        <v/>
      </c>
      <c r="BB11" s="14">
        <f t="shared" ca="1" si="49"/>
        <v>3.7999999999999989</v>
      </c>
      <c r="BC11" s="14">
        <f t="shared" ca="1" si="50"/>
        <v>10</v>
      </c>
      <c r="BD11" s="14" t="str">
        <f t="shared" ca="1" si="51"/>
        <v>No Lay</v>
      </c>
      <c r="BE11" s="14" t="str">
        <f t="shared" ca="1" si="52"/>
        <v>*</v>
      </c>
      <c r="BF11" s="14" t="str">
        <f t="shared" ca="1" si="53"/>
        <v>"</v>
      </c>
      <c r="BG11" s="14" t="str">
        <f t="shared" ca="1" si="54"/>
        <v>Class 5</v>
      </c>
    </row>
    <row r="12" spans="1:59" s="6" customFormat="1">
      <c r="A12" s="14" t="str">
        <f>Sheets!D26</f>
        <v>1310 Galway</v>
      </c>
      <c r="B12" s="14" t="str">
        <f t="shared" ca="1" si="0"/>
        <v>Galway</v>
      </c>
      <c r="C12" s="15">
        <f t="shared" ca="1" si="1"/>
        <v>0.54861111111111105</v>
      </c>
      <c r="D12" s="16" t="str">
        <f t="shared" ca="1" si="2"/>
        <v>Commodus (IRE)</v>
      </c>
      <c r="E12" s="17">
        <f t="shared" ca="1" si="3"/>
        <v>1.8631894901525309E-2</v>
      </c>
      <c r="F12" s="18">
        <f t="shared" ca="1" si="4"/>
        <v>4</v>
      </c>
      <c r="G12" s="6" t="str">
        <f t="shared" ca="1" si="5"/>
        <v>Harvest Bow (IRE)</v>
      </c>
      <c r="H12" s="8">
        <f t="shared" ca="1" si="6"/>
        <v>4.5</v>
      </c>
      <c r="I12" s="16" t="str">
        <f t="shared" ca="1" si="7"/>
        <v>Cuban Surfer (IRE)</v>
      </c>
      <c r="J12" s="18">
        <f t="shared" ca="1" si="8"/>
        <v>7</v>
      </c>
      <c r="K12" s="6" t="str">
        <f t="shared" ca="1" si="9"/>
        <v>Commodus (IRE)</v>
      </c>
      <c r="L12" s="7">
        <f t="shared" ca="1" si="10"/>
        <v>0.16684276246277979</v>
      </c>
      <c r="M12" s="8">
        <f t="shared" ca="1" si="11"/>
        <v>4</v>
      </c>
      <c r="N12" s="16" t="str">
        <f t="shared" ca="1" si="12"/>
        <v>Commodus (IRE)</v>
      </c>
      <c r="O12" s="17">
        <f t="shared" ca="1" si="13"/>
        <v>0.15238252131296082</v>
      </c>
      <c r="P12" s="18">
        <f t="shared" ca="1" si="14"/>
        <v>4</v>
      </c>
      <c r="Q12" s="6" t="str">
        <f t="shared" ca="1" si="15"/>
        <v>Harvest Bow (IRE)</v>
      </c>
      <c r="R12" s="7">
        <f t="shared" ca="1" si="16"/>
        <v>0.21760106471468971</v>
      </c>
      <c r="S12" s="8">
        <f t="shared" ca="1" si="17"/>
        <v>4.5</v>
      </c>
      <c r="T12" s="16" t="str">
        <f t="shared" ca="1" si="18"/>
        <v>Puddymore (IRE)</v>
      </c>
      <c r="U12" s="17">
        <f t="shared" ca="1" si="19"/>
        <v>0.17649456521739132</v>
      </c>
      <c r="V12" s="18">
        <f t="shared" ca="1" si="20"/>
        <v>0</v>
      </c>
      <c r="W12" s="6" t="str">
        <f t="shared" ca="1" si="21"/>
        <v>Commodus (IRE)</v>
      </c>
      <c r="X12" s="7">
        <f t="shared" ca="1" si="22"/>
        <v>0.41453698596555738</v>
      </c>
      <c r="Y12" s="8">
        <f t="shared" ca="1" si="23"/>
        <v>4</v>
      </c>
      <c r="Z12" s="16" t="str">
        <f t="shared" ca="1" si="24"/>
        <v>Harvest Bow (IRE)</v>
      </c>
      <c r="AA12" s="17">
        <f t="shared" ca="1" si="25"/>
        <v>0.43949501047971051</v>
      </c>
      <c r="AB12" s="18">
        <f t="shared" ca="1" si="26"/>
        <v>4.5</v>
      </c>
      <c r="AC12" s="6" t="str">
        <f t="shared" ca="1" si="27"/>
        <v>Commodus (IRE)</v>
      </c>
      <c r="AD12" s="6" t="str">
        <f t="shared" ca="1" si="28"/>
        <v>no selection</v>
      </c>
      <c r="AE12" s="6" t="str">
        <f t="shared" ca="1" si="29"/>
        <v>no selection</v>
      </c>
      <c r="AF12" s="16" t="str">
        <f t="shared" ca="1" si="30"/>
        <v>Commodus (IRE)</v>
      </c>
      <c r="AG12" s="16">
        <f t="shared" ca="1" si="31"/>
        <v>4</v>
      </c>
      <c r="AH12" s="16" t="str">
        <f t="shared" ca="1" si="32"/>
        <v>*</v>
      </c>
      <c r="AI12" s="6">
        <v>10</v>
      </c>
      <c r="AJ12" s="6">
        <f t="shared" si="33"/>
        <v>-1</v>
      </c>
      <c r="AK12" s="6">
        <f t="shared" si="34"/>
        <v>-1</v>
      </c>
      <c r="AL12" s="6">
        <f t="shared" ca="1" si="35"/>
        <v>20</v>
      </c>
      <c r="AM12" s="6" t="str">
        <f t="shared" ca="1" si="36"/>
        <v>www.swordsecurity.com Nursery Handicap (45-70)</v>
      </c>
      <c r="AN12" s="6" t="str">
        <f t="shared" ca="1" si="37"/>
        <v xml:space="preserve">1m½f </v>
      </c>
      <c r="AO12" s="6">
        <f t="shared" ca="1" si="38"/>
        <v>6542</v>
      </c>
      <c r="AP12" s="6" t="str">
        <f t="shared" ca="1" si="39"/>
        <v>Soft</v>
      </c>
      <c r="AQ12" s="6" t="str">
        <f t="shared" ca="1" si="40"/>
        <v>Handicap</v>
      </c>
      <c r="AR12" s="6" t="str">
        <f t="shared" ca="1" si="41"/>
        <v>Commodus (IRE)</v>
      </c>
      <c r="AS12" s="6" t="str">
        <f t="shared" ca="1" si="42"/>
        <v>Cuban Surfer (IRE)</v>
      </c>
      <c r="AT12" s="6" t="str">
        <f t="shared" ca="1" si="43"/>
        <v>Commodus (IRE)</v>
      </c>
      <c r="AU12" s="6" t="str">
        <f t="shared" ca="1" si="44"/>
        <v>Commodus (IRE)</v>
      </c>
      <c r="AV12" s="6" t="str">
        <f t="shared" ca="1" si="45"/>
        <v>Harvest Bow (IRE)</v>
      </c>
      <c r="AW12" s="6">
        <f t="shared" ca="1" si="55"/>
        <v>133</v>
      </c>
      <c r="AX12" s="6">
        <f t="shared" ca="1" si="56"/>
        <v>128</v>
      </c>
      <c r="AY12" s="6" t="str">
        <f t="shared" ca="1" si="46"/>
        <v>Commodus (IRE)</v>
      </c>
      <c r="AZ12" s="14" t="str">
        <f t="shared" ca="1" si="47"/>
        <v/>
      </c>
      <c r="BA12" s="14" t="str">
        <f t="shared" ca="1" si="48"/>
        <v/>
      </c>
      <c r="BB12" s="14">
        <f t="shared" ca="1" si="49"/>
        <v>30</v>
      </c>
      <c r="BC12" s="14">
        <f t="shared" ca="1" si="50"/>
        <v>35</v>
      </c>
      <c r="BD12" s="14" t="str">
        <f t="shared" ca="1" si="51"/>
        <v>No Lay</v>
      </c>
      <c r="BE12" s="14" t="str">
        <f t="shared" ca="1" si="52"/>
        <v>**</v>
      </c>
      <c r="BF12" s="14" t="str">
        <f t="shared" ca="1" si="53"/>
        <v>"</v>
      </c>
      <c r="BG12" s="14">
        <f t="shared" ca="1" si="54"/>
        <v>0</v>
      </c>
    </row>
    <row r="13" spans="1:59" s="6" customFormat="1">
      <c r="A13" s="14" t="str">
        <f>Sheets!D27</f>
        <v>1320 Leicester</v>
      </c>
      <c r="B13" s="14" t="str">
        <f t="shared" ca="1" si="0"/>
        <v>Leicester</v>
      </c>
      <c r="C13" s="15">
        <f t="shared" ca="1" si="1"/>
        <v>0.55555555555555558</v>
      </c>
      <c r="D13" s="16" t="str">
        <f t="shared" ca="1" si="2"/>
        <v>Axel Jacklin</v>
      </c>
      <c r="E13" s="17">
        <f t="shared" ca="1" si="3"/>
        <v>4.6059932118489327E-2</v>
      </c>
      <c r="F13" s="18">
        <f t="shared" ca="1" si="4"/>
        <v>3</v>
      </c>
      <c r="G13" s="6" t="str">
        <f t="shared" ca="1" si="5"/>
        <v>Cognac Blue</v>
      </c>
      <c r="H13" s="8">
        <f t="shared" ca="1" si="6"/>
        <v>4</v>
      </c>
      <c r="I13" s="16" t="str">
        <f t="shared" ca="1" si="7"/>
        <v>Such Promise</v>
      </c>
      <c r="J13" s="18">
        <f t="shared" ca="1" si="8"/>
        <v>5.5</v>
      </c>
      <c r="K13" s="6" t="str">
        <f t="shared" ca="1" si="9"/>
        <v>Axel Jacklin</v>
      </c>
      <c r="L13" s="7">
        <f t="shared" ca="1" si="10"/>
        <v>9.3556701030927725E-2</v>
      </c>
      <c r="M13" s="8">
        <f t="shared" ca="1" si="11"/>
        <v>3</v>
      </c>
      <c r="N13" s="16" t="str">
        <f t="shared" ca="1" si="12"/>
        <v>Axel Jacklin</v>
      </c>
      <c r="O13" s="17">
        <f t="shared" ca="1" si="13"/>
        <v>1.7929093978615643E-2</v>
      </c>
      <c r="P13" s="18">
        <f t="shared" ca="1" si="14"/>
        <v>3</v>
      </c>
      <c r="Q13" s="6" t="str">
        <f t="shared" ca="1" si="15"/>
        <v>Cognac Blue</v>
      </c>
      <c r="R13" s="7">
        <f t="shared" ca="1" si="16"/>
        <v>8.1365289401042887E-2</v>
      </c>
      <c r="S13" s="8">
        <f t="shared" ca="1" si="17"/>
        <v>4</v>
      </c>
      <c r="T13" s="16" t="str">
        <f t="shared" ca="1" si="18"/>
        <v>Cognac Blue</v>
      </c>
      <c r="U13" s="17">
        <f t="shared" ca="1" si="19"/>
        <v>1.6441128114329136E-2</v>
      </c>
      <c r="V13" s="18">
        <f t="shared" ca="1" si="20"/>
        <v>4</v>
      </c>
      <c r="W13" s="6" t="str">
        <f t="shared" ca="1" si="21"/>
        <v>Cognac Blue</v>
      </c>
      <c r="X13" s="7">
        <f t="shared" ca="1" si="22"/>
        <v>0.19988256018790371</v>
      </c>
      <c r="Y13" s="8">
        <f t="shared" ca="1" si="23"/>
        <v>4</v>
      </c>
      <c r="Z13" s="16" t="str">
        <f t="shared" ca="1" si="24"/>
        <v>Axel Jacklin</v>
      </c>
      <c r="AA13" s="17">
        <f t="shared" ca="1" si="25"/>
        <v>0.24770225596686882</v>
      </c>
      <c r="AB13" s="18">
        <f t="shared" ca="1" si="26"/>
        <v>3</v>
      </c>
      <c r="AC13" s="6" t="str">
        <f t="shared" ca="1" si="27"/>
        <v>Axel Jacklin</v>
      </c>
      <c r="AD13" s="6" t="str">
        <f t="shared" ca="1" si="28"/>
        <v>Axel Jacklin</v>
      </c>
      <c r="AE13" s="6" t="str">
        <f t="shared" ca="1" si="29"/>
        <v>Axel Jacklin</v>
      </c>
      <c r="AF13" s="16" t="str">
        <f t="shared" ca="1" si="30"/>
        <v>Axel Jacklin</v>
      </c>
      <c r="AG13" s="16">
        <f t="shared" ca="1" si="31"/>
        <v>3</v>
      </c>
      <c r="AH13" s="16" t="str">
        <f t="shared" ca="1" si="32"/>
        <v>*</v>
      </c>
      <c r="AI13" s="6">
        <v>11</v>
      </c>
      <c r="AJ13" s="6">
        <f t="shared" si="33"/>
        <v>-1</v>
      </c>
      <c r="AK13" s="6">
        <f t="shared" si="34"/>
        <v>-1</v>
      </c>
      <c r="AL13" s="6">
        <f t="shared" ca="1" si="35"/>
        <v>10</v>
      </c>
      <c r="AM13" s="6" t="str">
        <f t="shared" ca="1" si="36"/>
        <v>Haymarket Nursery (Div 2)</v>
      </c>
      <c r="AN13" s="6" t="str">
        <f t="shared" ca="1" si="37"/>
        <v xml:space="preserve">7f </v>
      </c>
      <c r="AO13" s="6">
        <f t="shared" ca="1" si="38"/>
        <v>3752</v>
      </c>
      <c r="AP13" s="6" t="str">
        <f t="shared" ca="1" si="39"/>
        <v>Good To Soft</v>
      </c>
      <c r="AQ13" s="6" t="str">
        <f t="shared" ca="1" si="40"/>
        <v>Handicap</v>
      </c>
      <c r="AR13" s="6" t="str">
        <f t="shared" ca="1" si="41"/>
        <v>Cognac Blue</v>
      </c>
      <c r="AS13" s="6" t="str">
        <f t="shared" ca="1" si="42"/>
        <v>Cognac Blue</v>
      </c>
      <c r="AT13" s="6" t="str">
        <f t="shared" ca="1" si="43"/>
        <v>Axel Jacklin</v>
      </c>
      <c r="AU13" s="6" t="str">
        <f t="shared" ca="1" si="44"/>
        <v>Axel Jacklin</v>
      </c>
      <c r="AV13" s="6" t="str">
        <f t="shared" ca="1" si="45"/>
        <v>Cognac Blue</v>
      </c>
      <c r="AW13" s="6">
        <f t="shared" ca="1" si="55"/>
        <v>61</v>
      </c>
      <c r="AX13" s="6">
        <f t="shared" ca="1" si="56"/>
        <v>69</v>
      </c>
      <c r="AY13" s="6" t="str">
        <f t="shared" ca="1" si="46"/>
        <v>Cognac Blue</v>
      </c>
      <c r="AZ13" s="14" t="str">
        <f t="shared" ca="1" si="47"/>
        <v/>
      </c>
      <c r="BA13" s="14" t="str">
        <f t="shared" ca="1" si="48"/>
        <v/>
      </c>
      <c r="BB13" s="14">
        <f t="shared" ca="1" si="49"/>
        <v>20</v>
      </c>
      <c r="BC13" s="14">
        <f t="shared" ca="1" si="50"/>
        <v>30</v>
      </c>
      <c r="BD13" s="14" t="str">
        <f t="shared" ca="1" si="51"/>
        <v>No Lay</v>
      </c>
      <c r="BE13" s="14" t="str">
        <f t="shared" ca="1" si="52"/>
        <v>**</v>
      </c>
      <c r="BF13" s="14" t="str">
        <f t="shared" ca="1" si="53"/>
        <v>"</v>
      </c>
      <c r="BG13" s="14" t="str">
        <f t="shared" ca="1" si="54"/>
        <v>Class 5</v>
      </c>
    </row>
    <row r="14" spans="1:59" s="6" customFormat="1">
      <c r="A14" s="14" t="str">
        <f>Sheets!D28</f>
        <v>1325 Wexford</v>
      </c>
      <c r="B14" s="14" t="str">
        <f t="shared" ca="1" si="0"/>
        <v>Wexford</v>
      </c>
      <c r="C14" s="15">
        <f t="shared" ca="1" si="1"/>
        <v>0.55902777777777779</v>
      </c>
      <c r="D14" s="16" t="str">
        <f t="shared" ca="1" si="2"/>
        <v>Just A Normal Day (IRE)</v>
      </c>
      <c r="E14" s="17">
        <f t="shared" ca="1" si="3"/>
        <v>7.1459866946310983E-3</v>
      </c>
      <c r="F14" s="18">
        <f t="shared" ca="1" si="4"/>
        <v>5</v>
      </c>
      <c r="G14" s="6" t="str">
        <f t="shared" ca="1" si="5"/>
        <v>Teqany (IRE)</v>
      </c>
      <c r="H14" s="8">
        <f t="shared" ca="1" si="6"/>
        <v>4</v>
      </c>
      <c r="I14" s="16" t="str">
        <f t="shared" ca="1" si="7"/>
        <v>Hallmark (IRE)</v>
      </c>
      <c r="J14" s="18">
        <f t="shared" ca="1" si="8"/>
        <v>8</v>
      </c>
      <c r="K14" s="6" t="str">
        <f t="shared" ca="1" si="9"/>
        <v>Teqany (IRE)</v>
      </c>
      <c r="L14" s="7">
        <f t="shared" ca="1" si="10"/>
        <v>7.8694202430891633E-2</v>
      </c>
      <c r="M14" s="8">
        <f t="shared" ca="1" si="11"/>
        <v>4</v>
      </c>
      <c r="N14" s="16" t="str">
        <f t="shared" ca="1" si="12"/>
        <v>Hallmark (IRE)</v>
      </c>
      <c r="O14" s="17">
        <f t="shared" ca="1" si="13"/>
        <v>5.6074002097303212E-2</v>
      </c>
      <c r="P14" s="18">
        <f t="shared" ca="1" si="14"/>
        <v>8</v>
      </c>
      <c r="Q14" s="6" t="str">
        <f t="shared" ca="1" si="15"/>
        <v>Teqany (IRE)</v>
      </c>
      <c r="R14" s="7">
        <f t="shared" ca="1" si="16"/>
        <v>0.14276071549105637</v>
      </c>
      <c r="S14" s="8">
        <f t="shared" ca="1" si="17"/>
        <v>4</v>
      </c>
      <c r="T14" s="16" t="str">
        <f t="shared" ca="1" si="18"/>
        <v>Nulife (IRE)</v>
      </c>
      <c r="U14" s="17">
        <f t="shared" ca="1" si="19"/>
        <v>0.12696662090076299</v>
      </c>
      <c r="V14" s="18">
        <f t="shared" ca="1" si="20"/>
        <v>8</v>
      </c>
      <c r="W14" s="6" t="str">
        <f t="shared" ca="1" si="21"/>
        <v>Shamash (IRE)</v>
      </c>
      <c r="X14" s="7">
        <f t="shared" ca="1" si="22"/>
        <v>0.37595485777897208</v>
      </c>
      <c r="Y14" s="8">
        <f t="shared" ca="1" si="23"/>
        <v>10</v>
      </c>
      <c r="Z14" s="16" t="str">
        <f t="shared" ca="1" si="24"/>
        <v>Just A Normal Day (IRE)</v>
      </c>
      <c r="AA14" s="17">
        <f t="shared" ca="1" si="25"/>
        <v>8.1189676814875711E-2</v>
      </c>
      <c r="AB14" s="18">
        <f t="shared" ca="1" si="26"/>
        <v>5</v>
      </c>
      <c r="AC14" s="6" t="str">
        <f t="shared" ca="1" si="27"/>
        <v>Teqany (IRE)</v>
      </c>
      <c r="AD14" s="6" t="str">
        <f t="shared" ca="1" si="28"/>
        <v>no selection</v>
      </c>
      <c r="AE14" s="6" t="str">
        <f t="shared" ca="1" si="29"/>
        <v>no selection</v>
      </c>
      <c r="AF14" s="16" t="str">
        <f t="shared" ca="1" si="30"/>
        <v>Teqany (IRE)</v>
      </c>
      <c r="AG14" s="16">
        <f t="shared" ca="1" si="31"/>
        <v>4</v>
      </c>
      <c r="AH14" s="16" t="str">
        <f t="shared" ca="1" si="32"/>
        <v>*</v>
      </c>
      <c r="AI14" s="6">
        <v>12</v>
      </c>
      <c r="AJ14" s="6">
        <f t="shared" si="33"/>
        <v>-1</v>
      </c>
      <c r="AK14" s="6">
        <f t="shared" si="34"/>
        <v>-1</v>
      </c>
      <c r="AL14" s="6">
        <f t="shared" ca="1" si="35"/>
        <v>12</v>
      </c>
      <c r="AM14" s="6" t="str">
        <f t="shared" ca="1" si="36"/>
        <v>Kehoe Farming Opportunity Handicap Hurdle (80-109)</v>
      </c>
      <c r="AN14" s="6" t="str">
        <f t="shared" ca="1" si="37"/>
        <v xml:space="preserve">2m½f </v>
      </c>
      <c r="AO14" s="6">
        <f t="shared" ca="1" si="38"/>
        <v>6814</v>
      </c>
      <c r="AP14" s="6" t="str">
        <f t="shared" ca="1" si="39"/>
        <v>Yielding</v>
      </c>
      <c r="AQ14" s="6" t="str">
        <f t="shared" ca="1" si="40"/>
        <v>Handicap</v>
      </c>
      <c r="AR14" s="6" t="str">
        <f t="shared" ca="1" si="41"/>
        <v>Just A Normal Day (IRE)</v>
      </c>
      <c r="AS14" s="6" t="str">
        <f t="shared" ca="1" si="42"/>
        <v>Just A Normal Day (IRE)</v>
      </c>
      <c r="AT14" s="6" t="str">
        <f t="shared" ca="1" si="43"/>
        <v>Just A Normal Day (IRE)</v>
      </c>
      <c r="AU14" s="6" t="str">
        <f t="shared" ca="1" si="44"/>
        <v>Just A Normal Day (IRE)</v>
      </c>
      <c r="AV14" s="6" t="str">
        <f t="shared" ca="1" si="45"/>
        <v>Teqany (IRE)</v>
      </c>
      <c r="AW14" s="6">
        <f t="shared" ca="1" si="55"/>
        <v>76</v>
      </c>
      <c r="AX14" s="6">
        <f t="shared" ca="1" si="56"/>
        <v>72</v>
      </c>
      <c r="AY14" s="6" t="str">
        <f t="shared" ca="1" si="46"/>
        <v>Just A Normal Day (IRE)</v>
      </c>
      <c r="AZ14" s="14" t="str">
        <f t="shared" ca="1" si="47"/>
        <v/>
      </c>
      <c r="BA14" s="14" t="str">
        <f t="shared" ca="1" si="48"/>
        <v/>
      </c>
      <c r="BB14" s="14">
        <f t="shared" ca="1" si="49"/>
        <v>40</v>
      </c>
      <c r="BC14" s="14">
        <f t="shared" ca="1" si="50"/>
        <v>30</v>
      </c>
      <c r="BD14" s="14" t="str">
        <f t="shared" ca="1" si="51"/>
        <v>No Lay</v>
      </c>
      <c r="BE14" s="14" t="str">
        <f t="shared" ca="1" si="52"/>
        <v>**</v>
      </c>
      <c r="BF14" s="14" t="str">
        <f t="shared" ca="1" si="53"/>
        <v>"</v>
      </c>
      <c r="BG14" s="14">
        <f t="shared" ca="1" si="54"/>
        <v>0</v>
      </c>
    </row>
    <row r="15" spans="1:59" s="6" customFormat="1">
      <c r="A15" s="14" t="str">
        <f>Sheets!D29</f>
        <v>1330 Ayr</v>
      </c>
      <c r="B15" s="14" t="str">
        <f t="shared" ca="1" si="0"/>
        <v>Ayr</v>
      </c>
      <c r="C15" s="15">
        <f t="shared" ca="1" si="1"/>
        <v>0.5625</v>
      </c>
      <c r="D15" s="16" t="str">
        <f t="shared" ca="1" si="2"/>
        <v>Scheu Time (IRE)</v>
      </c>
      <c r="E15" s="17">
        <f t="shared" ca="1" si="3"/>
        <v>0.24210209763778295</v>
      </c>
      <c r="F15" s="18">
        <f t="shared" ca="1" si="4"/>
        <v>0.25</v>
      </c>
      <c r="G15" s="6" t="str">
        <f t="shared" ca="1" si="5"/>
        <v>Oh No</v>
      </c>
      <c r="H15" s="8">
        <f t="shared" ca="1" si="6"/>
        <v>10</v>
      </c>
      <c r="I15" s="16" t="str">
        <f t="shared" ca="1" si="7"/>
        <v>Stoney Rover (IRE)</v>
      </c>
      <c r="J15" s="18">
        <f t="shared" ca="1" si="8"/>
        <v>6.5</v>
      </c>
      <c r="K15" s="6" t="str">
        <f t="shared" ca="1" si="9"/>
        <v>Scheu Time (IRE)</v>
      </c>
      <c r="L15" s="7">
        <f t="shared" ca="1" si="10"/>
        <v>0.24841211477536063</v>
      </c>
      <c r="M15" s="8">
        <f t="shared" ca="1" si="11"/>
        <v>0.25</v>
      </c>
      <c r="N15" s="16" t="str">
        <f t="shared" ca="1" si="12"/>
        <v>Oh No</v>
      </c>
      <c r="O15" s="17">
        <f t="shared" ca="1" si="13"/>
        <v>0.37001727443798715</v>
      </c>
      <c r="P15" s="18">
        <f t="shared" ca="1" si="14"/>
        <v>10</v>
      </c>
      <c r="Q15" s="6" t="str">
        <f t="shared" ca="1" si="15"/>
        <v>Ringaringarosie (IRE)</v>
      </c>
      <c r="R15" s="7">
        <f t="shared" ca="1" si="16"/>
        <v>0.25144292795545586</v>
      </c>
      <c r="S15" s="8">
        <f t="shared" ca="1" si="17"/>
        <v>14</v>
      </c>
      <c r="T15" s="16" t="str">
        <f t="shared" ca="1" si="18"/>
        <v>Ringaringarosie (IRE)</v>
      </c>
      <c r="U15" s="17">
        <f t="shared" ca="1" si="19"/>
        <v>0.15989020415165545</v>
      </c>
      <c r="V15" s="18">
        <f t="shared" ca="1" si="20"/>
        <v>14</v>
      </c>
      <c r="W15" s="6" t="str">
        <f t="shared" ca="1" si="21"/>
        <v>Scheu Time (IRE)</v>
      </c>
      <c r="X15" s="7">
        <f t="shared" ca="1" si="22"/>
        <v>0.38980504507022573</v>
      </c>
      <c r="Y15" s="8">
        <f t="shared" ca="1" si="23"/>
        <v>0.25</v>
      </c>
      <c r="Z15" s="16" t="str">
        <f t="shared" ca="1" si="24"/>
        <v>Scheu Time (IRE)</v>
      </c>
      <c r="AA15" s="17">
        <f t="shared" ca="1" si="25"/>
        <v>0.92241331535292692</v>
      </c>
      <c r="AB15" s="18">
        <f t="shared" ca="1" si="26"/>
        <v>0.25</v>
      </c>
      <c r="AC15" s="6" t="str">
        <f t="shared" ca="1" si="27"/>
        <v>Scheu Time (IRE)</v>
      </c>
      <c r="AD15" s="6" t="str">
        <f t="shared" ca="1" si="28"/>
        <v>Scheu Time (IRE)</v>
      </c>
      <c r="AE15" s="6" t="str">
        <f t="shared" ca="1" si="29"/>
        <v>Scheu Time (IRE)</v>
      </c>
      <c r="AF15" s="16" t="str">
        <f t="shared" ca="1" si="30"/>
        <v>Scheu Time (IRE)</v>
      </c>
      <c r="AG15" s="16">
        <f t="shared" ca="1" si="31"/>
        <v>0.25</v>
      </c>
      <c r="AH15" s="16" t="str">
        <f t="shared" ca="1" si="32"/>
        <v>*****</v>
      </c>
      <c r="AI15" s="6">
        <v>13</v>
      </c>
      <c r="AJ15" s="6">
        <f t="shared" si="33"/>
        <v>-1</v>
      </c>
      <c r="AK15" s="6">
        <f t="shared" si="34"/>
        <v>-1</v>
      </c>
      <c r="AL15" s="6">
        <f t="shared" ca="1" si="35"/>
        <v>4</v>
      </c>
      <c r="AM15" s="6" t="str">
        <f t="shared" ca="1" si="36"/>
        <v>EBF Stallions/Weddings At Western House National Hunt Novices Hurdle</v>
      </c>
      <c r="AN15" s="6" t="str">
        <f t="shared" ca="1" si="37"/>
        <v xml:space="preserve">2m </v>
      </c>
      <c r="AO15" s="6">
        <f t="shared" ca="1" si="38"/>
        <v>5458</v>
      </c>
      <c r="AP15" s="6" t="str">
        <f t="shared" ca="1" si="39"/>
        <v>Good</v>
      </c>
      <c r="AQ15" s="6" t="str">
        <f t="shared" ca="1" si="40"/>
        <v>Non Handicap</v>
      </c>
      <c r="AR15" s="6" t="str">
        <f t="shared" ca="1" si="41"/>
        <v/>
      </c>
      <c r="AS15" s="6" t="b">
        <f t="shared" ca="1" si="42"/>
        <v>0</v>
      </c>
      <c r="AT15" s="6" t="b">
        <f t="shared" ca="1" si="43"/>
        <v>0</v>
      </c>
      <c r="AU15" s="6" t="str">
        <f t="shared" ca="1" si="44"/>
        <v>Scheu Time (IRE)</v>
      </c>
      <c r="AV15" s="6" t="str">
        <f t="shared" ca="1" si="45"/>
        <v>Oh No</v>
      </c>
      <c r="AW15" s="6">
        <f t="shared" ca="1" si="55"/>
        <v>26</v>
      </c>
      <c r="AX15" s="6">
        <f t="shared" ca="1" si="56"/>
        <v>21</v>
      </c>
      <c r="AY15" s="6" t="str">
        <f t="shared" ca="1" si="46"/>
        <v>Scheu Time (IRE)</v>
      </c>
      <c r="AZ15" s="14" t="str">
        <f t="shared" ca="1" si="47"/>
        <v/>
      </c>
      <c r="BA15" s="14" t="str">
        <f t="shared" ca="1" si="48"/>
        <v/>
      </c>
      <c r="BB15" s="14">
        <f t="shared" ca="1" si="49"/>
        <v>-7.5</v>
      </c>
      <c r="BC15" s="14">
        <f t="shared" ca="1" si="50"/>
        <v>90</v>
      </c>
      <c r="BD15" s="14" t="str">
        <f t="shared" ca="1" si="51"/>
        <v>No Lay</v>
      </c>
      <c r="BE15" s="14" t="str">
        <f t="shared" ca="1" si="52"/>
        <v/>
      </c>
      <c r="BF15" s="14" t="str">
        <f t="shared" ca="1" si="53"/>
        <v>"</v>
      </c>
      <c r="BG15" s="14" t="str">
        <f t="shared" ca="1" si="54"/>
        <v>Class 4</v>
      </c>
    </row>
    <row r="16" spans="1:59" s="6" customFormat="1">
      <c r="A16" s="14" t="str">
        <f>Sheets!D30</f>
        <v>1340 Redcar</v>
      </c>
      <c r="B16" s="14" t="str">
        <f t="shared" ca="1" si="0"/>
        <v>Redcar</v>
      </c>
      <c r="C16" s="15">
        <f t="shared" ca="1" si="1"/>
        <v>0.56944444444444442</v>
      </c>
      <c r="D16" s="16" t="str">
        <f t="shared" ca="1" si="2"/>
        <v>Warriors Spirit (IRE)</v>
      </c>
      <c r="E16" s="17">
        <f t="shared" ca="1" si="3"/>
        <v>8.3034582981967364E-2</v>
      </c>
      <c r="F16" s="18">
        <f t="shared" ca="1" si="4"/>
        <v>5.5</v>
      </c>
      <c r="G16" s="6" t="str">
        <f t="shared" ca="1" si="5"/>
        <v>Acadian Angel (IRE)</v>
      </c>
      <c r="H16" s="8">
        <f t="shared" ca="1" si="6"/>
        <v>10</v>
      </c>
      <c r="I16" s="16" t="str">
        <f t="shared" ca="1" si="7"/>
        <v>Caramuru (IRE)</v>
      </c>
      <c r="J16" s="18">
        <f t="shared" ca="1" si="8"/>
        <v>8</v>
      </c>
      <c r="K16" s="6" t="str">
        <f t="shared" ca="1" si="9"/>
        <v>Warriors Spirit (IRE)</v>
      </c>
      <c r="L16" s="7">
        <f t="shared" ca="1" si="10"/>
        <v>0.17892911264115374</v>
      </c>
      <c r="M16" s="8">
        <f t="shared" ca="1" si="11"/>
        <v>5.5</v>
      </c>
      <c r="N16" s="16" t="str">
        <f t="shared" ca="1" si="12"/>
        <v>Acadian Angel (IRE)</v>
      </c>
      <c r="O16" s="17">
        <f t="shared" ca="1" si="13"/>
        <v>2.1165475536008883E-2</v>
      </c>
      <c r="P16" s="18">
        <f t="shared" ca="1" si="14"/>
        <v>10</v>
      </c>
      <c r="Q16" s="6" t="str">
        <f t="shared" ca="1" si="15"/>
        <v>Little Pippin</v>
      </c>
      <c r="R16" s="7">
        <f t="shared" ca="1" si="16"/>
        <v>9.1389075549582435E-2</v>
      </c>
      <c r="S16" s="8">
        <f t="shared" ca="1" si="17"/>
        <v>20</v>
      </c>
      <c r="T16" s="16" t="str">
        <f t="shared" ca="1" si="18"/>
        <v>Almunther (IRE)</v>
      </c>
      <c r="U16" s="17">
        <f t="shared" ca="1" si="19"/>
        <v>0.20042963683527892</v>
      </c>
      <c r="V16" s="18">
        <f t="shared" ca="1" si="20"/>
        <v>12</v>
      </c>
      <c r="W16" s="6" t="str">
        <f t="shared" ca="1" si="21"/>
        <v>Vincents Forever</v>
      </c>
      <c r="X16" s="7">
        <f t="shared" ca="1" si="22"/>
        <v>5.9825864002991825E-3</v>
      </c>
      <c r="Y16" s="8">
        <f t="shared" ca="1" si="23"/>
        <v>4</v>
      </c>
      <c r="Z16" s="16" t="str">
        <f t="shared" ca="1" si="24"/>
        <v>King of Naples</v>
      </c>
      <c r="AA16" s="17">
        <f t="shared" ca="1" si="25"/>
        <v>9.3488517295507487E-2</v>
      </c>
      <c r="AB16" s="18">
        <f t="shared" ca="1" si="26"/>
        <v>3.5</v>
      </c>
      <c r="AC16" s="6" t="str">
        <f t="shared" ca="1" si="27"/>
        <v>Warriors Spirit (IRE)</v>
      </c>
      <c r="AD16" s="6" t="str">
        <f t="shared" ca="1" si="28"/>
        <v/>
      </c>
      <c r="AE16" s="6" t="str">
        <f t="shared" ca="1" si="29"/>
        <v>no selection</v>
      </c>
      <c r="AF16" s="16" t="str">
        <f t="shared" ca="1" si="30"/>
        <v>Warriors Spirit (IRE)</v>
      </c>
      <c r="AG16" s="16">
        <f t="shared" ca="1" si="31"/>
        <v>5.5</v>
      </c>
      <c r="AH16" s="16" t="str">
        <f t="shared" ca="1" si="32"/>
        <v>*</v>
      </c>
      <c r="AI16" s="6">
        <v>14</v>
      </c>
      <c r="AJ16" s="6">
        <f t="shared" si="33"/>
        <v>-1</v>
      </c>
      <c r="AK16" s="6">
        <f t="shared" si="34"/>
        <v>-1</v>
      </c>
      <c r="AL16" s="6">
        <f t="shared" ca="1" si="35"/>
        <v>13</v>
      </c>
      <c r="AM16" s="6" t="str">
        <f t="shared" ca="1" si="36"/>
        <v>Racing UKs Biggest Ever Season Selling Stakes</v>
      </c>
      <c r="AN16" s="6" t="str">
        <f t="shared" ca="1" si="37"/>
        <v xml:space="preserve">1m2f </v>
      </c>
      <c r="AO16" s="6">
        <f t="shared" ca="1" si="38"/>
        <v>3493</v>
      </c>
      <c r="AP16" s="6" t="str">
        <f t="shared" ca="1" si="39"/>
        <v>Soft</v>
      </c>
      <c r="AQ16" s="6" t="str">
        <f t="shared" ca="1" si="40"/>
        <v>Non Handicap</v>
      </c>
      <c r="AR16" s="6" t="str">
        <f t="shared" ca="1" si="41"/>
        <v/>
      </c>
      <c r="AS16" s="6" t="b">
        <f t="shared" ca="1" si="42"/>
        <v>0</v>
      </c>
      <c r="AT16" s="6" t="b">
        <f t="shared" ca="1" si="43"/>
        <v>0</v>
      </c>
      <c r="AU16" s="6" t="str">
        <f t="shared" ca="1" si="44"/>
        <v>Warriors Spirit (IRE)</v>
      </c>
      <c r="AV16" s="6" t="str">
        <f t="shared" ca="1" si="45"/>
        <v>Acadian Angel (IRE)</v>
      </c>
      <c r="AW16" s="6">
        <f ca="1">INDEX(INDIRECT("'"&amp;A16&amp;"'!$V$52:$V$92"),MATCH(AU16,INDIRECT("'"&amp;A16&amp;"'!$S$52:$S$92"),0))</f>
        <v>63</v>
      </c>
      <c r="AX16" s="6">
        <f ca="1">INDEX(INDIRECT("'"&amp;$A16&amp;"'!$V$52:$V$92"),MATCH(AV16,INDIRECT("'"&amp;$A16&amp;"'!$S$52:$S$92"),0))</f>
        <v>79</v>
      </c>
      <c r="AY16" s="6" t="str">
        <f t="shared" ca="1" si="46"/>
        <v>Acadian Angel (IRE)</v>
      </c>
      <c r="AZ16" s="14" t="str">
        <f t="shared" ca="1" si="47"/>
        <v/>
      </c>
      <c r="BA16" s="14" t="str">
        <f t="shared" ca="1" si="48"/>
        <v/>
      </c>
      <c r="BB16" s="14">
        <f t="shared" ca="1" si="49"/>
        <v>45</v>
      </c>
      <c r="BC16" s="14">
        <f t="shared" ca="1" si="50"/>
        <v>90</v>
      </c>
      <c r="BD16" s="14" t="str">
        <f t="shared" ca="1" si="51"/>
        <v>No Lay</v>
      </c>
      <c r="BE16" s="14" t="str">
        <f t="shared" ca="1" si="52"/>
        <v>****</v>
      </c>
      <c r="BF16" s="14" t="str">
        <f t="shared" ca="1" si="53"/>
        <v>"</v>
      </c>
      <c r="BG16" s="14" t="str">
        <f t="shared" ca="1" si="54"/>
        <v>Class 6</v>
      </c>
    </row>
    <row r="17" spans="1:59" s="6" customFormat="1">
      <c r="A17" s="14" t="str">
        <f>Sheets!D31</f>
        <v>1345 Galway</v>
      </c>
      <c r="B17" s="14" t="str">
        <f t="shared" ca="1" si="0"/>
        <v>Galway</v>
      </c>
      <c r="C17" s="15">
        <f t="shared" ca="1" si="1"/>
        <v>0.57291666666666663</v>
      </c>
      <c r="D17" s="16" t="str">
        <f t="shared" ca="1" si="2"/>
        <v>Dream Walker (FR)</v>
      </c>
      <c r="E17" s="17">
        <f t="shared" ca="1" si="3"/>
        <v>1.2928684405145541E-2</v>
      </c>
      <c r="F17" s="18">
        <f t="shared" ca="1" si="4"/>
        <v>8</v>
      </c>
      <c r="G17" s="6" t="str">
        <f t="shared" ca="1" si="5"/>
        <v>Canary Row (IRE)</v>
      </c>
      <c r="H17" s="8">
        <f t="shared" ca="1" si="6"/>
        <v>10</v>
      </c>
      <c r="I17" s="16" t="str">
        <f t="shared" ca="1" si="7"/>
        <v>Best Not Argue (IRE)</v>
      </c>
      <c r="J17" s="18">
        <f t="shared" ca="1" si="8"/>
        <v>3</v>
      </c>
      <c r="K17" s="6" t="str">
        <f t="shared" ca="1" si="9"/>
        <v>Canary Row (IRE)</v>
      </c>
      <c r="L17" s="7">
        <f t="shared" ca="1" si="10"/>
        <v>8.5225705617357692E-2</v>
      </c>
      <c r="M17" s="8">
        <f t="shared" ca="1" si="11"/>
        <v>10</v>
      </c>
      <c r="N17" s="16" t="str">
        <f t="shared" ca="1" si="12"/>
        <v>Top Notch Tonto (IRE)</v>
      </c>
      <c r="O17" s="17">
        <f t="shared" ca="1" si="13"/>
        <v>9.4700361786725328E-3</v>
      </c>
      <c r="P17" s="18">
        <f t="shared" ca="1" si="14"/>
        <v>25</v>
      </c>
      <c r="Q17" s="6" t="str">
        <f t="shared" ca="1" si="15"/>
        <v>Onlyhuman (IRE)</v>
      </c>
      <c r="R17" s="7">
        <f t="shared" ca="1" si="16"/>
        <v>6.0166417751226801E-3</v>
      </c>
      <c r="S17" s="8">
        <f t="shared" ca="1" si="17"/>
        <v>10</v>
      </c>
      <c r="T17" s="16" t="str">
        <f t="shared" ca="1" si="18"/>
        <v>Dream Walker (FR)</v>
      </c>
      <c r="U17" s="17">
        <f t="shared" ca="1" si="19"/>
        <v>0.50044863635415149</v>
      </c>
      <c r="V17" s="18">
        <f t="shared" ca="1" si="20"/>
        <v>8</v>
      </c>
      <c r="W17" s="6" t="str">
        <f t="shared" ca="1" si="21"/>
        <v>Best Not Argue (IRE)</v>
      </c>
      <c r="X17" s="7">
        <f t="shared" ca="1" si="22"/>
        <v>0.64889282550930016</v>
      </c>
      <c r="Y17" s="8">
        <f t="shared" ca="1" si="23"/>
        <v>3</v>
      </c>
      <c r="Z17" s="16" t="str">
        <f t="shared" ca="1" si="24"/>
        <v>Gentil J (IRE)</v>
      </c>
      <c r="AA17" s="17">
        <f t="shared" ca="1" si="25"/>
        <v>7.5501948136686703E-3</v>
      </c>
      <c r="AB17" s="18">
        <f t="shared" ca="1" si="26"/>
        <v>12</v>
      </c>
      <c r="AC17" s="6" t="str">
        <f t="shared" ca="1" si="27"/>
        <v>Dream Walker (FR)</v>
      </c>
      <c r="AD17" s="6" t="str">
        <f t="shared" ca="1" si="28"/>
        <v>no selection</v>
      </c>
      <c r="AE17" s="6" t="str">
        <f t="shared" ca="1" si="29"/>
        <v>no selection</v>
      </c>
      <c r="AF17" s="16" t="str">
        <f t="shared" ca="1" si="30"/>
        <v>Dream Walker (FR)</v>
      </c>
      <c r="AG17" s="16">
        <f t="shared" ca="1" si="31"/>
        <v>8</v>
      </c>
      <c r="AH17" s="16" t="str">
        <f t="shared" ca="1" si="32"/>
        <v>****</v>
      </c>
      <c r="AI17" s="6">
        <v>15</v>
      </c>
      <c r="AJ17" s="6">
        <f t="shared" si="33"/>
        <v>-1</v>
      </c>
      <c r="AK17" s="6">
        <f t="shared" si="34"/>
        <v>-1</v>
      </c>
      <c r="AL17" s="6">
        <f t="shared" ca="1" si="35"/>
        <v>10</v>
      </c>
      <c r="AM17" s="6" t="str">
        <f t="shared" ca="1" si="36"/>
        <v>Kone Handicap</v>
      </c>
      <c r="AN17" s="6" t="str">
        <f t="shared" ca="1" si="37"/>
        <v xml:space="preserve">1m½f </v>
      </c>
      <c r="AO17" s="6">
        <f t="shared" ca="1" si="38"/>
        <v>10903</v>
      </c>
      <c r="AP17" s="6" t="str">
        <f t="shared" ca="1" si="39"/>
        <v>Soft</v>
      </c>
      <c r="AQ17" s="6" t="str">
        <f t="shared" ca="1" si="40"/>
        <v>Handicap</v>
      </c>
      <c r="AR17" s="6" t="str">
        <f t="shared" ca="1" si="41"/>
        <v>Best Not Argue (IRE)</v>
      </c>
      <c r="AS17" s="6" t="str">
        <f t="shared" ca="1" si="42"/>
        <v>Best Not Argue (IRE)</v>
      </c>
      <c r="AT17" s="6" t="str">
        <f t="shared" ca="1" si="43"/>
        <v>Dream Walker (FR)</v>
      </c>
      <c r="AU17" s="6" t="str">
        <f t="shared" ca="1" si="44"/>
        <v>Dream Walker (FR)</v>
      </c>
      <c r="AV17" s="6" t="str">
        <f t="shared" ca="1" si="45"/>
        <v>Canary Row (IRE)</v>
      </c>
      <c r="AW17" s="6">
        <f t="shared" ref="AW17:AW48" ca="1" si="57">INDEX(INDIRECT("'"&amp;A17&amp;"'!$V$52:$V$92"),MATCH(AU17,INDIRECT("'"&amp;A17&amp;"'!$S$52:$S$92"),0))</f>
        <v>57</v>
      </c>
      <c r="AX17" s="6">
        <f t="shared" ref="AX17:AX48" ca="1" si="58">INDEX(INDIRECT("'"&amp;$A17&amp;"'!$V$52:$V$92"),MATCH(AV17,INDIRECT("'"&amp;$A17&amp;"'!$S$52:$S$92"),0))</f>
        <v>47</v>
      </c>
      <c r="AY17" s="6" t="str">
        <f t="shared" ref="AY17:AY48" ca="1" si="59">IF(AW17&gt;AX17,AU17,IF(AX17&gt;AW17,AV17,IF(AW17=AX17,"tie",0)))</f>
        <v>Dream Walker (FR)</v>
      </c>
      <c r="AZ17" s="14" t="str">
        <f t="shared" ca="1" si="47"/>
        <v/>
      </c>
      <c r="BA17" s="14" t="str">
        <f t="shared" ca="1" si="48"/>
        <v/>
      </c>
      <c r="BB17" s="14">
        <f t="shared" ca="1" si="49"/>
        <v>70</v>
      </c>
      <c r="BC17" s="14">
        <f t="shared" ca="1" si="50"/>
        <v>90</v>
      </c>
      <c r="BD17" s="14" t="str">
        <f t="shared" ca="1" si="51"/>
        <v>No Lay</v>
      </c>
      <c r="BE17" s="14" t="str">
        <f t="shared" ca="1" si="52"/>
        <v/>
      </c>
      <c r="BF17" s="14" t="str">
        <f t="shared" ca="1" si="53"/>
        <v>"</v>
      </c>
      <c r="BG17" s="14">
        <f t="shared" ca="1" si="54"/>
        <v>0</v>
      </c>
    </row>
    <row r="18" spans="1:59" s="6" customFormat="1">
      <c r="A18" s="14" t="str">
        <f>Sheets!D32</f>
        <v>1355 Leicester</v>
      </c>
      <c r="B18" s="14" t="str">
        <f t="shared" ca="1" si="0"/>
        <v>Leicester</v>
      </c>
      <c r="C18" s="15">
        <f t="shared" ca="1" si="1"/>
        <v>0.57986111111111105</v>
      </c>
      <c r="D18" s="16" t="str">
        <f t="shared" ca="1" si="2"/>
        <v>Hochfeld (IRE)</v>
      </c>
      <c r="E18" s="17">
        <f t="shared" ca="1" si="3"/>
        <v>2.9196508223993292E-2</v>
      </c>
      <c r="F18" s="18">
        <f t="shared" ca="1" si="4"/>
        <v>1.88</v>
      </c>
      <c r="G18" s="6" t="str">
        <f t="shared" ca="1" si="5"/>
        <v>Aasheq (IRE)</v>
      </c>
      <c r="H18" s="8">
        <f t="shared" ca="1" si="6"/>
        <v>5.5</v>
      </c>
      <c r="I18" s="16" t="str">
        <f t="shared" ca="1" si="7"/>
        <v>Banditry (IRE)</v>
      </c>
      <c r="J18" s="18">
        <f t="shared" ca="1" si="8"/>
        <v>5.5</v>
      </c>
      <c r="K18" s="6" t="str">
        <f t="shared" ca="1" si="9"/>
        <v>Twin Star (IRE)</v>
      </c>
      <c r="L18" s="7">
        <f t="shared" ca="1" si="10"/>
        <v>4.7110666598280074E-2</v>
      </c>
      <c r="M18" s="8">
        <f t="shared" ca="1" si="11"/>
        <v>0</v>
      </c>
      <c r="N18" s="16" t="str">
        <f t="shared" ca="1" si="12"/>
        <v>Not So Sleepy</v>
      </c>
      <c r="O18" s="17">
        <f t="shared" ca="1" si="13"/>
        <v>4.5927336653970065E-2</v>
      </c>
      <c r="P18" s="18">
        <f t="shared" ca="1" si="14"/>
        <v>2.5</v>
      </c>
      <c r="Q18" s="6" t="str">
        <f t="shared" ca="1" si="15"/>
        <v>Restorer</v>
      </c>
      <c r="R18" s="7">
        <f t="shared" ca="1" si="16"/>
        <v>5.0159884632265388E-2</v>
      </c>
      <c r="S18" s="8">
        <f t="shared" ca="1" si="17"/>
        <v>10</v>
      </c>
      <c r="T18" s="16" t="str">
        <f t="shared" ca="1" si="18"/>
        <v>Great Hall</v>
      </c>
      <c r="U18" s="17">
        <f t="shared" ca="1" si="19"/>
        <v>0.28874303133496276</v>
      </c>
      <c r="V18" s="18">
        <f t="shared" ca="1" si="20"/>
        <v>20</v>
      </c>
      <c r="W18" s="6" t="str">
        <f t="shared" ca="1" si="21"/>
        <v>Banditry (IRE)</v>
      </c>
      <c r="X18" s="7">
        <f t="shared" ca="1" si="22"/>
        <v>3.7903809254191387E-2</v>
      </c>
      <c r="Y18" s="8">
        <f t="shared" ca="1" si="23"/>
        <v>5.5</v>
      </c>
      <c r="Z18" s="16" t="str">
        <f t="shared" ca="1" si="24"/>
        <v>Aasheq (IRE)</v>
      </c>
      <c r="AA18" s="17">
        <f t="shared" ca="1" si="25"/>
        <v>4.9760561182162447E-2</v>
      </c>
      <c r="AB18" s="18">
        <f t="shared" ca="1" si="26"/>
        <v>5.5</v>
      </c>
      <c r="AC18" s="6" t="str">
        <f t="shared" ca="1" si="27"/>
        <v>Hochfeld (IRE)</v>
      </c>
      <c r="AD18" s="6" t="str">
        <f t="shared" ca="1" si="28"/>
        <v>Not So Sleepy</v>
      </c>
      <c r="AE18" s="6" t="str">
        <f t="shared" ca="1" si="29"/>
        <v>no selection</v>
      </c>
      <c r="AF18" s="16" t="str">
        <f t="shared" ca="1" si="30"/>
        <v>Hochfeld (IRE)</v>
      </c>
      <c r="AG18" s="16">
        <f t="shared" ca="1" si="31"/>
        <v>1.88</v>
      </c>
      <c r="AH18" s="16" t="str">
        <f t="shared" ca="1" si="32"/>
        <v>**</v>
      </c>
      <c r="AI18" s="6">
        <v>16</v>
      </c>
      <c r="AJ18" s="6">
        <f t="shared" si="33"/>
        <v>-1</v>
      </c>
      <c r="AK18" s="6">
        <f t="shared" si="34"/>
        <v>-1</v>
      </c>
      <c r="AL18" s="6">
        <f t="shared" ca="1" si="35"/>
        <v>8</v>
      </c>
      <c r="AM18" s="6" t="str">
        <f t="shared" ca="1" si="36"/>
        <v>Sir Gordon Richards Handicap</v>
      </c>
      <c r="AN18" s="6" t="str">
        <f t="shared" ca="1" si="37"/>
        <v xml:space="preserve">1m4f </v>
      </c>
      <c r="AO18" s="6">
        <f t="shared" ca="1" si="38"/>
        <v>12602</v>
      </c>
      <c r="AP18" s="6" t="str">
        <f t="shared" ca="1" si="39"/>
        <v>Good To Soft</v>
      </c>
      <c r="AQ18" s="6" t="str">
        <f t="shared" ca="1" si="40"/>
        <v>Handicap</v>
      </c>
      <c r="AR18" s="6" t="str">
        <f t="shared" ca="1" si="41"/>
        <v>Hochfeld (IRE)</v>
      </c>
      <c r="AS18" s="6" t="str">
        <f t="shared" ca="1" si="42"/>
        <v>Aasheq (IRE)</v>
      </c>
      <c r="AT18" s="6" t="str">
        <f t="shared" ca="1" si="43"/>
        <v>Hochfeld (IRE)</v>
      </c>
      <c r="AU18" s="6" t="str">
        <f t="shared" ca="1" si="44"/>
        <v>Hochfeld (IRE)</v>
      </c>
      <c r="AV18" s="6" t="str">
        <f t="shared" ca="1" si="45"/>
        <v>Aasheq (IRE)</v>
      </c>
      <c r="AW18" s="6">
        <f t="shared" ca="1" si="57"/>
        <v>51</v>
      </c>
      <c r="AX18" s="6">
        <f t="shared" ca="1" si="58"/>
        <v>39</v>
      </c>
      <c r="AY18" s="6" t="str">
        <f t="shared" ca="1" si="59"/>
        <v>Hochfeld (IRE)</v>
      </c>
      <c r="AZ18" s="14" t="str">
        <f t="shared" ca="1" si="47"/>
        <v/>
      </c>
      <c r="BA18" s="14" t="str">
        <f t="shared" ca="1" si="48"/>
        <v/>
      </c>
      <c r="BB18" s="14">
        <f t="shared" ca="1" si="49"/>
        <v>8.7999999999999972</v>
      </c>
      <c r="BC18" s="14">
        <f t="shared" ca="1" si="50"/>
        <v>45</v>
      </c>
      <c r="BD18" s="14" t="str">
        <f t="shared" ca="1" si="51"/>
        <v>No Lay</v>
      </c>
      <c r="BE18" s="14" t="str">
        <f t="shared" ca="1" si="52"/>
        <v>*</v>
      </c>
      <c r="BF18" s="14" t="str">
        <f t="shared" ca="1" si="53"/>
        <v>"</v>
      </c>
      <c r="BG18" s="14" t="str">
        <f t="shared" ca="1" si="54"/>
        <v>Class 2</v>
      </c>
    </row>
    <row r="19" spans="1:59" s="6" customFormat="1">
      <c r="A19" s="14" t="str">
        <f>Sheets!D33</f>
        <v>1400 Wexford</v>
      </c>
      <c r="B19" s="14" t="str">
        <f t="shared" ca="1" si="0"/>
        <v>Wexford</v>
      </c>
      <c r="C19" s="15">
        <f t="shared" ca="1" si="1"/>
        <v>0.58333333333333337</v>
      </c>
      <c r="D19" s="16" t="str">
        <f t="shared" ca="1" si="2"/>
        <v>Flemen Majic (IRE)</v>
      </c>
      <c r="E19" s="17">
        <f t="shared" ca="1" si="3"/>
        <v>0.11152900009061292</v>
      </c>
      <c r="F19" s="18">
        <f t="shared" ca="1" si="4"/>
        <v>3.5</v>
      </c>
      <c r="G19" s="6" t="str">
        <f t="shared" ca="1" si="5"/>
        <v>Sullane Hill (IRE)</v>
      </c>
      <c r="H19" s="8">
        <f t="shared" ca="1" si="6"/>
        <v>2.5</v>
      </c>
      <c r="I19" s="16" t="str">
        <f t="shared" ca="1" si="7"/>
        <v>Hilltop Supreme (IRE)</v>
      </c>
      <c r="J19" s="18">
        <f t="shared" ca="1" si="8"/>
        <v>14</v>
      </c>
      <c r="K19" s="6" t="str">
        <f t="shared" ca="1" si="9"/>
        <v>Flemen Majic (IRE)</v>
      </c>
      <c r="L19" s="7">
        <f t="shared" ca="1" si="10"/>
        <v>0.12862945646244023</v>
      </c>
      <c r="M19" s="8">
        <f t="shared" ca="1" si="11"/>
        <v>3.5</v>
      </c>
      <c r="N19" s="16" t="str">
        <f t="shared" ca="1" si="12"/>
        <v>Hilltop Supreme (IRE)</v>
      </c>
      <c r="O19" s="17">
        <f t="shared" ca="1" si="13"/>
        <v>2.4031481182733822E-2</v>
      </c>
      <c r="P19" s="18">
        <f t="shared" ca="1" si="14"/>
        <v>14</v>
      </c>
      <c r="Q19" s="6" t="str">
        <f t="shared" ca="1" si="15"/>
        <v>Flemen Majic (IRE)</v>
      </c>
      <c r="R19" s="7">
        <f t="shared" ca="1" si="16"/>
        <v>0.41007628974998112</v>
      </c>
      <c r="S19" s="8">
        <f t="shared" ca="1" si="17"/>
        <v>3.5</v>
      </c>
      <c r="T19" s="16" t="str">
        <f t="shared" ca="1" si="18"/>
        <v>Sullane Hill (IRE)</v>
      </c>
      <c r="U19" s="17">
        <f t="shared" ca="1" si="19"/>
        <v>0.77975441305566429</v>
      </c>
      <c r="V19" s="18">
        <f t="shared" ca="1" si="20"/>
        <v>2.5</v>
      </c>
      <c r="W19" s="6" t="str">
        <f t="shared" ca="1" si="21"/>
        <v>Churchtown Glen (IRE)</v>
      </c>
      <c r="X19" s="7">
        <f t="shared" ca="1" si="22"/>
        <v>0.20457118214651498</v>
      </c>
      <c r="Y19" s="8">
        <f t="shared" ca="1" si="23"/>
        <v>3.5</v>
      </c>
      <c r="Z19" s="16" t="str">
        <f t="shared" ca="1" si="24"/>
        <v>Sizing Julie (IRE)</v>
      </c>
      <c r="AA19" s="17">
        <f t="shared" ca="1" si="25"/>
        <v>0.17857142857142858</v>
      </c>
      <c r="AB19" s="18">
        <f t="shared" ca="1" si="26"/>
        <v>33</v>
      </c>
      <c r="AC19" s="6" t="str">
        <f t="shared" ca="1" si="27"/>
        <v>Flemen Majic (IRE)</v>
      </c>
      <c r="AD19" s="6" t="str">
        <f t="shared" ca="1" si="28"/>
        <v>no selection</v>
      </c>
      <c r="AE19" s="6" t="str">
        <f t="shared" ca="1" si="29"/>
        <v>no selection</v>
      </c>
      <c r="AF19" s="16" t="str">
        <f t="shared" ca="1" si="30"/>
        <v>Flemen Majic (IRE)</v>
      </c>
      <c r="AG19" s="16">
        <f t="shared" ca="1" si="31"/>
        <v>3.5</v>
      </c>
      <c r="AH19" s="16" t="str">
        <f t="shared" ca="1" si="32"/>
        <v>***</v>
      </c>
      <c r="AI19" s="6">
        <v>17</v>
      </c>
      <c r="AJ19" s="6">
        <f t="shared" si="33"/>
        <v>-1</v>
      </c>
      <c r="AK19" s="6">
        <f t="shared" si="34"/>
        <v>-1</v>
      </c>
      <c r="AL19" s="6">
        <f t="shared" ca="1" si="35"/>
        <v>12</v>
      </c>
      <c r="AM19" s="6" t="str">
        <f t="shared" ca="1" si="36"/>
        <v>Wexford Volkswagen Commercial Vehicles Maiden Hurdle</v>
      </c>
      <c r="AN19" s="6" t="str">
        <f t="shared" ca="1" si="37"/>
        <v xml:space="preserve">2m4f </v>
      </c>
      <c r="AO19" s="6">
        <f t="shared" ca="1" si="38"/>
        <v>6269</v>
      </c>
      <c r="AP19" s="6" t="str">
        <f t="shared" ca="1" si="39"/>
        <v>Yielding</v>
      </c>
      <c r="AQ19" s="6" t="str">
        <f t="shared" ca="1" si="40"/>
        <v>Non Handicap</v>
      </c>
      <c r="AR19" s="6" t="str">
        <f t="shared" ca="1" si="41"/>
        <v/>
      </c>
      <c r="AS19" s="6" t="b">
        <f t="shared" ca="1" si="42"/>
        <v>0</v>
      </c>
      <c r="AT19" s="6" t="b">
        <f t="shared" ca="1" si="43"/>
        <v>0</v>
      </c>
      <c r="AU19" s="6" t="str">
        <f t="shared" ca="1" si="44"/>
        <v>Flemen Majic (IRE)</v>
      </c>
      <c r="AV19" s="6" t="str">
        <f t="shared" ca="1" si="45"/>
        <v>Sullane Hill (IRE)</v>
      </c>
      <c r="AW19" s="6">
        <f t="shared" ca="1" si="57"/>
        <v>85</v>
      </c>
      <c r="AX19" s="6">
        <f t="shared" ca="1" si="58"/>
        <v>60</v>
      </c>
      <c r="AY19" s="6" t="str">
        <f t="shared" ca="1" si="59"/>
        <v>Flemen Majic (IRE)</v>
      </c>
      <c r="AZ19" s="14" t="str">
        <f t="shared" ca="1" si="47"/>
        <v/>
      </c>
      <c r="BA19" s="14" t="str">
        <f t="shared" ca="1" si="48"/>
        <v/>
      </c>
      <c r="BB19" s="14">
        <f t="shared" ca="1" si="49"/>
        <v>25</v>
      </c>
      <c r="BC19" s="14">
        <f t="shared" ca="1" si="50"/>
        <v>15</v>
      </c>
      <c r="BD19" s="14" t="str">
        <f t="shared" ca="1" si="51"/>
        <v>No Lay</v>
      </c>
      <c r="BE19" s="14" t="str">
        <f t="shared" ca="1" si="52"/>
        <v>***</v>
      </c>
      <c r="BF19" s="14" t="str">
        <f t="shared" ca="1" si="53"/>
        <v>"</v>
      </c>
      <c r="BG19" s="14">
        <f t="shared" ca="1" si="54"/>
        <v>0</v>
      </c>
    </row>
    <row r="20" spans="1:59" s="6" customFormat="1">
      <c r="A20" s="14" t="str">
        <f>Sheets!D34</f>
        <v>1405 Ayr</v>
      </c>
      <c r="B20" s="14" t="str">
        <f t="shared" ca="1" si="0"/>
        <v>Ayr</v>
      </c>
      <c r="C20" s="15">
        <f t="shared" ca="1" si="1"/>
        <v>0.58680555555555558</v>
      </c>
      <c r="D20" s="16" t="str">
        <f t="shared" ca="1" si="2"/>
        <v>Trongate (IRE)</v>
      </c>
      <c r="E20" s="17">
        <f t="shared" ca="1" si="3"/>
        <v>0.21769249873031807</v>
      </c>
      <c r="F20" s="18">
        <f t="shared" ca="1" si="4"/>
        <v>1.2</v>
      </c>
      <c r="G20" s="6" t="str">
        <f t="shared" ca="1" si="5"/>
        <v>Ofcourseiwill (IRE)</v>
      </c>
      <c r="H20" s="8">
        <f t="shared" ca="1" si="6"/>
        <v>5</v>
      </c>
      <c r="I20" s="16" t="str">
        <f t="shared" ca="1" si="7"/>
        <v>Strong Economy (IRE)</v>
      </c>
      <c r="J20" s="18">
        <f t="shared" ca="1" si="8"/>
        <v>8</v>
      </c>
      <c r="K20" s="6" t="str">
        <f t="shared" ca="1" si="9"/>
        <v>Trongate (IRE)</v>
      </c>
      <c r="L20" s="7">
        <f t="shared" ca="1" si="10"/>
        <v>0.2766275051831375</v>
      </c>
      <c r="M20" s="8">
        <f t="shared" ca="1" si="11"/>
        <v>1.2</v>
      </c>
      <c r="N20" s="16" t="str">
        <f t="shared" ca="1" si="12"/>
        <v>Strong Economy (IRE)</v>
      </c>
      <c r="O20" s="17">
        <f t="shared" ca="1" si="13"/>
        <v>6.3216790141795237E-2</v>
      </c>
      <c r="P20" s="18">
        <f t="shared" ca="1" si="14"/>
        <v>8</v>
      </c>
      <c r="Q20" s="6" t="str">
        <f t="shared" ca="1" si="15"/>
        <v>The Road Home (IRE)</v>
      </c>
      <c r="R20" s="7">
        <f t="shared" ca="1" si="16"/>
        <v>0.13560602880053738</v>
      </c>
      <c r="S20" s="8">
        <f t="shared" ca="1" si="17"/>
        <v>12</v>
      </c>
      <c r="T20" s="16" t="str">
        <f t="shared" ca="1" si="18"/>
        <v>Strong Economy (IRE)</v>
      </c>
      <c r="U20" s="17">
        <f t="shared" ca="1" si="19"/>
        <v>0.119730492579441</v>
      </c>
      <c r="V20" s="18">
        <f t="shared" ca="1" si="20"/>
        <v>8</v>
      </c>
      <c r="W20" s="6" t="str">
        <f t="shared" ca="1" si="21"/>
        <v>Ofcourseiwill (IRE)</v>
      </c>
      <c r="X20" s="7">
        <f t="shared" ca="1" si="22"/>
        <v>0.16620803522289496</v>
      </c>
      <c r="Y20" s="8">
        <f t="shared" ca="1" si="23"/>
        <v>5</v>
      </c>
      <c r="Z20" s="16" t="str">
        <f t="shared" ca="1" si="24"/>
        <v>Trongate (IRE)</v>
      </c>
      <c r="AA20" s="17">
        <f t="shared" ca="1" si="25"/>
        <v>0.32634133082293038</v>
      </c>
      <c r="AB20" s="18">
        <f t="shared" ca="1" si="26"/>
        <v>1.2</v>
      </c>
      <c r="AC20" s="6" t="str">
        <f t="shared" ca="1" si="27"/>
        <v>Trongate (IRE)</v>
      </c>
      <c r="AD20" s="6" t="str">
        <f t="shared" ca="1" si="28"/>
        <v>Ofcourseiwill (IRE)</v>
      </c>
      <c r="AE20" s="6" t="str">
        <f t="shared" ca="1" si="29"/>
        <v>Trongate (IRE)</v>
      </c>
      <c r="AF20" s="16" t="str">
        <f t="shared" ca="1" si="30"/>
        <v>Trongate (IRE)</v>
      </c>
      <c r="AG20" s="16">
        <f t="shared" ca="1" si="31"/>
        <v>1.2</v>
      </c>
      <c r="AH20" s="16" t="str">
        <f t="shared" ca="1" si="32"/>
        <v>**</v>
      </c>
      <c r="AI20" s="6">
        <v>18</v>
      </c>
      <c r="AJ20" s="6">
        <f t="shared" si="33"/>
        <v>-1</v>
      </c>
      <c r="AK20" s="6">
        <f t="shared" si="34"/>
        <v>-1</v>
      </c>
      <c r="AL20" s="6">
        <f t="shared" ca="1" si="35"/>
        <v>7</v>
      </c>
      <c r="AM20" s="6" t="str">
        <f t="shared" ca="1" si="36"/>
        <v>Christmas Tribute Nights At Ayr Racecourse Chase (Novices Limited Handicap)</v>
      </c>
      <c r="AN20" s="6" t="str">
        <f t="shared" ca="1" si="37"/>
        <v xml:space="preserve">2m4½f </v>
      </c>
      <c r="AO20" s="6">
        <f t="shared" ca="1" si="38"/>
        <v>6758</v>
      </c>
      <c r="AP20" s="6" t="str">
        <f t="shared" ca="1" si="39"/>
        <v>Good</v>
      </c>
      <c r="AQ20" s="6" t="str">
        <f t="shared" ca="1" si="40"/>
        <v>Handicap</v>
      </c>
      <c r="AR20" s="6" t="str">
        <f t="shared" ca="1" si="41"/>
        <v>Trongate (IRE)</v>
      </c>
      <c r="AS20" s="6" t="str">
        <f t="shared" ca="1" si="42"/>
        <v>Strong Economy (IRE)</v>
      </c>
      <c r="AT20" s="6" t="str">
        <f t="shared" ca="1" si="43"/>
        <v>Trongate (IRE)</v>
      </c>
      <c r="AU20" s="6" t="str">
        <f t="shared" ref="AU20:AU48" ca="1" si="60">D20</f>
        <v>Trongate (IRE)</v>
      </c>
      <c r="AV20" s="6" t="str">
        <f t="shared" ref="AV20:AV48" ca="1" si="61">G20</f>
        <v>Ofcourseiwill (IRE)</v>
      </c>
      <c r="AW20" s="6">
        <f t="shared" ca="1" si="57"/>
        <v>41</v>
      </c>
      <c r="AX20" s="6">
        <f t="shared" ca="1" si="58"/>
        <v>40</v>
      </c>
      <c r="AY20" s="6" t="str">
        <f t="shared" ca="1" si="59"/>
        <v>Trongate (IRE)</v>
      </c>
      <c r="AZ20" s="14" t="str">
        <f t="shared" ca="1" si="47"/>
        <v/>
      </c>
      <c r="BA20" s="14" t="str">
        <f t="shared" ca="1" si="48"/>
        <v/>
      </c>
      <c r="BB20" s="14">
        <f t="shared" ca="1" si="49"/>
        <v>2</v>
      </c>
      <c r="BC20" s="14">
        <f t="shared" ca="1" si="50"/>
        <v>40</v>
      </c>
      <c r="BD20" s="14" t="str">
        <f t="shared" ca="1" si="51"/>
        <v>No Lay</v>
      </c>
      <c r="BE20" s="14" t="str">
        <f t="shared" ca="1" si="52"/>
        <v/>
      </c>
      <c r="BF20" s="14" t="str">
        <f t="shared" ca="1" si="53"/>
        <v>"</v>
      </c>
      <c r="BG20" s="14" t="str">
        <f t="shared" ca="1" si="54"/>
        <v>Class 4</v>
      </c>
    </row>
    <row r="21" spans="1:59" s="6" customFormat="1">
      <c r="A21" s="14" t="str">
        <f>Sheets!D35</f>
        <v>1415 Redcar</v>
      </c>
      <c r="B21" s="14" t="str">
        <f t="shared" ca="1" si="0"/>
        <v>Redcar</v>
      </c>
      <c r="C21" s="15">
        <f t="shared" ca="1" si="1"/>
        <v>0.59375</v>
      </c>
      <c r="D21" s="16" t="str">
        <f t="shared" ca="1" si="2"/>
        <v>Amazing Michele (FR)</v>
      </c>
      <c r="E21" s="17">
        <f t="shared" ca="1" si="3"/>
        <v>2.8582696698767795E-2</v>
      </c>
      <c r="F21" s="18">
        <f t="shared" ca="1" si="4"/>
        <v>2.75</v>
      </c>
      <c r="G21" s="6" t="str">
        <f t="shared" ca="1" si="5"/>
        <v>Sea Youmzain (IRE)</v>
      </c>
      <c r="H21" s="8">
        <f t="shared" ca="1" si="6"/>
        <v>5</v>
      </c>
      <c r="I21" s="16" t="str">
        <f t="shared" ca="1" si="7"/>
        <v>Bill Cody (IRE)</v>
      </c>
      <c r="J21" s="18">
        <f t="shared" ca="1" si="8"/>
        <v>7</v>
      </c>
      <c r="K21" s="6" t="str">
        <f t="shared" ca="1" si="9"/>
        <v>Nuits St Georges (IRE)</v>
      </c>
      <c r="L21" s="7">
        <f t="shared" ca="1" si="10"/>
        <v>6.1538461538460957E-3</v>
      </c>
      <c r="M21" s="8">
        <f t="shared" ca="1" si="11"/>
        <v>5.5</v>
      </c>
      <c r="N21" s="16" t="str">
        <f t="shared" ca="1" si="12"/>
        <v>Sea Youmzain (IRE)</v>
      </c>
      <c r="O21" s="17">
        <f t="shared" ca="1" si="13"/>
        <v>3.9839853625426622E-2</v>
      </c>
      <c r="P21" s="18">
        <f t="shared" ca="1" si="14"/>
        <v>5</v>
      </c>
      <c r="Q21" s="6" t="str">
        <f t="shared" ca="1" si="15"/>
        <v>Volcanic Sky</v>
      </c>
      <c r="R21" s="7">
        <f t="shared" ca="1" si="16"/>
        <v>0.1463378877616841</v>
      </c>
      <c r="S21" s="8">
        <f t="shared" ca="1" si="17"/>
        <v>3.5</v>
      </c>
      <c r="T21" s="16" t="str">
        <f t="shared" ca="1" si="18"/>
        <v>Bill Cody (IRE)</v>
      </c>
      <c r="U21" s="17">
        <f t="shared" ca="1" si="19"/>
        <v>5.0347695664030676E-2</v>
      </c>
      <c r="V21" s="18">
        <f t="shared" ca="1" si="20"/>
        <v>7</v>
      </c>
      <c r="W21" s="6" t="str">
        <f t="shared" ca="1" si="21"/>
        <v>Volcanic Sky</v>
      </c>
      <c r="X21" s="7">
        <f t="shared" ca="1" si="22"/>
        <v>0.48995351989929309</v>
      </c>
      <c r="Y21" s="8">
        <f t="shared" ca="1" si="23"/>
        <v>3.5</v>
      </c>
      <c r="Z21" s="16" t="str">
        <f t="shared" ca="1" si="24"/>
        <v>Bill Cody (IRE)</v>
      </c>
      <c r="AA21" s="17">
        <f t="shared" ca="1" si="25"/>
        <v>0.11917446954006726</v>
      </c>
      <c r="AB21" s="18">
        <f t="shared" ca="1" si="26"/>
        <v>7</v>
      </c>
      <c r="AC21" s="6" t="str">
        <f t="shared" ca="1" si="27"/>
        <v>Bill Cody (IRE)</v>
      </c>
      <c r="AD21" s="6" t="str">
        <f t="shared" ca="1" si="28"/>
        <v/>
      </c>
      <c r="AE21" s="6" t="str">
        <f t="shared" ca="1" si="29"/>
        <v>no selection</v>
      </c>
      <c r="AF21" s="16" t="str">
        <f t="shared" ca="1" si="30"/>
        <v>Bill Cody (IRE)</v>
      </c>
      <c r="AG21" s="16">
        <f t="shared" ca="1" si="31"/>
        <v>7</v>
      </c>
      <c r="AH21" s="16" t="str">
        <f t="shared" ca="1" si="32"/>
        <v>*</v>
      </c>
      <c r="AI21" s="6">
        <v>19</v>
      </c>
      <c r="AJ21" s="6">
        <f t="shared" si="33"/>
        <v>-1</v>
      </c>
      <c r="AK21" s="6">
        <f t="shared" si="34"/>
        <v>-1</v>
      </c>
      <c r="AL21" s="6">
        <f t="shared" ca="1" si="35"/>
        <v>7</v>
      </c>
      <c r="AM21" s="6" t="str">
        <f t="shared" ca="1" si="36"/>
        <v>Market Cross Jewellers Handicap</v>
      </c>
      <c r="AN21" s="6" t="str">
        <f t="shared" ca="1" si="37"/>
        <v xml:space="preserve">1m6f </v>
      </c>
      <c r="AO21" s="6">
        <f t="shared" ca="1" si="38"/>
        <v>9704</v>
      </c>
      <c r="AP21" s="6" t="str">
        <f t="shared" ca="1" si="39"/>
        <v>Soft</v>
      </c>
      <c r="AQ21" s="6" t="str">
        <f t="shared" ca="1" si="40"/>
        <v>Handicap</v>
      </c>
      <c r="AR21" s="6" t="str">
        <f t="shared" ca="1" si="41"/>
        <v>Bill Cody (IRE)</v>
      </c>
      <c r="AS21" s="6" t="str">
        <f t="shared" ca="1" si="42"/>
        <v>Bill Cody (IRE)</v>
      </c>
      <c r="AT21" s="6" t="str">
        <f t="shared" ca="1" si="43"/>
        <v>Amazing Michele (FR)</v>
      </c>
      <c r="AU21" s="6" t="str">
        <f t="shared" ca="1" si="60"/>
        <v>Amazing Michele (FR)</v>
      </c>
      <c r="AV21" s="6" t="str">
        <f t="shared" ca="1" si="61"/>
        <v>Sea Youmzain (IRE)</v>
      </c>
      <c r="AW21" s="6">
        <f t="shared" ca="1" si="57"/>
        <v>31</v>
      </c>
      <c r="AX21" s="6">
        <f t="shared" ca="1" si="58"/>
        <v>41</v>
      </c>
      <c r="AY21" s="6" t="str">
        <f t="shared" ca="1" si="59"/>
        <v>Sea Youmzain (IRE)</v>
      </c>
      <c r="AZ21" s="14" t="str">
        <f t="shared" ca="1" si="47"/>
        <v/>
      </c>
      <c r="BA21" s="14" t="str">
        <f t="shared" ca="1" si="48"/>
        <v/>
      </c>
      <c r="BB21" s="14">
        <f t="shared" ca="1" si="49"/>
        <v>17.5</v>
      </c>
      <c r="BC21" s="14">
        <f t="shared" ca="1" si="50"/>
        <v>40</v>
      </c>
      <c r="BD21" s="14" t="str">
        <f t="shared" ca="1" si="51"/>
        <v>No Lay</v>
      </c>
      <c r="BE21" s="14" t="str">
        <f t="shared" ca="1" si="52"/>
        <v>**</v>
      </c>
      <c r="BF21" s="14" t="str">
        <f t="shared" ca="1" si="53"/>
        <v>"</v>
      </c>
      <c r="BG21" s="14" t="str">
        <f t="shared" ca="1" si="54"/>
        <v>Class 3</v>
      </c>
    </row>
    <row r="22" spans="1:59" s="6" customFormat="1">
      <c r="A22" s="14" t="str">
        <f>Sheets!D36</f>
        <v>1420 Galway</v>
      </c>
      <c r="B22" s="14" t="str">
        <f t="shared" ca="1" si="0"/>
        <v>Galway</v>
      </c>
      <c r="C22" s="15">
        <f t="shared" ca="1" si="1"/>
        <v>0.59722222222222221</v>
      </c>
      <c r="D22" s="16" t="str">
        <f t="shared" ca="1" si="2"/>
        <v>Laughifuwant (IRE)</v>
      </c>
      <c r="E22" s="17">
        <f t="shared" ca="1" si="3"/>
        <v>8.1354384107245048E-2</v>
      </c>
      <c r="F22" s="18">
        <f t="shared" ca="1" si="4"/>
        <v>3</v>
      </c>
      <c r="G22" s="6" t="str">
        <f t="shared" ca="1" si="5"/>
        <v>Mona Bell (IRE)</v>
      </c>
      <c r="H22" s="8">
        <f t="shared" ca="1" si="6"/>
        <v>8</v>
      </c>
      <c r="I22" s="16" t="str">
        <f t="shared" ca="1" si="7"/>
        <v>Raynama (IRE)</v>
      </c>
      <c r="J22" s="18">
        <f t="shared" ca="1" si="8"/>
        <v>2.25</v>
      </c>
      <c r="K22" s="6" t="str">
        <f t="shared" ca="1" si="9"/>
        <v>Rue Dantibes (IRE)</v>
      </c>
      <c r="L22" s="7">
        <f t="shared" ca="1" si="10"/>
        <v>9.0789019594476592E-2</v>
      </c>
      <c r="M22" s="8">
        <f t="shared" ca="1" si="11"/>
        <v>3.33</v>
      </c>
      <c r="N22" s="16" t="str">
        <f t="shared" ca="1" si="12"/>
        <v>Raynama (IRE)</v>
      </c>
      <c r="O22" s="17">
        <f t="shared" ca="1" si="13"/>
        <v>3.817016471486878E-4</v>
      </c>
      <c r="P22" s="18">
        <f t="shared" ca="1" si="14"/>
        <v>2.25</v>
      </c>
      <c r="Q22" s="6" t="str">
        <f t="shared" ca="1" si="15"/>
        <v>Letmebreeze (IRE)</v>
      </c>
      <c r="R22" s="7">
        <f t="shared" ca="1" si="16"/>
        <v>4.4442035662023661E-3</v>
      </c>
      <c r="S22" s="8">
        <f t="shared" ca="1" si="17"/>
        <v>25</v>
      </c>
      <c r="T22" s="16" t="str">
        <f t="shared" ca="1" si="18"/>
        <v>Taceec (IRE)</v>
      </c>
      <c r="U22" s="17">
        <f t="shared" ca="1" si="19"/>
        <v>0.31192382746786884</v>
      </c>
      <c r="V22" s="18">
        <f t="shared" ca="1" si="20"/>
        <v>25</v>
      </c>
      <c r="W22" s="6" t="str">
        <f t="shared" ca="1" si="21"/>
        <v>Colour Me In (IRE)</v>
      </c>
      <c r="X22" s="7">
        <f t="shared" ca="1" si="22"/>
        <v>0.21398693769721883</v>
      </c>
      <c r="Y22" s="8">
        <f t="shared" ca="1" si="23"/>
        <v>66</v>
      </c>
      <c r="Z22" s="16" t="str">
        <f t="shared" ca="1" si="24"/>
        <v>Raynama (IRE)</v>
      </c>
      <c r="AA22" s="17">
        <f t="shared" ca="1" si="25"/>
        <v>0.23972602739726026</v>
      </c>
      <c r="AB22" s="18">
        <f t="shared" ca="1" si="26"/>
        <v>2.25</v>
      </c>
      <c r="AC22" s="6" t="str">
        <f t="shared" ca="1" si="27"/>
        <v>Raynama (IRE)</v>
      </c>
      <c r="AD22" s="6" t="str">
        <f t="shared" ca="1" si="28"/>
        <v>no selection</v>
      </c>
      <c r="AE22" s="6" t="str">
        <f t="shared" ca="1" si="29"/>
        <v>no selection</v>
      </c>
      <c r="AF22" s="16" t="str">
        <f t="shared" ca="1" si="30"/>
        <v>Raynama (IRE)</v>
      </c>
      <c r="AG22" s="16">
        <f t="shared" ca="1" si="31"/>
        <v>2.25</v>
      </c>
      <c r="AH22" s="16" t="str">
        <f t="shared" ca="1" si="32"/>
        <v>*</v>
      </c>
      <c r="AI22" s="6">
        <v>20</v>
      </c>
      <c r="AJ22" s="6">
        <f t="shared" si="33"/>
        <v>-1</v>
      </c>
      <c r="AK22" s="6">
        <f t="shared" si="34"/>
        <v>-1</v>
      </c>
      <c r="AL22" s="6">
        <f t="shared" ca="1" si="35"/>
        <v>16</v>
      </c>
      <c r="AM22" s="6" t="str">
        <f t="shared" ca="1" si="36"/>
        <v>Corrib Food Products Maiden</v>
      </c>
      <c r="AN22" s="6" t="str">
        <f t="shared" ca="1" si="37"/>
        <v xml:space="preserve">7f </v>
      </c>
      <c r="AO22" s="6">
        <f t="shared" ca="1" si="38"/>
        <v>7632</v>
      </c>
      <c r="AP22" s="6" t="str">
        <f t="shared" ca="1" si="39"/>
        <v>Soft</v>
      </c>
      <c r="AQ22" s="6" t="str">
        <f t="shared" ca="1" si="40"/>
        <v>Non Handicap</v>
      </c>
      <c r="AR22" s="6" t="str">
        <f t="shared" ca="1" si="41"/>
        <v/>
      </c>
      <c r="AS22" s="6" t="b">
        <f t="shared" ca="1" si="42"/>
        <v>0</v>
      </c>
      <c r="AT22" s="6" t="b">
        <f t="shared" ca="1" si="43"/>
        <v>0</v>
      </c>
      <c r="AU22" s="6" t="str">
        <f t="shared" ca="1" si="60"/>
        <v>Laughifuwant (IRE)</v>
      </c>
      <c r="AV22" s="6" t="str">
        <f t="shared" ca="1" si="61"/>
        <v>Mona Bell (IRE)</v>
      </c>
      <c r="AW22" s="6">
        <f t="shared" ca="1" si="57"/>
        <v>98</v>
      </c>
      <c r="AX22" s="6">
        <f t="shared" ca="1" si="58"/>
        <v>98</v>
      </c>
      <c r="AY22" s="6" t="str">
        <f t="shared" ca="1" si="59"/>
        <v>tie</v>
      </c>
      <c r="AZ22" s="14" t="str">
        <f t="shared" ca="1" si="47"/>
        <v/>
      </c>
      <c r="BA22" s="14" t="str">
        <f t="shared" ca="1" si="48"/>
        <v/>
      </c>
      <c r="BB22" s="14">
        <f t="shared" ca="1" si="49"/>
        <v>20</v>
      </c>
      <c r="BC22" s="14">
        <f t="shared" ca="1" si="50"/>
        <v>70</v>
      </c>
      <c r="BD22" s="14" t="str">
        <f t="shared" ca="1" si="51"/>
        <v>No Lay</v>
      </c>
      <c r="BE22" s="14" t="str">
        <f t="shared" ca="1" si="52"/>
        <v>*</v>
      </c>
      <c r="BF22" s="14" t="str">
        <f t="shared" ca="1" si="53"/>
        <v>"</v>
      </c>
      <c r="BG22" s="14">
        <f t="shared" ca="1" si="54"/>
        <v>0</v>
      </c>
    </row>
    <row r="23" spans="1:59" s="6" customFormat="1">
      <c r="A23" s="14" t="str">
        <f>Sheets!D37</f>
        <v>1430 Leicester</v>
      </c>
      <c r="B23" s="14" t="str">
        <f t="shared" ca="1" si="0"/>
        <v>Leicester</v>
      </c>
      <c r="C23" s="15">
        <f t="shared" ca="1" si="1"/>
        <v>0.60416666666666663</v>
      </c>
      <c r="D23" s="16" t="str">
        <f t="shared" ca="1" si="2"/>
        <v>Lady Alavesa</v>
      </c>
      <c r="E23" s="17">
        <f t="shared" ca="1" si="3"/>
        <v>0.13846030759627578</v>
      </c>
      <c r="F23" s="18">
        <f t="shared" ca="1" si="4"/>
        <v>3.5</v>
      </c>
      <c r="G23" s="6" t="str">
        <f t="shared" ca="1" si="5"/>
        <v>Hedging (IRE)</v>
      </c>
      <c r="H23" s="8">
        <f t="shared" ca="1" si="6"/>
        <v>10</v>
      </c>
      <c r="I23" s="16" t="str">
        <f t="shared" ca="1" si="7"/>
        <v>Havana Mariposa</v>
      </c>
      <c r="J23" s="18">
        <f t="shared" ca="1" si="8"/>
        <v>4</v>
      </c>
      <c r="K23" s="6" t="str">
        <f t="shared" ca="1" si="9"/>
        <v>Lady Alavesa</v>
      </c>
      <c r="L23" s="7">
        <f t="shared" ca="1" si="10"/>
        <v>0.22307265668330556</v>
      </c>
      <c r="M23" s="8">
        <f t="shared" ca="1" si="11"/>
        <v>3.5</v>
      </c>
      <c r="N23" s="16" t="str">
        <f t="shared" ca="1" si="12"/>
        <v>Havana Mariposa</v>
      </c>
      <c r="O23" s="17">
        <f t="shared" ca="1" si="13"/>
        <v>2.0720615256195563E-2</v>
      </c>
      <c r="P23" s="18">
        <f t="shared" ca="1" si="14"/>
        <v>4</v>
      </c>
      <c r="Q23" s="6" t="str">
        <f t="shared" ca="1" si="15"/>
        <v>Franks Legacy</v>
      </c>
      <c r="R23" s="7">
        <f t="shared" ca="1" si="16"/>
        <v>6.1330472103004303E-2</v>
      </c>
      <c r="S23" s="8">
        <f t="shared" ca="1" si="17"/>
        <v>16</v>
      </c>
      <c r="T23" s="16" t="str">
        <f t="shared" ca="1" si="18"/>
        <v>Lady Alavesa</v>
      </c>
      <c r="U23" s="17">
        <f t="shared" ca="1" si="19"/>
        <v>0.27414873492551423</v>
      </c>
      <c r="V23" s="18">
        <f t="shared" ca="1" si="20"/>
        <v>3.5</v>
      </c>
      <c r="W23" s="6" t="str">
        <f t="shared" ca="1" si="21"/>
        <v>Havana Mariposa</v>
      </c>
      <c r="X23" s="7">
        <f t="shared" ca="1" si="22"/>
        <v>3.4482758620689773E-2</v>
      </c>
      <c r="Y23" s="8">
        <f t="shared" ca="1" si="23"/>
        <v>4</v>
      </c>
      <c r="Z23" s="16" t="str">
        <f t="shared" ca="1" si="24"/>
        <v>Lady Alavesa</v>
      </c>
      <c r="AA23" s="17">
        <f t="shared" ca="1" si="25"/>
        <v>7.8732870394977506E-2</v>
      </c>
      <c r="AB23" s="18">
        <f t="shared" ca="1" si="26"/>
        <v>3.5</v>
      </c>
      <c r="AC23" s="6" t="str">
        <f t="shared" ca="1" si="27"/>
        <v>Lady Alavesa</v>
      </c>
      <c r="AD23" s="6" t="str">
        <f t="shared" ca="1" si="28"/>
        <v>Havana Mariposa</v>
      </c>
      <c r="AE23" s="6" t="str">
        <f t="shared" ca="1" si="29"/>
        <v>Lady Alavesa</v>
      </c>
      <c r="AF23" s="16" t="str">
        <f t="shared" ca="1" si="30"/>
        <v>Lady Alavesa</v>
      </c>
      <c r="AG23" s="16">
        <f t="shared" ca="1" si="31"/>
        <v>3.5</v>
      </c>
      <c r="AH23" s="16" t="str">
        <f t="shared" ca="1" si="32"/>
        <v>*</v>
      </c>
      <c r="AI23" s="6">
        <v>21</v>
      </c>
      <c r="AJ23" s="6">
        <f t="shared" si="33"/>
        <v>-1</v>
      </c>
      <c r="AK23" s="6">
        <f t="shared" si="34"/>
        <v>-1</v>
      </c>
      <c r="AL23" s="6">
        <f t="shared" ca="1" si="35"/>
        <v>13</v>
      </c>
      <c r="AM23" s="6" t="str">
        <f t="shared" ca="1" si="36"/>
        <v>Gumley Claiming Stakes</v>
      </c>
      <c r="AN23" s="6" t="str">
        <f t="shared" ca="1" si="37"/>
        <v xml:space="preserve">7f </v>
      </c>
      <c r="AO23" s="6">
        <f t="shared" ca="1" si="38"/>
        <v>3752</v>
      </c>
      <c r="AP23" s="6" t="str">
        <f t="shared" ca="1" si="39"/>
        <v>Good To Soft</v>
      </c>
      <c r="AQ23" s="6" t="str">
        <f t="shared" ca="1" si="40"/>
        <v>Non Handicap</v>
      </c>
      <c r="AR23" s="6" t="str">
        <f t="shared" ca="1" si="41"/>
        <v/>
      </c>
      <c r="AS23" s="6" t="b">
        <f t="shared" ca="1" si="42"/>
        <v>0</v>
      </c>
      <c r="AT23" s="6" t="b">
        <f t="shared" ca="1" si="43"/>
        <v>0</v>
      </c>
      <c r="AU23" s="6" t="str">
        <f t="shared" ca="1" si="60"/>
        <v>Lady Alavesa</v>
      </c>
      <c r="AV23" s="6" t="str">
        <f t="shared" ca="1" si="61"/>
        <v>Hedging (IRE)</v>
      </c>
      <c r="AW23" s="6">
        <f t="shared" ca="1" si="57"/>
        <v>86</v>
      </c>
      <c r="AX23" s="6">
        <f t="shared" ca="1" si="58"/>
        <v>60</v>
      </c>
      <c r="AY23" s="6" t="str">
        <f t="shared" ca="1" si="59"/>
        <v>Lady Alavesa</v>
      </c>
      <c r="AZ23" s="14" t="str">
        <f t="shared" ca="1" si="47"/>
        <v/>
      </c>
      <c r="BA23" s="14" t="str">
        <f t="shared" ca="1" si="48"/>
        <v/>
      </c>
      <c r="BB23" s="14">
        <f t="shared" ca="1" si="49"/>
        <v>25</v>
      </c>
      <c r="BC23" s="14">
        <f t="shared" ca="1" si="50"/>
        <v>90</v>
      </c>
      <c r="BD23" s="14" t="str">
        <f t="shared" ca="1" si="51"/>
        <v>No Lay</v>
      </c>
      <c r="BE23" s="14" t="str">
        <f t="shared" ca="1" si="52"/>
        <v/>
      </c>
      <c r="BF23" s="14" t="str">
        <f t="shared" ca="1" si="53"/>
        <v>"</v>
      </c>
      <c r="BG23" s="14" t="str">
        <f t="shared" ca="1" si="54"/>
        <v>Class 5</v>
      </c>
    </row>
    <row r="24" spans="1:59" s="6" customFormat="1">
      <c r="A24" s="14" t="str">
        <f>Sheets!D38</f>
        <v>1435 Wexford</v>
      </c>
      <c r="B24" s="14" t="str">
        <f t="shared" ca="1" si="0"/>
        <v>Wexford</v>
      </c>
      <c r="C24" s="15">
        <f t="shared" ca="1" si="1"/>
        <v>0.60763888888888895</v>
      </c>
      <c r="D24" s="16" t="str">
        <f t="shared" ca="1" si="2"/>
        <v>Youcantcallherthat (IRE)</v>
      </c>
      <c r="E24" s="17">
        <f t="shared" ca="1" si="3"/>
        <v>0.31118991896692066</v>
      </c>
      <c r="F24" s="18">
        <f t="shared" ca="1" si="4"/>
        <v>0.73</v>
      </c>
      <c r="G24" s="6" t="str">
        <f t="shared" ca="1" si="5"/>
        <v>Holy Motivation (IRE)</v>
      </c>
      <c r="H24" s="8">
        <f t="shared" ca="1" si="6"/>
        <v>4</v>
      </c>
      <c r="I24" s="16" t="str">
        <f t="shared" ca="1" si="7"/>
        <v>Rain In Spain (IRE)</v>
      </c>
      <c r="J24" s="18">
        <f t="shared" ca="1" si="8"/>
        <v>6.5</v>
      </c>
      <c r="K24" s="6" t="str">
        <f t="shared" ca="1" si="9"/>
        <v>Youcantcallherthat (IRE)</v>
      </c>
      <c r="L24" s="7">
        <f t="shared" ca="1" si="10"/>
        <v>0.19919071747522046</v>
      </c>
      <c r="M24" s="8">
        <f t="shared" ca="1" si="11"/>
        <v>0.73</v>
      </c>
      <c r="N24" s="16" t="str">
        <f t="shared" ca="1" si="12"/>
        <v>Filly Mullins (IRE)</v>
      </c>
      <c r="O24" s="17">
        <f t="shared" ca="1" si="13"/>
        <v>3.6540992904765472E-2</v>
      </c>
      <c r="P24" s="18">
        <f t="shared" ca="1" si="14"/>
        <v>16</v>
      </c>
      <c r="Q24" s="6" t="str">
        <f t="shared" ca="1" si="15"/>
        <v>Holy Motivation (IRE)</v>
      </c>
      <c r="R24" s="7">
        <f t="shared" ca="1" si="16"/>
        <v>0.23188344949198095</v>
      </c>
      <c r="S24" s="8">
        <f t="shared" ca="1" si="17"/>
        <v>4</v>
      </c>
      <c r="T24" s="16" t="str">
        <f t="shared" ca="1" si="18"/>
        <v>Euro So Brave (IRE)</v>
      </c>
      <c r="U24" s="17">
        <f t="shared" ca="1" si="19"/>
        <v>0.21657771413694343</v>
      </c>
      <c r="V24" s="18">
        <f t="shared" ca="1" si="20"/>
        <v>12</v>
      </c>
      <c r="W24" s="6" t="str">
        <f t="shared" ca="1" si="21"/>
        <v>Rain In Spain (IRE)</v>
      </c>
      <c r="X24" s="7">
        <f t="shared" ca="1" si="22"/>
        <v>0.19799702260116384</v>
      </c>
      <c r="Y24" s="8">
        <f t="shared" ca="1" si="23"/>
        <v>6.5</v>
      </c>
      <c r="Z24" s="16" t="str">
        <f t="shared" ca="1" si="24"/>
        <v>The Last Armada (IRE)</v>
      </c>
      <c r="AA24" s="17">
        <f t="shared" ca="1" si="25"/>
        <v>0.12249999999999998</v>
      </c>
      <c r="AB24" s="18">
        <f t="shared" ca="1" si="26"/>
        <v>12</v>
      </c>
      <c r="AC24" s="6" t="str">
        <f t="shared" ca="1" si="27"/>
        <v>Youcantcallherthat (IRE)</v>
      </c>
      <c r="AD24" s="6" t="str">
        <f t="shared" ca="1" si="28"/>
        <v>no selection</v>
      </c>
      <c r="AE24" s="6" t="str">
        <f t="shared" ca="1" si="29"/>
        <v>no selection</v>
      </c>
      <c r="AF24" s="16" t="str">
        <f t="shared" ca="1" si="30"/>
        <v>Youcantcallherthat (IRE)</v>
      </c>
      <c r="AG24" s="16">
        <f t="shared" ca="1" si="31"/>
        <v>0.73</v>
      </c>
      <c r="AH24" s="16" t="str">
        <f t="shared" ca="1" si="32"/>
        <v>*</v>
      </c>
      <c r="AI24" s="6">
        <v>22</v>
      </c>
      <c r="AJ24" s="6">
        <f t="shared" si="33"/>
        <v>-1</v>
      </c>
      <c r="AK24" s="6">
        <f t="shared" si="34"/>
        <v>-1</v>
      </c>
      <c r="AL24" s="6">
        <f t="shared" ca="1" si="35"/>
        <v>17</v>
      </c>
      <c r="AM24" s="6" t="str">
        <f t="shared" ca="1" si="36"/>
        <v>Wexford Vintners Mares Handicap Hurdle (80-102)</v>
      </c>
      <c r="AN24" s="6" t="str">
        <f t="shared" ca="1" si="37"/>
        <v xml:space="preserve">2m6½f </v>
      </c>
      <c r="AO24" s="6">
        <f t="shared" ca="1" si="38"/>
        <v>6269</v>
      </c>
      <c r="AP24" s="6" t="str">
        <f t="shared" ca="1" si="39"/>
        <v>Yielding</v>
      </c>
      <c r="AQ24" s="6" t="str">
        <f t="shared" ca="1" si="40"/>
        <v>Handicap</v>
      </c>
      <c r="AR24" s="6" t="str">
        <f t="shared" ca="1" si="41"/>
        <v>Youcantcallherthat (IRE)</v>
      </c>
      <c r="AS24" s="6" t="str">
        <f t="shared" ca="1" si="42"/>
        <v>Youcantcallherthat (IRE)</v>
      </c>
      <c r="AT24" s="6" t="str">
        <f t="shared" ca="1" si="43"/>
        <v>Youcantcallherthat (IRE)</v>
      </c>
      <c r="AU24" s="6" t="str">
        <f t="shared" ca="1" si="60"/>
        <v>Youcantcallherthat (IRE)</v>
      </c>
      <c r="AV24" s="6" t="str">
        <f t="shared" ca="1" si="61"/>
        <v>Holy Motivation (IRE)</v>
      </c>
      <c r="AW24" s="6">
        <f t="shared" ca="1" si="57"/>
        <v>119</v>
      </c>
      <c r="AX24" s="6">
        <f t="shared" ca="1" si="58"/>
        <v>99</v>
      </c>
      <c r="AY24" s="6" t="str">
        <f t="shared" ca="1" si="59"/>
        <v>Youcantcallherthat (IRE)</v>
      </c>
      <c r="AZ24" s="14" t="str">
        <f t="shared" ca="1" si="47"/>
        <v/>
      </c>
      <c r="BA24" s="14" t="str">
        <f t="shared" ca="1" si="48"/>
        <v/>
      </c>
      <c r="BB24" s="14">
        <f t="shared" ca="1" si="49"/>
        <v>-2.7</v>
      </c>
      <c r="BC24" s="14">
        <f t="shared" ca="1" si="50"/>
        <v>30</v>
      </c>
      <c r="BD24" s="14" t="str">
        <f t="shared" ca="1" si="51"/>
        <v>No Lay</v>
      </c>
      <c r="BE24" s="14" t="str">
        <f t="shared" ca="1" si="52"/>
        <v>*</v>
      </c>
      <c r="BF24" s="14" t="str">
        <f t="shared" ca="1" si="53"/>
        <v>"</v>
      </c>
      <c r="BG24" s="14">
        <f t="shared" ca="1" si="54"/>
        <v>0</v>
      </c>
    </row>
    <row r="25" spans="1:59" s="6" customFormat="1">
      <c r="A25" s="14" t="str">
        <f>Sheets!D39</f>
        <v>1440 Ayr</v>
      </c>
      <c r="B25" s="14" t="str">
        <f t="shared" ca="1" si="0"/>
        <v>Ayr</v>
      </c>
      <c r="C25" s="15">
        <f t="shared" ca="1" si="1"/>
        <v>0.61111111111111105</v>
      </c>
      <c r="D25" s="16" t="str">
        <f t="shared" ca="1" si="2"/>
        <v>Toosey</v>
      </c>
      <c r="E25" s="17">
        <f t="shared" ca="1" si="3"/>
        <v>4.912514157148376E-2</v>
      </c>
      <c r="F25" s="18">
        <f t="shared" ca="1" si="4"/>
        <v>5</v>
      </c>
      <c r="G25" s="6" t="str">
        <f t="shared" ca="1" si="5"/>
        <v>Apache Pilot</v>
      </c>
      <c r="H25" s="8">
        <f t="shared" ca="1" si="6"/>
        <v>8</v>
      </c>
      <c r="I25" s="16" t="str">
        <f t="shared" ca="1" si="7"/>
        <v>Inchcolm (IRE)</v>
      </c>
      <c r="J25" s="18">
        <f t="shared" ca="1" si="8"/>
        <v>5.5</v>
      </c>
      <c r="K25" s="6" t="str">
        <f t="shared" ca="1" si="9"/>
        <v>Toosey</v>
      </c>
      <c r="L25" s="7">
        <f t="shared" ca="1" si="10"/>
        <v>8.895297249334512E-2</v>
      </c>
      <c r="M25" s="8">
        <f t="shared" ca="1" si="11"/>
        <v>5</v>
      </c>
      <c r="N25" s="16" t="str">
        <f t="shared" ca="1" si="12"/>
        <v>Kings Eclipse (IRE)</v>
      </c>
      <c r="O25" s="17">
        <f t="shared" ca="1" si="13"/>
        <v>0.10633728228463821</v>
      </c>
      <c r="P25" s="18">
        <f t="shared" ca="1" si="14"/>
        <v>8</v>
      </c>
      <c r="Q25" s="6" t="str">
        <f t="shared" ca="1" si="15"/>
        <v>Golden Investment (IRE)</v>
      </c>
      <c r="R25" s="7">
        <f t="shared" ca="1" si="16"/>
        <v>0.15592424019967702</v>
      </c>
      <c r="S25" s="8">
        <f t="shared" ca="1" si="17"/>
        <v>8</v>
      </c>
      <c r="T25" s="16" t="str">
        <f t="shared" ca="1" si="18"/>
        <v>Achill Road Boy (IRE)</v>
      </c>
      <c r="U25" s="17">
        <f t="shared" ca="1" si="19"/>
        <v>5.2621213911536471E-2</v>
      </c>
      <c r="V25" s="18">
        <f t="shared" ca="1" si="20"/>
        <v>6.5</v>
      </c>
      <c r="W25" s="6" t="str">
        <f t="shared" ca="1" si="21"/>
        <v>Inchcolm (IRE)</v>
      </c>
      <c r="X25" s="7">
        <f t="shared" ca="1" si="22"/>
        <v>0.11439719079204055</v>
      </c>
      <c r="Y25" s="8">
        <f t="shared" ca="1" si="23"/>
        <v>5.5</v>
      </c>
      <c r="Z25" s="16" t="str">
        <f t="shared" ca="1" si="24"/>
        <v>Inchcolm (IRE)</v>
      </c>
      <c r="AA25" s="17">
        <f t="shared" ca="1" si="25"/>
        <v>2.972914503288324E-2</v>
      </c>
      <c r="AB25" s="18">
        <f t="shared" ca="1" si="26"/>
        <v>5.5</v>
      </c>
      <c r="AC25" s="6" t="str">
        <f t="shared" ca="1" si="27"/>
        <v>Toosey</v>
      </c>
      <c r="AD25" s="6" t="str">
        <f t="shared" ca="1" si="28"/>
        <v>Inchcolm (IRE)</v>
      </c>
      <c r="AE25" s="6" t="str">
        <f t="shared" ca="1" si="29"/>
        <v>no selection</v>
      </c>
      <c r="AF25" s="16" t="str">
        <f t="shared" ca="1" si="30"/>
        <v>Toosey</v>
      </c>
      <c r="AG25" s="16">
        <f t="shared" ca="1" si="31"/>
        <v>5</v>
      </c>
      <c r="AH25" s="16" t="str">
        <f t="shared" ca="1" si="32"/>
        <v>*</v>
      </c>
      <c r="AI25" s="6">
        <v>23</v>
      </c>
      <c r="AJ25" s="6">
        <f t="shared" si="33"/>
        <v>-1</v>
      </c>
      <c r="AK25" s="6">
        <f t="shared" si="34"/>
        <v>-1</v>
      </c>
      <c r="AL25" s="6">
        <f t="shared" ca="1" si="35"/>
        <v>11</v>
      </c>
      <c r="AM25" s="6" t="str">
        <f t="shared" ca="1" si="36"/>
        <v>Book 2nd January Raceday And Celebrate Handicap Chase</v>
      </c>
      <c r="AN25" s="6" t="str">
        <f t="shared" ca="1" si="37"/>
        <v xml:space="preserve">3m </v>
      </c>
      <c r="AO25" s="6">
        <f t="shared" ca="1" si="38"/>
        <v>6758</v>
      </c>
      <c r="AP25" s="6" t="str">
        <f t="shared" ca="1" si="39"/>
        <v>Good</v>
      </c>
      <c r="AQ25" s="6" t="str">
        <f t="shared" ca="1" si="40"/>
        <v>Handicap</v>
      </c>
      <c r="AR25" s="6" t="str">
        <f t="shared" ca="1" si="41"/>
        <v>Inchcolm (IRE)</v>
      </c>
      <c r="AS25" s="6" t="str">
        <f t="shared" ca="1" si="42"/>
        <v>Inchcolm (IRE)</v>
      </c>
      <c r="AT25" s="6" t="str">
        <f t="shared" ca="1" si="43"/>
        <v>Inchcolm (IRE)</v>
      </c>
      <c r="AU25" s="6" t="str">
        <f t="shared" ca="1" si="60"/>
        <v>Toosey</v>
      </c>
      <c r="AV25" s="6" t="str">
        <f t="shared" ca="1" si="61"/>
        <v>Apache Pilot</v>
      </c>
      <c r="AW25" s="6">
        <f t="shared" ca="1" si="57"/>
        <v>60</v>
      </c>
      <c r="AX25" s="6">
        <f t="shared" ca="1" si="58"/>
        <v>61</v>
      </c>
      <c r="AY25" s="6" t="str">
        <f t="shared" ca="1" si="59"/>
        <v>Apache Pilot</v>
      </c>
      <c r="AZ25" s="14" t="str">
        <f t="shared" ca="1" si="47"/>
        <v/>
      </c>
      <c r="BA25" s="14" t="str">
        <f t="shared" ca="1" si="48"/>
        <v/>
      </c>
      <c r="BB25" s="14">
        <f t="shared" ca="1" si="49"/>
        <v>40</v>
      </c>
      <c r="BC25" s="14">
        <f t="shared" ca="1" si="50"/>
        <v>70</v>
      </c>
      <c r="BD25" s="14" t="str">
        <f t="shared" ca="1" si="51"/>
        <v>No Lay</v>
      </c>
      <c r="BE25" s="14" t="str">
        <f t="shared" ca="1" si="52"/>
        <v>**</v>
      </c>
      <c r="BF25" s="14" t="str">
        <f t="shared" ca="1" si="53"/>
        <v>"</v>
      </c>
      <c r="BG25" s="14" t="str">
        <f t="shared" ca="1" si="54"/>
        <v>Class 4</v>
      </c>
    </row>
    <row r="26" spans="1:59" s="6" customFormat="1">
      <c r="A26" s="14" t="str">
        <f>Sheets!D40</f>
        <v>1450 Redcar</v>
      </c>
      <c r="B26" s="14" t="str">
        <f t="shared" ca="1" si="0"/>
        <v>Redcar</v>
      </c>
      <c r="C26" s="15">
        <f t="shared" ca="1" si="1"/>
        <v>0.61805555555555558</v>
      </c>
      <c r="D26" s="16" t="str">
        <f t="shared" ca="1" si="2"/>
        <v>Glorious Jem</v>
      </c>
      <c r="E26" s="17">
        <f t="shared" ca="1" si="3"/>
        <v>1.2621582299175805E-2</v>
      </c>
      <c r="F26" s="18">
        <f t="shared" ca="1" si="4"/>
        <v>2.5</v>
      </c>
      <c r="G26" s="6" t="str">
        <f t="shared" ca="1" si="5"/>
        <v>Make Me</v>
      </c>
      <c r="H26" s="8">
        <f t="shared" ca="1" si="6"/>
        <v>5.5</v>
      </c>
      <c r="I26" s="16" t="str">
        <f t="shared" ca="1" si="7"/>
        <v>Kynance (IRE)</v>
      </c>
      <c r="J26" s="18">
        <f t="shared" ca="1" si="8"/>
        <v>1.38</v>
      </c>
      <c r="K26" s="6" t="str">
        <f t="shared" ca="1" si="9"/>
        <v>Glorious Jem</v>
      </c>
      <c r="L26" s="7">
        <f t="shared" ca="1" si="10"/>
        <v>8.4477417057392104E-2</v>
      </c>
      <c r="M26" s="8">
        <f t="shared" ca="1" si="11"/>
        <v>2.5</v>
      </c>
      <c r="N26" s="16" t="str">
        <f t="shared" ca="1" si="12"/>
        <v>Glorious Jem</v>
      </c>
      <c r="O26" s="17">
        <f t="shared" ca="1" si="13"/>
        <v>6.4771606483048985E-2</v>
      </c>
      <c r="P26" s="18">
        <f t="shared" ca="1" si="14"/>
        <v>2.5</v>
      </c>
      <c r="Q26" s="6" t="str">
        <f t="shared" ca="1" si="15"/>
        <v>Kynance (IRE)</v>
      </c>
      <c r="R26" s="7">
        <f t="shared" ca="1" si="16"/>
        <v>0.15449240366234027</v>
      </c>
      <c r="S26" s="8">
        <f t="shared" ca="1" si="17"/>
        <v>1.38</v>
      </c>
      <c r="T26" s="16" t="str">
        <f t="shared" ca="1" si="18"/>
        <v>Mosseyb (IRE)</v>
      </c>
      <c r="U26" s="17">
        <f t="shared" ca="1" si="19"/>
        <v>5.1179380194488484E-2</v>
      </c>
      <c r="V26" s="18">
        <f t="shared" ca="1" si="20"/>
        <v>25</v>
      </c>
      <c r="W26" s="6" t="str">
        <f t="shared" ca="1" si="21"/>
        <v>Mosseyb (IRE)</v>
      </c>
      <c r="X26" s="7">
        <f t="shared" ca="1" si="22"/>
        <v>2.1894218942189521E-2</v>
      </c>
      <c r="Y26" s="8">
        <f t="shared" ca="1" si="23"/>
        <v>25</v>
      </c>
      <c r="Z26" s="16" t="str">
        <f t="shared" ca="1" si="24"/>
        <v>Kynance (IRE)</v>
      </c>
      <c r="AA26" s="17">
        <f t="shared" ca="1" si="25"/>
        <v>0.12195121951219512</v>
      </c>
      <c r="AB26" s="18">
        <f t="shared" ca="1" si="26"/>
        <v>1.38</v>
      </c>
      <c r="AC26" s="6" t="str">
        <f t="shared" ca="1" si="27"/>
        <v>Glorious Jem</v>
      </c>
      <c r="AD26" s="6" t="str">
        <f t="shared" ca="1" si="28"/>
        <v/>
      </c>
      <c r="AE26" s="6" t="str">
        <f t="shared" ca="1" si="29"/>
        <v>no selection</v>
      </c>
      <c r="AF26" s="16" t="str">
        <f t="shared" ca="1" si="30"/>
        <v>Glorious Jem</v>
      </c>
      <c r="AG26" s="16">
        <f t="shared" ca="1" si="31"/>
        <v>2.5</v>
      </c>
      <c r="AH26" s="16" t="str">
        <f t="shared" ca="1" si="32"/>
        <v>*</v>
      </c>
      <c r="AI26" s="6">
        <v>24</v>
      </c>
      <c r="AJ26" s="6">
        <f t="shared" si="33"/>
        <v>-1</v>
      </c>
      <c r="AK26" s="6">
        <f t="shared" si="34"/>
        <v>-1</v>
      </c>
      <c r="AL26" s="6">
        <f t="shared" ca="1" si="35"/>
        <v>13</v>
      </c>
      <c r="AM26" s="6" t="str">
        <f t="shared" ca="1" si="36"/>
        <v>Watch Racing UK In HD Maiden Stakes</v>
      </c>
      <c r="AN26" s="6" t="str">
        <f t="shared" ca="1" si="37"/>
        <v xml:space="preserve">7f </v>
      </c>
      <c r="AO26" s="6">
        <f t="shared" ca="1" si="38"/>
        <v>4528</v>
      </c>
      <c r="AP26" s="6" t="str">
        <f t="shared" ca="1" si="39"/>
        <v>Soft</v>
      </c>
      <c r="AQ26" s="6" t="str">
        <f t="shared" ca="1" si="40"/>
        <v>Non Handicap</v>
      </c>
      <c r="AR26" s="6" t="str">
        <f t="shared" ca="1" si="41"/>
        <v/>
      </c>
      <c r="AS26" s="6" t="b">
        <f t="shared" ca="1" si="42"/>
        <v>0</v>
      </c>
      <c r="AT26" s="6" t="b">
        <f t="shared" ca="1" si="43"/>
        <v>0</v>
      </c>
      <c r="AU26" s="6" t="str">
        <f t="shared" ca="1" si="60"/>
        <v>Glorious Jem</v>
      </c>
      <c r="AV26" s="6" t="str">
        <f t="shared" ca="1" si="61"/>
        <v>Make Me</v>
      </c>
      <c r="AW26" s="6">
        <f t="shared" ca="1" si="57"/>
        <v>74</v>
      </c>
      <c r="AX26" s="6">
        <f t="shared" ca="1" si="58"/>
        <v>88</v>
      </c>
      <c r="AY26" s="6" t="str">
        <f t="shared" ca="1" si="59"/>
        <v>Make Me</v>
      </c>
      <c r="AZ26" s="14" t="str">
        <f t="shared" ca="1" si="47"/>
        <v/>
      </c>
      <c r="BA26" s="14" t="str">
        <f t="shared" ca="1" si="48"/>
        <v/>
      </c>
      <c r="BB26" s="14">
        <f t="shared" ca="1" si="49"/>
        <v>15</v>
      </c>
      <c r="BC26" s="14">
        <f t="shared" ca="1" si="50"/>
        <v>45</v>
      </c>
      <c r="BD26" s="14" t="str">
        <f t="shared" ca="1" si="51"/>
        <v>No Lay</v>
      </c>
      <c r="BE26" s="14" t="str">
        <f t="shared" ca="1" si="52"/>
        <v>**</v>
      </c>
      <c r="BF26" s="14" t="str">
        <f t="shared" ca="1" si="53"/>
        <v>"</v>
      </c>
      <c r="BG26" s="14" t="str">
        <f t="shared" ca="1" si="54"/>
        <v>Class 5</v>
      </c>
    </row>
    <row r="27" spans="1:59" s="6" customFormat="1">
      <c r="A27" s="14" t="str">
        <f>Sheets!D41</f>
        <v>1455 Galway</v>
      </c>
      <c r="B27" s="14" t="str">
        <f t="shared" ca="1" si="0"/>
        <v>Galway</v>
      </c>
      <c r="C27" s="15">
        <f t="shared" ca="1" si="1"/>
        <v>0.62152777777777779</v>
      </c>
      <c r="D27" s="16" t="str">
        <f t="shared" ca="1" si="2"/>
        <v>Littlevix (IRE)</v>
      </c>
      <c r="E27" s="17">
        <f t="shared" ca="1" si="3"/>
        <v>1.9133291789146963E-2</v>
      </c>
      <c r="F27" s="18">
        <f t="shared" ca="1" si="4"/>
        <v>5.5</v>
      </c>
      <c r="G27" s="6" t="str">
        <f t="shared" ca="1" si="5"/>
        <v>Tuamhain</v>
      </c>
      <c r="H27" s="8">
        <f t="shared" ca="1" si="6"/>
        <v>3.5</v>
      </c>
      <c r="I27" s="16" t="str">
        <f t="shared" ca="1" si="7"/>
        <v>Time Stands Still</v>
      </c>
      <c r="J27" s="18">
        <f t="shared" ca="1" si="8"/>
        <v>10</v>
      </c>
      <c r="K27" s="6" t="str">
        <f t="shared" ca="1" si="9"/>
        <v>Tuamhain</v>
      </c>
      <c r="L27" s="7">
        <f t="shared" ca="1" si="10"/>
        <v>6.8221258134490301E-2</v>
      </c>
      <c r="M27" s="8">
        <f t="shared" ca="1" si="11"/>
        <v>3.5</v>
      </c>
      <c r="N27" s="16" t="str">
        <f t="shared" ca="1" si="12"/>
        <v>Tribal Path (IRE)</v>
      </c>
      <c r="O27" s="17">
        <f t="shared" ca="1" si="13"/>
        <v>5.2520135555210672E-2</v>
      </c>
      <c r="P27" s="18">
        <f t="shared" ca="1" si="14"/>
        <v>14</v>
      </c>
      <c r="Q27" s="6" t="str">
        <f t="shared" ca="1" si="15"/>
        <v>Palmetto Bay</v>
      </c>
      <c r="R27" s="7">
        <f t="shared" ca="1" si="16"/>
        <v>2.0357829612908513E-2</v>
      </c>
      <c r="S27" s="8">
        <f t="shared" ca="1" si="17"/>
        <v>0</v>
      </c>
      <c r="T27" s="16" t="str">
        <f t="shared" ca="1" si="18"/>
        <v>Definite Doyenne (IRE)</v>
      </c>
      <c r="U27" s="17">
        <f t="shared" ca="1" si="19"/>
        <v>0.10975364706827967</v>
      </c>
      <c r="V27" s="18">
        <f t="shared" ca="1" si="20"/>
        <v>0</v>
      </c>
      <c r="W27" s="6" t="str">
        <f t="shared" ca="1" si="21"/>
        <v>Tuamhain</v>
      </c>
      <c r="X27" s="7">
        <f t="shared" ca="1" si="22"/>
        <v>0.27017811704834616</v>
      </c>
      <c r="Y27" s="8">
        <f t="shared" ca="1" si="23"/>
        <v>3.5</v>
      </c>
      <c r="Z27" s="16" t="str">
        <f t="shared" ca="1" si="24"/>
        <v>Time Stands Still</v>
      </c>
      <c r="AA27" s="17">
        <f t="shared" ca="1" si="25"/>
        <v>0.338840760918103</v>
      </c>
      <c r="AB27" s="18">
        <f t="shared" ca="1" si="26"/>
        <v>10</v>
      </c>
      <c r="AC27" s="6" t="str">
        <f t="shared" ca="1" si="27"/>
        <v>Tuamhain</v>
      </c>
      <c r="AD27" s="6" t="str">
        <f t="shared" ca="1" si="28"/>
        <v>no selection</v>
      </c>
      <c r="AE27" s="6" t="str">
        <f t="shared" ca="1" si="29"/>
        <v>no selection</v>
      </c>
      <c r="AF27" s="16" t="str">
        <f t="shared" ca="1" si="30"/>
        <v>Tuamhain</v>
      </c>
      <c r="AG27" s="16">
        <f t="shared" ca="1" si="31"/>
        <v>3.5</v>
      </c>
      <c r="AH27" s="16" t="str">
        <f t="shared" ca="1" si="32"/>
        <v>*</v>
      </c>
      <c r="AI27" s="6">
        <v>25</v>
      </c>
      <c r="AJ27" s="6">
        <f t="shared" si="33"/>
        <v>-1</v>
      </c>
      <c r="AK27" s="6">
        <f t="shared" si="34"/>
        <v>-1</v>
      </c>
      <c r="AL27" s="6">
        <f t="shared" ca="1" si="35"/>
        <v>19</v>
      </c>
      <c r="AM27" s="6" t="str">
        <f t="shared" ca="1" si="36"/>
        <v>Barna Recycling Handicap (45-70)</v>
      </c>
      <c r="AN27" s="6" t="str">
        <f t="shared" ca="1" si="37"/>
        <v xml:space="preserve">7f </v>
      </c>
      <c r="AO27" s="6">
        <f t="shared" ca="1" si="38"/>
        <v>6814</v>
      </c>
      <c r="AP27" s="6" t="str">
        <f t="shared" ca="1" si="39"/>
        <v>Soft</v>
      </c>
      <c r="AQ27" s="6" t="str">
        <f t="shared" ca="1" si="40"/>
        <v>Handicap</v>
      </c>
      <c r="AR27" s="6" t="str">
        <f t="shared" ca="1" si="41"/>
        <v>Tuamhain</v>
      </c>
      <c r="AS27" s="6" t="str">
        <f t="shared" ca="1" si="42"/>
        <v>Littlevix (IRE)</v>
      </c>
      <c r="AT27" s="6" t="str">
        <f t="shared" ca="1" si="43"/>
        <v>Littlevix (IRE)</v>
      </c>
      <c r="AU27" s="6" t="str">
        <f t="shared" ca="1" si="60"/>
        <v>Littlevix (IRE)</v>
      </c>
      <c r="AV27" s="6" t="str">
        <f t="shared" ca="1" si="61"/>
        <v>Tuamhain</v>
      </c>
      <c r="AW27" s="6">
        <f t="shared" ca="1" si="57"/>
        <v>111</v>
      </c>
      <c r="AX27" s="6">
        <f t="shared" ca="1" si="58"/>
        <v>123</v>
      </c>
      <c r="AY27" s="6" t="str">
        <f t="shared" ca="1" si="59"/>
        <v>Tuamhain</v>
      </c>
      <c r="AZ27" s="14" t="str">
        <f t="shared" ca="1" si="47"/>
        <v/>
      </c>
      <c r="BA27" s="14" t="str">
        <f t="shared" ca="1" si="48"/>
        <v/>
      </c>
      <c r="BB27" s="14">
        <f t="shared" ca="1" si="49"/>
        <v>45</v>
      </c>
      <c r="BC27" s="14">
        <f t="shared" ca="1" si="50"/>
        <v>25</v>
      </c>
      <c r="BD27" s="14" t="str">
        <f t="shared" ca="1" si="51"/>
        <v>No Lay</v>
      </c>
      <c r="BE27" s="14" t="str">
        <f t="shared" ca="1" si="52"/>
        <v>**</v>
      </c>
      <c r="BF27" s="14" t="str">
        <f t="shared" ca="1" si="53"/>
        <v>"</v>
      </c>
      <c r="BG27" s="14">
        <f t="shared" ca="1" si="54"/>
        <v>0</v>
      </c>
    </row>
    <row r="28" spans="1:59" s="6" customFormat="1">
      <c r="A28" s="14" t="str">
        <f>Sheets!D42</f>
        <v>1505 Leicester</v>
      </c>
      <c r="B28" s="14" t="str">
        <f t="shared" ca="1" si="0"/>
        <v>Leicester</v>
      </c>
      <c r="C28" s="15">
        <f t="shared" ca="1" si="1"/>
        <v>0.62847222222222221</v>
      </c>
      <c r="D28" s="16" t="str">
        <f t="shared" ca="1" si="2"/>
        <v>Fire Brigade</v>
      </c>
      <c r="E28" s="17">
        <f t="shared" ca="1" si="3"/>
        <v>3.1955651407732294E-2</v>
      </c>
      <c r="F28" s="18">
        <f t="shared" ca="1" si="4"/>
        <v>3.33</v>
      </c>
      <c r="G28" s="6" t="str">
        <f t="shared" ca="1" si="5"/>
        <v>Just Hiss</v>
      </c>
      <c r="H28" s="8">
        <f t="shared" ca="1" si="6"/>
        <v>4</v>
      </c>
      <c r="I28" s="16" t="str">
        <f t="shared" ca="1" si="7"/>
        <v>Escalator</v>
      </c>
      <c r="J28" s="18">
        <f t="shared" ca="1" si="8"/>
        <v>2.75</v>
      </c>
      <c r="K28" s="6" t="str">
        <f t="shared" ca="1" si="9"/>
        <v>Just Hiss</v>
      </c>
      <c r="L28" s="7">
        <f t="shared" ca="1" si="10"/>
        <v>0.10240937019969273</v>
      </c>
      <c r="M28" s="8">
        <f t="shared" ca="1" si="11"/>
        <v>4</v>
      </c>
      <c r="N28" s="16" t="str">
        <f t="shared" ca="1" si="12"/>
        <v>Fire Brigade</v>
      </c>
      <c r="O28" s="17">
        <f t="shared" ca="1" si="13"/>
        <v>1.6708981343267603E-2</v>
      </c>
      <c r="P28" s="18">
        <f t="shared" ca="1" si="14"/>
        <v>3.33</v>
      </c>
      <c r="Q28" s="6" t="str">
        <f t="shared" ca="1" si="15"/>
        <v>Ventura Knight (IRE)</v>
      </c>
      <c r="R28" s="7">
        <f t="shared" ca="1" si="16"/>
        <v>5.754973966414953E-2</v>
      </c>
      <c r="S28" s="8">
        <f t="shared" ca="1" si="17"/>
        <v>10</v>
      </c>
      <c r="T28" s="16" t="str">
        <f t="shared" ca="1" si="18"/>
        <v>Gossiping</v>
      </c>
      <c r="U28" s="17">
        <f t="shared" ca="1" si="19"/>
        <v>2.2006311243979379E-2</v>
      </c>
      <c r="V28" s="18">
        <f t="shared" ca="1" si="20"/>
        <v>14</v>
      </c>
      <c r="W28" s="6" t="str">
        <f t="shared" ca="1" si="21"/>
        <v>Ventura Knight (IRE)</v>
      </c>
      <c r="X28" s="7">
        <f t="shared" ca="1" si="22"/>
        <v>0.2448035160289555</v>
      </c>
      <c r="Y28" s="8">
        <f t="shared" ca="1" si="23"/>
        <v>10</v>
      </c>
      <c r="Z28" s="16" t="str">
        <f t="shared" ca="1" si="24"/>
        <v>Fire Brigade</v>
      </c>
      <c r="AA28" s="17">
        <f t="shared" ca="1" si="25"/>
        <v>0.24463986017458308</v>
      </c>
      <c r="AB28" s="18">
        <f t="shared" ca="1" si="26"/>
        <v>3.33</v>
      </c>
      <c r="AC28" s="6" t="str">
        <f t="shared" ca="1" si="27"/>
        <v>Fire Brigade</v>
      </c>
      <c r="AD28" s="6" t="str">
        <f t="shared" ca="1" si="28"/>
        <v>Fire Brigade</v>
      </c>
      <c r="AE28" s="6" t="str">
        <f t="shared" ca="1" si="29"/>
        <v>no selection</v>
      </c>
      <c r="AF28" s="16" t="str">
        <f t="shared" ca="1" si="30"/>
        <v>Fire Brigade</v>
      </c>
      <c r="AG28" s="16">
        <f t="shared" ca="1" si="31"/>
        <v>3.33</v>
      </c>
      <c r="AH28" s="16" t="str">
        <f t="shared" ca="1" si="32"/>
        <v>**</v>
      </c>
      <c r="AI28" s="6">
        <v>26</v>
      </c>
      <c r="AJ28" s="6">
        <f t="shared" si="33"/>
        <v>-1</v>
      </c>
      <c r="AK28" s="6">
        <f t="shared" si="34"/>
        <v>-1</v>
      </c>
      <c r="AL28" s="6">
        <f t="shared" ca="1" si="35"/>
        <v>9</v>
      </c>
      <c r="AM28" s="6" t="str">
        <f t="shared" ca="1" si="36"/>
        <v>Hoby Handicap</v>
      </c>
      <c r="AN28" s="6" t="str">
        <f t="shared" ca="1" si="37"/>
        <v xml:space="preserve">1m </v>
      </c>
      <c r="AO28" s="6">
        <f t="shared" ca="1" si="38"/>
        <v>12938</v>
      </c>
      <c r="AP28" s="6" t="str">
        <f t="shared" ca="1" si="39"/>
        <v>Good To Soft</v>
      </c>
      <c r="AQ28" s="6" t="str">
        <f t="shared" ca="1" si="40"/>
        <v>Handicap</v>
      </c>
      <c r="AR28" s="6" t="str">
        <f t="shared" ca="1" si="41"/>
        <v>Fire Brigade</v>
      </c>
      <c r="AS28" s="6" t="str">
        <f t="shared" ca="1" si="42"/>
        <v>Just Hiss</v>
      </c>
      <c r="AT28" s="6" t="str">
        <f t="shared" ca="1" si="43"/>
        <v>Fire Brigade</v>
      </c>
      <c r="AU28" s="6" t="str">
        <f t="shared" ca="1" si="60"/>
        <v>Fire Brigade</v>
      </c>
      <c r="AV28" s="6" t="str">
        <f t="shared" ca="1" si="61"/>
        <v>Just Hiss</v>
      </c>
      <c r="AW28" s="6">
        <f t="shared" ca="1" si="57"/>
        <v>50</v>
      </c>
      <c r="AX28" s="6">
        <f t="shared" ca="1" si="58"/>
        <v>37</v>
      </c>
      <c r="AY28" s="6" t="str">
        <f t="shared" ca="1" si="59"/>
        <v>Fire Brigade</v>
      </c>
      <c r="AZ28" s="14" t="str">
        <f t="shared" ca="1" si="47"/>
        <v/>
      </c>
      <c r="BA28" s="14" t="str">
        <f t="shared" ca="1" si="48"/>
        <v/>
      </c>
      <c r="BB28" s="14">
        <f t="shared" ca="1" si="49"/>
        <v>23.299999999999997</v>
      </c>
      <c r="BC28" s="14">
        <f t="shared" ca="1" si="50"/>
        <v>30</v>
      </c>
      <c r="BD28" s="14" t="str">
        <f t="shared" ca="1" si="51"/>
        <v>Escalator</v>
      </c>
      <c r="BE28" s="14" t="str">
        <f t="shared" ca="1" si="52"/>
        <v>***</v>
      </c>
      <c r="BF28" s="14" t="str">
        <f t="shared" ca="1" si="53"/>
        <v>NEGATIVE: Escalator is highly rated.
NEUTRAL: Speed is not a factor.
PLUS: Form horse Ventura Knight (IRE) is 42.65% ahead of the lay selection Escalator. 
NEUTRAL: Stallion ratings are not a factor.
PLUS: The most suited horse, Fire Brigade is 24.49% ahead of Escalator. 
PLUS: The top-rated jockey, McDonald, P J is 44.26% ahead of Donohoe, Stephen. 
NEGATIVE: In the horse's second last race, he performed well which should act as a warning here.</v>
      </c>
      <c r="BG28" s="14" t="str">
        <f t="shared" ca="1" si="54"/>
        <v>Class 2</v>
      </c>
    </row>
    <row r="29" spans="1:59" s="6" customFormat="1">
      <c r="A29" s="14" t="str">
        <f>Sheets!D43</f>
        <v>1510 Wexford</v>
      </c>
      <c r="B29" s="14" t="str">
        <f t="shared" ca="1" si="0"/>
        <v>Wexford</v>
      </c>
      <c r="C29" s="15">
        <f t="shared" ca="1" si="1"/>
        <v>0.63194444444444442</v>
      </c>
      <c r="D29" s="16" t="str">
        <f t="shared" ca="1" si="2"/>
        <v>Peregrine Run (IRE)</v>
      </c>
      <c r="E29" s="17">
        <f t="shared" ca="1" si="3"/>
        <v>0.20206977058226053</v>
      </c>
      <c r="F29" s="18">
        <f t="shared" ca="1" si="4"/>
        <v>1.25</v>
      </c>
      <c r="G29" s="6" t="str">
        <f t="shared" ca="1" si="5"/>
        <v>Supreme Vinnie (IRE)</v>
      </c>
      <c r="H29" s="8">
        <f t="shared" ca="1" si="6"/>
        <v>8</v>
      </c>
      <c r="I29" s="16" t="str">
        <f t="shared" ca="1" si="7"/>
        <v>Dinaria Des Obeaux (FR)</v>
      </c>
      <c r="J29" s="18">
        <f t="shared" ca="1" si="8"/>
        <v>3</v>
      </c>
      <c r="K29" s="6" t="str">
        <f t="shared" ca="1" si="9"/>
        <v>Peregrine Run (IRE)</v>
      </c>
      <c r="L29" s="7">
        <f t="shared" ca="1" si="10"/>
        <v>0.13954168698196004</v>
      </c>
      <c r="M29" s="8">
        <f t="shared" ca="1" si="11"/>
        <v>1.25</v>
      </c>
      <c r="N29" s="16" t="str">
        <f t="shared" ca="1" si="12"/>
        <v>Peregrine Run (IRE)</v>
      </c>
      <c r="O29" s="17">
        <f t="shared" ca="1" si="13"/>
        <v>4.704760973702217E-2</v>
      </c>
      <c r="P29" s="18">
        <f t="shared" ca="1" si="14"/>
        <v>1.25</v>
      </c>
      <c r="Q29" s="6" t="str">
        <f t="shared" ca="1" si="15"/>
        <v>Dinaria Des Obeaux (FR)</v>
      </c>
      <c r="R29" s="7">
        <f t="shared" ca="1" si="16"/>
        <v>0.3678022151068186</v>
      </c>
      <c r="S29" s="8">
        <f t="shared" ca="1" si="17"/>
        <v>3</v>
      </c>
      <c r="T29" s="16" t="str">
        <f t="shared" ca="1" si="18"/>
        <v>Peregrine Run (IRE)</v>
      </c>
      <c r="U29" s="17">
        <f t="shared" ca="1" si="19"/>
        <v>0.47956280360860509</v>
      </c>
      <c r="V29" s="18">
        <f t="shared" ca="1" si="20"/>
        <v>1.25</v>
      </c>
      <c r="W29" s="6" t="str">
        <f t="shared" ca="1" si="21"/>
        <v>Dinaria Des Obeaux (FR)</v>
      </c>
      <c r="X29" s="7">
        <f t="shared" ca="1" si="22"/>
        <v>0.12839362012685437</v>
      </c>
      <c r="Y29" s="8">
        <f t="shared" ca="1" si="23"/>
        <v>3</v>
      </c>
      <c r="Z29" s="16" t="str">
        <f t="shared" ca="1" si="24"/>
        <v>Dinaria Des Obeaux (FR)</v>
      </c>
      <c r="AA29" s="17">
        <f t="shared" ca="1" si="25"/>
        <v>6.0810810810812072E-3</v>
      </c>
      <c r="AB29" s="18">
        <f t="shared" ca="1" si="26"/>
        <v>3</v>
      </c>
      <c r="AC29" s="6" t="str">
        <f t="shared" ca="1" si="27"/>
        <v>Peregrine Run (IRE)</v>
      </c>
      <c r="AD29" s="6" t="str">
        <f t="shared" ca="1" si="28"/>
        <v>no selection</v>
      </c>
      <c r="AE29" s="6" t="str">
        <f t="shared" ca="1" si="29"/>
        <v>no selection</v>
      </c>
      <c r="AF29" s="16" t="str">
        <f t="shared" ca="1" si="30"/>
        <v>Peregrine Run (IRE)</v>
      </c>
      <c r="AG29" s="16">
        <f t="shared" ca="1" si="31"/>
        <v>1.25</v>
      </c>
      <c r="AH29" s="16" t="str">
        <f t="shared" ca="1" si="32"/>
        <v>*****</v>
      </c>
      <c r="AI29" s="6">
        <v>27</v>
      </c>
      <c r="AJ29" s="6">
        <f t="shared" si="33"/>
        <v>-1</v>
      </c>
      <c r="AK29" s="6">
        <f t="shared" si="34"/>
        <v>-1</v>
      </c>
      <c r="AL29" s="6">
        <f t="shared" ca="1" si="35"/>
        <v>5</v>
      </c>
      <c r="AM29" s="6" t="str">
        <f t="shared" ca="1" si="36"/>
        <v>M.W. Hickey Memorial Chase (Listed)</v>
      </c>
      <c r="AN29" s="6" t="str">
        <f t="shared" ca="1" si="37"/>
        <v xml:space="preserve">2m7f </v>
      </c>
      <c r="AO29" s="6">
        <f t="shared" ca="1" si="38"/>
        <v>15511</v>
      </c>
      <c r="AP29" s="6" t="str">
        <f t="shared" ca="1" si="39"/>
        <v>Yielding</v>
      </c>
      <c r="AQ29" s="6" t="str">
        <f t="shared" ca="1" si="40"/>
        <v>Non Handicap</v>
      </c>
      <c r="AR29" s="6" t="str">
        <f t="shared" ca="1" si="41"/>
        <v/>
      </c>
      <c r="AS29" s="6" t="b">
        <f t="shared" ca="1" si="42"/>
        <v>0</v>
      </c>
      <c r="AT29" s="6" t="b">
        <f t="shared" ca="1" si="43"/>
        <v>0</v>
      </c>
      <c r="AU29" s="6" t="str">
        <f t="shared" ca="1" si="60"/>
        <v>Peregrine Run (IRE)</v>
      </c>
      <c r="AV29" s="6" t="str">
        <f t="shared" ca="1" si="61"/>
        <v>Supreme Vinnie (IRE)</v>
      </c>
      <c r="AW29" s="6">
        <f t="shared" ca="1" si="57"/>
        <v>33</v>
      </c>
      <c r="AX29" s="6">
        <f t="shared" ca="1" si="58"/>
        <v>22</v>
      </c>
      <c r="AY29" s="6" t="str">
        <f t="shared" ca="1" si="59"/>
        <v>Peregrine Run (IRE)</v>
      </c>
      <c r="AZ29" s="14" t="str">
        <f t="shared" ca="1" si="47"/>
        <v/>
      </c>
      <c r="BA29" s="14" t="str">
        <f t="shared" ca="1" si="48"/>
        <v/>
      </c>
      <c r="BB29" s="14">
        <f t="shared" ca="1" si="49"/>
        <v>2.5</v>
      </c>
      <c r="BC29" s="14">
        <f t="shared" ca="1" si="50"/>
        <v>70</v>
      </c>
      <c r="BD29" s="14" t="str">
        <f t="shared" ca="1" si="51"/>
        <v>No Lay</v>
      </c>
      <c r="BE29" s="14" t="str">
        <f t="shared" ca="1" si="52"/>
        <v/>
      </c>
      <c r="BF29" s="14" t="str">
        <f t="shared" ca="1" si="53"/>
        <v>"</v>
      </c>
      <c r="BG29" s="14" t="str">
        <f t="shared" ca="1" si="54"/>
        <v>Listed Race</v>
      </c>
    </row>
    <row r="30" spans="1:59" s="6" customFormat="1">
      <c r="A30" s="14" t="str">
        <f>Sheets!D44</f>
        <v>1515 Ayr</v>
      </c>
      <c r="B30" s="14" t="str">
        <f t="shared" ca="1" si="0"/>
        <v>Ayr</v>
      </c>
      <c r="C30" s="15">
        <f t="shared" ca="1" si="1"/>
        <v>0.63541666666666663</v>
      </c>
      <c r="D30" s="16" t="str">
        <f t="shared" ca="1" si="2"/>
        <v>See Double You (IRE)</v>
      </c>
      <c r="E30" s="17">
        <f t="shared" ca="1" si="3"/>
        <v>0.16036154821931148</v>
      </c>
      <c r="F30" s="18">
        <f t="shared" ca="1" si="4"/>
        <v>3.33</v>
      </c>
      <c r="G30" s="6" t="str">
        <f t="shared" ca="1" si="5"/>
        <v>Maureens Star (IRE)</v>
      </c>
      <c r="H30" s="8">
        <f t="shared" ca="1" si="6"/>
        <v>6.5</v>
      </c>
      <c r="I30" s="16" t="str">
        <f t="shared" ca="1" si="7"/>
        <v>Andhaar</v>
      </c>
      <c r="J30" s="18">
        <f t="shared" ca="1" si="8"/>
        <v>20</v>
      </c>
      <c r="K30" s="6" t="str">
        <f t="shared" ca="1" si="9"/>
        <v>See Double You (IRE)</v>
      </c>
      <c r="L30" s="7">
        <f t="shared" ca="1" si="10"/>
        <v>0.37947577814182076</v>
      </c>
      <c r="M30" s="8">
        <f t="shared" ca="1" si="11"/>
        <v>3.33</v>
      </c>
      <c r="N30" s="16" t="str">
        <f t="shared" ca="1" si="12"/>
        <v>Gentleman James</v>
      </c>
      <c r="O30" s="17">
        <f t="shared" ca="1" si="13"/>
        <v>0.13590720895722563</v>
      </c>
      <c r="P30" s="18">
        <f t="shared" ca="1" si="14"/>
        <v>25</v>
      </c>
      <c r="Q30" s="6" t="str">
        <f t="shared" ca="1" si="15"/>
        <v>Gentleman James</v>
      </c>
      <c r="R30" s="7">
        <f t="shared" ca="1" si="16"/>
        <v>0.41380768105102272</v>
      </c>
      <c r="S30" s="8">
        <f t="shared" ca="1" si="17"/>
        <v>25</v>
      </c>
      <c r="T30" s="16" t="str">
        <f t="shared" ca="1" si="18"/>
        <v>Solway Berry</v>
      </c>
      <c r="U30" s="17">
        <f t="shared" ca="1" si="19"/>
        <v>0.211262185736275</v>
      </c>
      <c r="V30" s="18">
        <f t="shared" ca="1" si="20"/>
        <v>25</v>
      </c>
      <c r="W30" s="6" t="str">
        <f t="shared" ca="1" si="21"/>
        <v>Gentleman James</v>
      </c>
      <c r="X30" s="7">
        <f t="shared" ca="1" si="22"/>
        <v>0.34404359263434803</v>
      </c>
      <c r="Y30" s="8">
        <f t="shared" ca="1" si="23"/>
        <v>25</v>
      </c>
      <c r="Z30" s="16" t="str">
        <f t="shared" ca="1" si="24"/>
        <v>Andhaar</v>
      </c>
      <c r="AA30" s="17">
        <f t="shared" ca="1" si="25"/>
        <v>0.18863663876188425</v>
      </c>
      <c r="AB30" s="18">
        <f t="shared" ca="1" si="26"/>
        <v>20</v>
      </c>
      <c r="AC30" s="6" t="str">
        <f t="shared" ca="1" si="27"/>
        <v>See Double You (IRE)</v>
      </c>
      <c r="AD30" s="6" t="str">
        <f t="shared" ca="1" si="28"/>
        <v>Gentleman James</v>
      </c>
      <c r="AE30" s="6" t="str">
        <f t="shared" ca="1" si="29"/>
        <v>no selection</v>
      </c>
      <c r="AF30" s="16" t="str">
        <f t="shared" ca="1" si="30"/>
        <v>See Double You (IRE)</v>
      </c>
      <c r="AG30" s="16">
        <f t="shared" ca="1" si="31"/>
        <v>3.33</v>
      </c>
      <c r="AH30" s="16" t="str">
        <f t="shared" ca="1" si="32"/>
        <v>*</v>
      </c>
      <c r="AI30" s="6">
        <v>28</v>
      </c>
      <c r="AJ30" s="6">
        <f t="shared" si="33"/>
        <v>-1</v>
      </c>
      <c r="AK30" s="6">
        <f t="shared" si="34"/>
        <v>-1</v>
      </c>
      <c r="AL30" s="6">
        <f t="shared" ca="1" si="35"/>
        <v>12</v>
      </c>
      <c r="AM30" s="6" t="str">
        <f t="shared" ca="1" si="36"/>
        <v>Book Coral Scottish Grand National Tickets Conditional Jockeys Training Handicap Hurdle</v>
      </c>
      <c r="AN30" s="6" t="str">
        <f t="shared" ca="1" si="37"/>
        <v xml:space="preserve">3m½f </v>
      </c>
      <c r="AO30" s="6">
        <f t="shared" ca="1" si="38"/>
        <v>3866</v>
      </c>
      <c r="AP30" s="6" t="str">
        <f t="shared" ca="1" si="39"/>
        <v>Good</v>
      </c>
      <c r="AQ30" s="6" t="str">
        <f t="shared" ca="1" si="40"/>
        <v>Handicap</v>
      </c>
      <c r="AR30" s="6" t="str">
        <f t="shared" ca="1" si="41"/>
        <v>Gentleman James</v>
      </c>
      <c r="AS30" s="6" t="str">
        <f t="shared" ca="1" si="42"/>
        <v>Andhaar</v>
      </c>
      <c r="AT30" s="6" t="str">
        <f t="shared" ca="1" si="43"/>
        <v>See Double You (IRE)</v>
      </c>
      <c r="AU30" s="6" t="str">
        <f t="shared" ca="1" si="60"/>
        <v>See Double You (IRE)</v>
      </c>
      <c r="AV30" s="6" t="str">
        <f t="shared" ca="1" si="61"/>
        <v>Maureens Star (IRE)</v>
      </c>
      <c r="AW30" s="6">
        <f t="shared" ca="1" si="57"/>
        <v>68</v>
      </c>
      <c r="AX30" s="6">
        <f t="shared" ca="1" si="58"/>
        <v>66</v>
      </c>
      <c r="AY30" s="6" t="str">
        <f t="shared" ca="1" si="59"/>
        <v>See Double You (IRE)</v>
      </c>
      <c r="AZ30" s="14" t="str">
        <f t="shared" ca="1" si="47"/>
        <v/>
      </c>
      <c r="BA30" s="14" t="str">
        <f t="shared" ca="1" si="48"/>
        <v/>
      </c>
      <c r="BB30" s="14">
        <f t="shared" ca="1" si="49"/>
        <v>23.299999999999997</v>
      </c>
      <c r="BC30" s="14">
        <f t="shared" ca="1" si="50"/>
        <v>55</v>
      </c>
      <c r="BD30" s="14" t="str">
        <f t="shared" ca="1" si="51"/>
        <v>No Lay</v>
      </c>
      <c r="BE30" s="14" t="str">
        <f t="shared" ca="1" si="52"/>
        <v>**</v>
      </c>
      <c r="BF30" s="14" t="str">
        <f t="shared" ca="1" si="53"/>
        <v>"</v>
      </c>
      <c r="BG30" s="14" t="str">
        <f t="shared" ca="1" si="54"/>
        <v>Class 5</v>
      </c>
    </row>
    <row r="31" spans="1:59" s="6" customFormat="1">
      <c r="A31" s="14" t="str">
        <f>Sheets!D45</f>
        <v>1525 Redcar</v>
      </c>
      <c r="B31" s="14" t="str">
        <f t="shared" ca="1" si="0"/>
        <v>Redcar</v>
      </c>
      <c r="C31" s="15">
        <f t="shared" ca="1" si="1"/>
        <v>0.64236111111111105</v>
      </c>
      <c r="D31" s="16" t="str">
        <f t="shared" ca="1" si="2"/>
        <v>Vallarta (IRE)</v>
      </c>
      <c r="E31" s="17">
        <f t="shared" ca="1" si="3"/>
        <v>6.1068439164229875E-2</v>
      </c>
      <c r="F31" s="18">
        <f t="shared" ca="1" si="4"/>
        <v>3.5</v>
      </c>
      <c r="G31" s="6" t="str">
        <f t="shared" ca="1" si="5"/>
        <v>Operative</v>
      </c>
      <c r="H31" s="8">
        <f t="shared" ca="1" si="6"/>
        <v>10</v>
      </c>
      <c r="I31" s="16" t="str">
        <f t="shared" ca="1" si="7"/>
        <v>Mininggold</v>
      </c>
      <c r="J31" s="18">
        <f t="shared" ca="1" si="8"/>
        <v>12</v>
      </c>
      <c r="K31" s="6" t="str">
        <f t="shared" ca="1" si="9"/>
        <v>Vallarta (IRE)</v>
      </c>
      <c r="L31" s="7">
        <f t="shared" ca="1" si="10"/>
        <v>0.16575052854122613</v>
      </c>
      <c r="M31" s="8">
        <f t="shared" ca="1" si="11"/>
        <v>3.5</v>
      </c>
      <c r="N31" s="16" t="str">
        <f t="shared" ca="1" si="12"/>
        <v>Munfallet (IRE)</v>
      </c>
      <c r="O31" s="17">
        <f t="shared" ca="1" si="13"/>
        <v>2.766290131665464E-2</v>
      </c>
      <c r="P31" s="18">
        <f t="shared" ca="1" si="14"/>
        <v>6.5</v>
      </c>
      <c r="Q31" s="6" t="str">
        <f t="shared" ca="1" si="15"/>
        <v>Avenue Of Stars</v>
      </c>
      <c r="R31" s="7">
        <f t="shared" ca="1" si="16"/>
        <v>2.2125232271725376E-2</v>
      </c>
      <c r="S31" s="8">
        <f t="shared" ca="1" si="17"/>
        <v>8</v>
      </c>
      <c r="T31" s="16" t="str">
        <f t="shared" ca="1" si="18"/>
        <v>Lucky Lodge</v>
      </c>
      <c r="U31" s="17">
        <f t="shared" ca="1" si="19"/>
        <v>0.13262985197061788</v>
      </c>
      <c r="V31" s="18">
        <f t="shared" ca="1" si="20"/>
        <v>20</v>
      </c>
      <c r="W31" s="6" t="str">
        <f t="shared" ca="1" si="21"/>
        <v>Cliff (IRE)</v>
      </c>
      <c r="X31" s="7">
        <f t="shared" ca="1" si="22"/>
        <v>5.7422529313232891E-2</v>
      </c>
      <c r="Y31" s="8">
        <f t="shared" ca="1" si="23"/>
        <v>14</v>
      </c>
      <c r="Z31" s="16" t="str">
        <f t="shared" ca="1" si="24"/>
        <v>Operative</v>
      </c>
      <c r="AA31" s="17">
        <f t="shared" ca="1" si="25"/>
        <v>3.7468505723381534E-2</v>
      </c>
      <c r="AB31" s="18">
        <f t="shared" ca="1" si="26"/>
        <v>10</v>
      </c>
      <c r="AC31" s="6" t="str">
        <f t="shared" ca="1" si="27"/>
        <v>Operative</v>
      </c>
      <c r="AD31" s="6" t="str">
        <f t="shared" ca="1" si="28"/>
        <v/>
      </c>
      <c r="AE31" s="6" t="str">
        <f t="shared" ca="1" si="29"/>
        <v>no selection</v>
      </c>
      <c r="AF31" s="16" t="str">
        <f t="shared" ca="1" si="30"/>
        <v>Operative</v>
      </c>
      <c r="AG31" s="16">
        <f t="shared" ca="1" si="31"/>
        <v>10</v>
      </c>
      <c r="AH31" s="16" t="str">
        <f t="shared" ca="1" si="32"/>
        <v>*</v>
      </c>
      <c r="AI31" s="6">
        <v>29</v>
      </c>
      <c r="AJ31" s="6">
        <f t="shared" si="33"/>
        <v>-1</v>
      </c>
      <c r="AK31" s="6">
        <f t="shared" si="34"/>
        <v>-1</v>
      </c>
      <c r="AL31" s="6">
        <f t="shared" ca="1" si="35"/>
        <v>16</v>
      </c>
      <c r="AM31" s="6" t="str">
        <f t="shared" ca="1" si="36"/>
        <v>Racing UK Profits Returned To Racing Apprentice Handicap (Div 1)</v>
      </c>
      <c r="AN31" s="6" t="str">
        <f t="shared" ca="1" si="37"/>
        <v xml:space="preserve">6f </v>
      </c>
      <c r="AO31" s="6">
        <f t="shared" ca="1" si="38"/>
        <v>3493</v>
      </c>
      <c r="AP31" s="6" t="str">
        <f t="shared" ca="1" si="39"/>
        <v>Soft</v>
      </c>
      <c r="AQ31" s="6" t="str">
        <f t="shared" ca="1" si="40"/>
        <v>Handicap</v>
      </c>
      <c r="AR31" s="6" t="str">
        <f t="shared" ca="1" si="41"/>
        <v>Vallarta (IRE)</v>
      </c>
      <c r="AS31" s="6" t="str">
        <f t="shared" ca="1" si="42"/>
        <v>Mininggold</v>
      </c>
      <c r="AT31" s="6" t="str">
        <f t="shared" ca="1" si="43"/>
        <v>Vallarta (IRE)</v>
      </c>
      <c r="AU31" s="6" t="str">
        <f t="shared" ca="1" si="60"/>
        <v>Vallarta (IRE)</v>
      </c>
      <c r="AV31" s="6" t="str">
        <f t="shared" ca="1" si="61"/>
        <v>Operative</v>
      </c>
      <c r="AW31" s="6">
        <f t="shared" ca="1" si="57"/>
        <v>99</v>
      </c>
      <c r="AX31" s="6">
        <f t="shared" ca="1" si="58"/>
        <v>95</v>
      </c>
      <c r="AY31" s="6" t="str">
        <f t="shared" ca="1" si="59"/>
        <v>Vallarta (IRE)</v>
      </c>
      <c r="AZ31" s="14" t="str">
        <f t="shared" ca="1" si="47"/>
        <v/>
      </c>
      <c r="BA31" s="14" t="str">
        <f t="shared" ca="1" si="48"/>
        <v/>
      </c>
      <c r="BB31" s="14">
        <f t="shared" ca="1" si="49"/>
        <v>25</v>
      </c>
      <c r="BC31" s="14">
        <f t="shared" ca="1" si="50"/>
        <v>90</v>
      </c>
      <c r="BD31" s="14" t="str">
        <f t="shared" ca="1" si="51"/>
        <v>No Lay</v>
      </c>
      <c r="BE31" s="14" t="str">
        <f t="shared" ca="1" si="52"/>
        <v>**</v>
      </c>
      <c r="BF31" s="14" t="str">
        <f t="shared" ca="1" si="53"/>
        <v>"</v>
      </c>
      <c r="BG31" s="14" t="str">
        <f t="shared" ca="1" si="54"/>
        <v>Class 6</v>
      </c>
    </row>
    <row r="32" spans="1:59" s="6" customFormat="1">
      <c r="A32" s="14" t="str">
        <f>Sheets!D46</f>
        <v>1530 Galway</v>
      </c>
      <c r="B32" s="14" t="str">
        <f t="shared" ca="1" si="0"/>
        <v>Galway</v>
      </c>
      <c r="C32" s="15">
        <f t="shared" ca="1" si="1"/>
        <v>0.64583333333333337</v>
      </c>
      <c r="D32" s="16" t="str">
        <f t="shared" ca="1" si="2"/>
        <v>Lady Camelot (IRE)</v>
      </c>
      <c r="E32" s="17">
        <f t="shared" ca="1" si="3"/>
        <v>5.0288146289161097E-2</v>
      </c>
      <c r="F32" s="18">
        <f t="shared" ca="1" si="4"/>
        <v>6</v>
      </c>
      <c r="G32" s="6" t="str">
        <f t="shared" ca="1" si="5"/>
        <v>Vitudurum (IRE)</v>
      </c>
      <c r="H32" s="8">
        <f t="shared" ca="1" si="6"/>
        <v>12</v>
      </c>
      <c r="I32" s="16" t="str">
        <f t="shared" ca="1" si="7"/>
        <v>Dalton Highway (IRE)</v>
      </c>
      <c r="J32" s="18">
        <f t="shared" ca="1" si="8"/>
        <v>5</v>
      </c>
      <c r="K32" s="6" t="str">
        <f t="shared" ca="1" si="9"/>
        <v>Lady Camelot (IRE)</v>
      </c>
      <c r="L32" s="7">
        <f t="shared" ca="1" si="10"/>
        <v>2.4497435275029999E-3</v>
      </c>
      <c r="M32" s="8">
        <f t="shared" ca="1" si="11"/>
        <v>6</v>
      </c>
      <c r="N32" s="16" t="str">
        <f t="shared" ca="1" si="12"/>
        <v>Dalton Highway (IRE)</v>
      </c>
      <c r="O32" s="17">
        <f t="shared" ca="1" si="13"/>
        <v>4.4119023320691751E-2</v>
      </c>
      <c r="P32" s="18">
        <f t="shared" ca="1" si="14"/>
        <v>5</v>
      </c>
      <c r="Q32" s="6" t="str">
        <f t="shared" ca="1" si="15"/>
        <v>Maze Runner (IRE)</v>
      </c>
      <c r="R32" s="7">
        <f t="shared" ca="1" si="16"/>
        <v>0.29401840002546731</v>
      </c>
      <c r="S32" s="8">
        <f t="shared" ca="1" si="17"/>
        <v>6.5</v>
      </c>
      <c r="T32" s="16" t="str">
        <f t="shared" ca="1" si="18"/>
        <v>Marine One</v>
      </c>
      <c r="U32" s="17">
        <f t="shared" ca="1" si="19"/>
        <v>0.39079723431045532</v>
      </c>
      <c r="V32" s="18">
        <f t="shared" ca="1" si="20"/>
        <v>12</v>
      </c>
      <c r="W32" s="6" t="str">
        <f t="shared" ca="1" si="21"/>
        <v>Extrasensory (IRE)</v>
      </c>
      <c r="X32" s="7">
        <f t="shared" ca="1" si="22"/>
        <v>3.6570845381867605E-2</v>
      </c>
      <c r="Y32" s="8">
        <f t="shared" ca="1" si="23"/>
        <v>10</v>
      </c>
      <c r="Z32" s="16" t="str">
        <f t="shared" ca="1" si="24"/>
        <v>Neatly Put</v>
      </c>
      <c r="AA32" s="17">
        <f t="shared" ca="1" si="25"/>
        <v>0.17075614118802662</v>
      </c>
      <c r="AB32" s="18">
        <f t="shared" ca="1" si="26"/>
        <v>25</v>
      </c>
      <c r="AC32" s="6" t="str">
        <f t="shared" ca="1" si="27"/>
        <v>Lady Camelot (IRE)</v>
      </c>
      <c r="AD32" s="6" t="str">
        <f t="shared" ca="1" si="28"/>
        <v>no selection</v>
      </c>
      <c r="AE32" s="6" t="str">
        <f t="shared" ca="1" si="29"/>
        <v>no selection</v>
      </c>
      <c r="AF32" s="16" t="str">
        <f t="shared" ca="1" si="30"/>
        <v>Lady Camelot (IRE)</v>
      </c>
      <c r="AG32" s="16">
        <f t="shared" ca="1" si="31"/>
        <v>6</v>
      </c>
      <c r="AH32" s="16" t="str">
        <f t="shared" ca="1" si="32"/>
        <v>*</v>
      </c>
      <c r="AI32" s="6">
        <v>30</v>
      </c>
      <c r="AJ32" s="6">
        <f t="shared" si="33"/>
        <v>-1</v>
      </c>
      <c r="AK32" s="6">
        <f t="shared" si="34"/>
        <v>-1</v>
      </c>
      <c r="AL32" s="6">
        <f t="shared" ca="1" si="35"/>
        <v>17</v>
      </c>
      <c r="AM32" s="6" t="str">
        <f t="shared" ca="1" si="36"/>
        <v>John Mulholland Bookmakers Handicap (50-80)</v>
      </c>
      <c r="AN32" s="6" t="str">
        <f t="shared" ca="1" si="37"/>
        <v xml:space="preserve">1m4f </v>
      </c>
      <c r="AO32" s="6">
        <f t="shared" ca="1" si="38"/>
        <v>7087</v>
      </c>
      <c r="AP32" s="6" t="str">
        <f t="shared" ca="1" si="39"/>
        <v>Soft</v>
      </c>
      <c r="AQ32" s="6" t="str">
        <f t="shared" ca="1" si="40"/>
        <v>Handicap</v>
      </c>
      <c r="AR32" s="6" t="str">
        <f t="shared" ca="1" si="41"/>
        <v>Lady Camelot (IRE)</v>
      </c>
      <c r="AS32" s="6" t="str">
        <f t="shared" ca="1" si="42"/>
        <v>Vitudurum (IRE)</v>
      </c>
      <c r="AT32" s="6" t="str">
        <f t="shared" ca="1" si="43"/>
        <v>Lady Camelot (IRE)</v>
      </c>
      <c r="AU32" s="6" t="str">
        <f t="shared" ca="1" si="60"/>
        <v>Lady Camelot (IRE)</v>
      </c>
      <c r="AV32" s="6" t="str">
        <f t="shared" ca="1" si="61"/>
        <v>Vitudurum (IRE)</v>
      </c>
      <c r="AW32" s="6">
        <f t="shared" ca="1" si="57"/>
        <v>111</v>
      </c>
      <c r="AX32" s="6">
        <f t="shared" ca="1" si="58"/>
        <v>98</v>
      </c>
      <c r="AY32" s="6" t="str">
        <f t="shared" ca="1" si="59"/>
        <v>Lady Camelot (IRE)</v>
      </c>
      <c r="AZ32" s="14" t="str">
        <f t="shared" ca="1" si="47"/>
        <v/>
      </c>
      <c r="BA32" s="14" t="str">
        <f t="shared" ca="1" si="48"/>
        <v/>
      </c>
      <c r="BB32" s="14">
        <f t="shared" ca="1" si="49"/>
        <v>50</v>
      </c>
      <c r="BC32" s="14">
        <f t="shared" ca="1" si="50"/>
        <v>110</v>
      </c>
      <c r="BD32" s="14" t="str">
        <f t="shared" ca="1" si="51"/>
        <v>No Lay</v>
      </c>
      <c r="BE32" s="14" t="str">
        <f t="shared" ca="1" si="52"/>
        <v>****</v>
      </c>
      <c r="BF32" s="14" t="str">
        <f t="shared" ca="1" si="53"/>
        <v>"</v>
      </c>
      <c r="BG32" s="14">
        <f t="shared" ca="1" si="54"/>
        <v>0</v>
      </c>
    </row>
    <row r="33" spans="1:59" s="6" customFormat="1">
      <c r="A33" s="14" t="str">
        <f>Sheets!D47</f>
        <v>1540 Leicester</v>
      </c>
      <c r="B33" s="14" t="str">
        <f t="shared" ca="1" si="0"/>
        <v>Leicester</v>
      </c>
      <c r="C33" s="15">
        <f t="shared" ca="1" si="1"/>
        <v>0.65277777777777779</v>
      </c>
      <c r="D33" s="16" t="str">
        <f t="shared" ca="1" si="2"/>
        <v>Promote (IRE)</v>
      </c>
      <c r="E33" s="17">
        <f t="shared" ca="1" si="3"/>
        <v>8.9796447519633379E-2</v>
      </c>
      <c r="F33" s="18">
        <f t="shared" ca="1" si="4"/>
        <v>0</v>
      </c>
      <c r="G33" s="6" t="str">
        <f t="shared" ca="1" si="5"/>
        <v>Dancing Rave</v>
      </c>
      <c r="H33" s="8">
        <f t="shared" ca="1" si="6"/>
        <v>4.5</v>
      </c>
      <c r="I33" s="16" t="str">
        <f t="shared" ca="1" si="7"/>
        <v>Orchid Killer (IRE)</v>
      </c>
      <c r="J33" s="18">
        <f t="shared" ca="1" si="8"/>
        <v>4</v>
      </c>
      <c r="K33" s="6" t="str">
        <f t="shared" ca="1" si="9"/>
        <v>Promote (IRE)</v>
      </c>
      <c r="L33" s="7">
        <f t="shared" ca="1" si="10"/>
        <v>5.6186261304598771E-2</v>
      </c>
      <c r="M33" s="8">
        <f t="shared" ca="1" si="11"/>
        <v>0</v>
      </c>
      <c r="N33" s="16" t="str">
        <f t="shared" ca="1" si="12"/>
        <v>Lady Calcaria</v>
      </c>
      <c r="O33" s="17">
        <f t="shared" ca="1" si="13"/>
        <v>1.03309856379594E-2</v>
      </c>
      <c r="P33" s="18">
        <f t="shared" ca="1" si="14"/>
        <v>6.5</v>
      </c>
      <c r="Q33" s="6" t="str">
        <f t="shared" ca="1" si="15"/>
        <v>Dancing Rave</v>
      </c>
      <c r="R33" s="7">
        <f t="shared" ca="1" si="16"/>
        <v>3.0227921763026043E-2</v>
      </c>
      <c r="S33" s="8">
        <f t="shared" ca="1" si="17"/>
        <v>4.5</v>
      </c>
      <c r="T33" s="16" t="str">
        <f t="shared" ca="1" si="18"/>
        <v>Lady Calcaria</v>
      </c>
      <c r="U33" s="17">
        <f t="shared" ca="1" si="19"/>
        <v>4.6587075006488413E-2</v>
      </c>
      <c r="V33" s="18">
        <f t="shared" ca="1" si="20"/>
        <v>6.5</v>
      </c>
      <c r="W33" s="6" t="str">
        <f t="shared" ca="1" si="21"/>
        <v>Midoura</v>
      </c>
      <c r="X33" s="7">
        <f t="shared" ca="1" si="22"/>
        <v>3.706871970345027E-2</v>
      </c>
      <c r="Y33" s="8">
        <f t="shared" ca="1" si="23"/>
        <v>50</v>
      </c>
      <c r="Z33" s="16" t="str">
        <f t="shared" ca="1" si="24"/>
        <v>Promote (IRE)</v>
      </c>
      <c r="AA33" s="17">
        <f t="shared" ca="1" si="25"/>
        <v>9.9544736842105214E-2</v>
      </c>
      <c r="AB33" s="18">
        <f t="shared" ca="1" si="26"/>
        <v>0</v>
      </c>
      <c r="AC33" s="6" t="str">
        <f t="shared" ca="1" si="27"/>
        <v>Promote (IRE)</v>
      </c>
      <c r="AD33" s="6" t="str">
        <f t="shared" ca="1" si="28"/>
        <v>Lady Calcaria</v>
      </c>
      <c r="AE33" s="6" t="str">
        <f t="shared" ca="1" si="29"/>
        <v>Promote (IRE)</v>
      </c>
      <c r="AF33" s="16" t="str">
        <f t="shared" ca="1" si="30"/>
        <v>Promote (IRE)</v>
      </c>
      <c r="AG33" s="16">
        <f t="shared" ca="1" si="31"/>
        <v>0</v>
      </c>
      <c r="AH33" s="16" t="str">
        <f t="shared" ca="1" si="32"/>
        <v>*</v>
      </c>
      <c r="AI33" s="6">
        <v>31</v>
      </c>
      <c r="AJ33" s="6">
        <f t="shared" si="33"/>
        <v>-1</v>
      </c>
      <c r="AK33" s="6">
        <f t="shared" si="34"/>
        <v>-1</v>
      </c>
      <c r="AL33" s="6">
        <f t="shared" ca="1" si="35"/>
        <v>14</v>
      </c>
      <c r="AM33" s="6" t="str">
        <f t="shared" ca="1" si="36"/>
        <v>Cossington EBF Fillies Novice Median Auction Stakes (Plus 10)</v>
      </c>
      <c r="AN33" s="6" t="str">
        <f t="shared" ca="1" si="37"/>
        <v xml:space="preserve">6f </v>
      </c>
      <c r="AO33" s="6">
        <f t="shared" ca="1" si="38"/>
        <v>6469</v>
      </c>
      <c r="AP33" s="6" t="str">
        <f t="shared" ca="1" si="39"/>
        <v>Good To Soft</v>
      </c>
      <c r="AQ33" s="6" t="str">
        <f t="shared" ca="1" si="40"/>
        <v>Non Handicap</v>
      </c>
      <c r="AR33" s="6" t="str">
        <f t="shared" ca="1" si="41"/>
        <v/>
      </c>
      <c r="AS33" s="6" t="b">
        <f t="shared" ca="1" si="42"/>
        <v>0</v>
      </c>
      <c r="AT33" s="6" t="b">
        <f t="shared" ca="1" si="43"/>
        <v>0</v>
      </c>
      <c r="AU33" s="6" t="str">
        <f t="shared" ca="1" si="60"/>
        <v>Promote (IRE)</v>
      </c>
      <c r="AV33" s="6" t="str">
        <f t="shared" ca="1" si="61"/>
        <v>Dancing Rave</v>
      </c>
      <c r="AW33" s="6">
        <f t="shared" ca="1" si="57"/>
        <v>82</v>
      </c>
      <c r="AX33" s="6">
        <f t="shared" ca="1" si="58"/>
        <v>96</v>
      </c>
      <c r="AY33" s="6" t="str">
        <f t="shared" ca="1" si="59"/>
        <v>Dancing Rave</v>
      </c>
      <c r="AZ33" s="14" t="str">
        <f t="shared" ca="1" si="47"/>
        <v/>
      </c>
      <c r="BA33" s="14" t="str">
        <f t="shared" ca="1" si="48"/>
        <v/>
      </c>
      <c r="BB33" s="14">
        <f t="shared" ca="1" si="49"/>
        <v>-10</v>
      </c>
      <c r="BC33" s="14">
        <f t="shared" ca="1" si="50"/>
        <v>35</v>
      </c>
      <c r="BD33" s="14" t="str">
        <f t="shared" ca="1" si="51"/>
        <v>Orchid Killer (IRE)</v>
      </c>
      <c r="BE33" s="14" t="str">
        <f t="shared" ca="1" si="52"/>
        <v>*****</v>
      </c>
      <c r="BF33" s="14" t="str">
        <f t="shared" ca="1" si="53"/>
        <v>PLUS: Orchid Killer (IRE) is 33.65% behind top-rated Promote (IRE). 
NEUTRAL: Speed is not a factor.
PLUS: Form horse Lethal Laura is 37.7% ahead of the lay selection Orchid Killer (IRE). 
PLUS: The Stallion rating for lay selection Orchid Killer (IRE) is 61.95% worse than best-rated stallion Lady Calcaria. 
PLUS: The most suited horse, Promote (IRE) is 70.29% ahead of Orchid Killer (IRE). 
PLUS: The top-rated jockey, Jones, Liam is 48.94% ahead of Greatrex, Edward. 
PLUS: In the second-last race, Promote (IRE) outperformed Orchid Killer (IRE) significantly.</v>
      </c>
      <c r="BG33" s="14" t="str">
        <f t="shared" ca="1" si="54"/>
        <v>Class 4</v>
      </c>
    </row>
    <row r="34" spans="1:59" s="6" customFormat="1">
      <c r="A34" s="14" t="str">
        <f>Sheets!D48</f>
        <v>1545 Wexford</v>
      </c>
      <c r="B34" s="14" t="str">
        <f t="shared" ca="1" si="0"/>
        <v>Wexford</v>
      </c>
      <c r="C34" s="15">
        <f t="shared" ca="1" si="1"/>
        <v>0.65625</v>
      </c>
      <c r="D34" s="16" t="str">
        <f t="shared" ca="1" si="2"/>
        <v>Minds Eye (IRE)</v>
      </c>
      <c r="E34" s="17">
        <f t="shared" ca="1" si="3"/>
        <v>9.1709860055578185E-2</v>
      </c>
      <c r="F34" s="18">
        <f t="shared" ca="1" si="4"/>
        <v>2.5</v>
      </c>
      <c r="G34" s="6" t="str">
        <f t="shared" ca="1" si="5"/>
        <v>Duca De Thaix (FR)</v>
      </c>
      <c r="H34" s="8">
        <f t="shared" ca="1" si="6"/>
        <v>4</v>
      </c>
      <c r="I34" s="16" t="str">
        <f t="shared" ca="1" si="7"/>
        <v>Timi Roli (FR)</v>
      </c>
      <c r="J34" s="18">
        <f t="shared" ca="1" si="8"/>
        <v>10</v>
      </c>
      <c r="K34" s="6" t="str">
        <f t="shared" ca="1" si="9"/>
        <v>Us And Them (IRE)</v>
      </c>
      <c r="L34" s="7">
        <f t="shared" ca="1" si="10"/>
        <v>5.5643871482104701E-2</v>
      </c>
      <c r="M34" s="8">
        <f t="shared" ca="1" si="11"/>
        <v>3</v>
      </c>
      <c r="N34" s="16" t="str">
        <f t="shared" ca="1" si="12"/>
        <v>Treasure Chest (IRE)</v>
      </c>
      <c r="O34" s="17">
        <f t="shared" ca="1" si="13"/>
        <v>8.1018518518518545E-2</v>
      </c>
      <c r="P34" s="18">
        <f t="shared" ca="1" si="14"/>
        <v>16</v>
      </c>
      <c r="Q34" s="6" t="str">
        <f t="shared" ca="1" si="15"/>
        <v>Timi Roli (FR)</v>
      </c>
      <c r="R34" s="7">
        <f t="shared" ca="1" si="16"/>
        <v>0.18540919015233273</v>
      </c>
      <c r="S34" s="8">
        <f t="shared" ca="1" si="17"/>
        <v>10</v>
      </c>
      <c r="T34" s="16" t="str">
        <f t="shared" ca="1" si="18"/>
        <v>Duca De Thaix (FR)</v>
      </c>
      <c r="U34" s="17">
        <f t="shared" ca="1" si="19"/>
        <v>0.25358345794251369</v>
      </c>
      <c r="V34" s="18">
        <f t="shared" ca="1" si="20"/>
        <v>4</v>
      </c>
      <c r="W34" s="6" t="str">
        <f t="shared" ca="1" si="21"/>
        <v>Timi Roli (FR)</v>
      </c>
      <c r="X34" s="7">
        <f t="shared" ca="1" si="22"/>
        <v>0.22208300704776823</v>
      </c>
      <c r="Y34" s="8">
        <f t="shared" ca="1" si="23"/>
        <v>10</v>
      </c>
      <c r="Z34" s="16" t="str">
        <f t="shared" ca="1" si="24"/>
        <v>Minds Eye (IRE)</v>
      </c>
      <c r="AA34" s="17">
        <f t="shared" ca="1" si="25"/>
        <v>0.18533484852762641</v>
      </c>
      <c r="AB34" s="18">
        <f t="shared" ca="1" si="26"/>
        <v>2.5</v>
      </c>
      <c r="AC34" s="6" t="str">
        <f t="shared" ca="1" si="27"/>
        <v>Minds Eye (IRE)</v>
      </c>
      <c r="AD34" s="6" t="str">
        <f t="shared" ca="1" si="28"/>
        <v>no selection</v>
      </c>
      <c r="AE34" s="6" t="str">
        <f t="shared" ca="1" si="29"/>
        <v>no selection</v>
      </c>
      <c r="AF34" s="16" t="str">
        <f t="shared" ca="1" si="30"/>
        <v>Minds Eye (IRE)</v>
      </c>
      <c r="AG34" s="16">
        <f t="shared" ca="1" si="31"/>
        <v>2.5</v>
      </c>
      <c r="AH34" s="16" t="str">
        <f t="shared" ca="1" si="32"/>
        <v>**</v>
      </c>
      <c r="AI34" s="6">
        <v>32</v>
      </c>
      <c r="AJ34" s="6">
        <f t="shared" si="33"/>
        <v>-1</v>
      </c>
      <c r="AK34" s="6">
        <f t="shared" si="34"/>
        <v>-1</v>
      </c>
      <c r="AL34" s="6">
        <f t="shared" ca="1" si="35"/>
        <v>12</v>
      </c>
      <c r="AM34" s="6" t="str">
        <f t="shared" ca="1" si="36"/>
        <v>IRIS First For Racing Footage In Ireland Beginners Chase</v>
      </c>
      <c r="AN34" s="6" t="str">
        <f t="shared" ca="1" si="37"/>
        <v xml:space="preserve">2m </v>
      </c>
      <c r="AO34" s="6">
        <f t="shared" ca="1" si="38"/>
        <v>6814</v>
      </c>
      <c r="AP34" s="6" t="str">
        <f t="shared" ca="1" si="39"/>
        <v>Yielding</v>
      </c>
      <c r="AQ34" s="6" t="str">
        <f t="shared" ca="1" si="40"/>
        <v>Non Handicap</v>
      </c>
      <c r="AR34" s="6" t="str">
        <f t="shared" ca="1" si="41"/>
        <v/>
      </c>
      <c r="AS34" s="6" t="b">
        <f t="shared" ca="1" si="42"/>
        <v>0</v>
      </c>
      <c r="AT34" s="6" t="b">
        <f t="shared" ca="1" si="43"/>
        <v>0</v>
      </c>
      <c r="AU34" s="6" t="str">
        <f t="shared" ca="1" si="60"/>
        <v>Minds Eye (IRE)</v>
      </c>
      <c r="AV34" s="6" t="str">
        <f t="shared" ca="1" si="61"/>
        <v>Duca De Thaix (FR)</v>
      </c>
      <c r="AW34" s="6">
        <f t="shared" ca="1" si="57"/>
        <v>82</v>
      </c>
      <c r="AX34" s="6">
        <f t="shared" ca="1" si="58"/>
        <v>81</v>
      </c>
      <c r="AY34" s="6" t="str">
        <f t="shared" ca="1" si="59"/>
        <v>Minds Eye (IRE)</v>
      </c>
      <c r="AZ34" s="14" t="str">
        <f t="shared" ca="1" si="47"/>
        <v/>
      </c>
      <c r="BA34" s="14" t="str">
        <f t="shared" ca="1" si="48"/>
        <v/>
      </c>
      <c r="BB34" s="14">
        <f t="shared" ca="1" si="49"/>
        <v>15</v>
      </c>
      <c r="BC34" s="14">
        <f t="shared" ca="1" si="50"/>
        <v>30</v>
      </c>
      <c r="BD34" s="14" t="str">
        <f t="shared" ca="1" si="51"/>
        <v>No Lay</v>
      </c>
      <c r="BE34" s="14" t="str">
        <f t="shared" ca="1" si="52"/>
        <v>*</v>
      </c>
      <c r="BF34" s="14" t="str">
        <f t="shared" ca="1" si="53"/>
        <v>"</v>
      </c>
      <c r="BG34" s="14">
        <f t="shared" ca="1" si="54"/>
        <v>0</v>
      </c>
    </row>
    <row r="35" spans="1:59" s="6" customFormat="1">
      <c r="A35" s="14" t="str">
        <f>Sheets!D49</f>
        <v>1550 Ayr</v>
      </c>
      <c r="B35" s="14" t="str">
        <f t="shared" ca="1" si="0"/>
        <v>Ayr</v>
      </c>
      <c r="C35" s="15">
        <f t="shared" ca="1" si="1"/>
        <v>0.65972222222222221</v>
      </c>
      <c r="D35" s="16" t="str">
        <f t="shared" ca="1" si="2"/>
        <v>Miss Brooklyn</v>
      </c>
      <c r="E35" s="17">
        <f t="shared" ca="1" si="3"/>
        <v>5.2474992960074483E-2</v>
      </c>
      <c r="F35" s="18">
        <f t="shared" ca="1" si="4"/>
        <v>5</v>
      </c>
      <c r="G35" s="6" t="str">
        <f t="shared" ca="1" si="5"/>
        <v>Beacon Edge (IRE)</v>
      </c>
      <c r="H35" s="8">
        <f t="shared" ca="1" si="6"/>
        <v>5</v>
      </c>
      <c r="I35" s="16" t="str">
        <f t="shared" ca="1" si="7"/>
        <v>Slainte Mhor (IRE)</v>
      </c>
      <c r="J35" s="18">
        <f t="shared" ca="1" si="8"/>
        <v>5.5</v>
      </c>
      <c r="K35" s="6" t="str">
        <f t="shared" ca="1" si="9"/>
        <v>Miss Brooklyn</v>
      </c>
      <c r="L35" s="7">
        <f t="shared" ca="1" si="10"/>
        <v>0.1</v>
      </c>
      <c r="M35" s="8">
        <f t="shared" ca="1" si="11"/>
        <v>5</v>
      </c>
      <c r="N35" s="16" t="str">
        <f t="shared" ca="1" si="12"/>
        <v>Miss Brooklyn</v>
      </c>
      <c r="O35" s="17">
        <f t="shared" ca="1" si="13"/>
        <v>0.1</v>
      </c>
      <c r="P35" s="18">
        <f t="shared" ca="1" si="14"/>
        <v>5</v>
      </c>
      <c r="Q35" s="6" t="str">
        <f t="shared" ca="1" si="15"/>
        <v>Slainte Mhor (IRE)</v>
      </c>
      <c r="R35" s="7">
        <f t="shared" ca="1" si="16"/>
        <v>4.2534386565762803E-3</v>
      </c>
      <c r="S35" s="8">
        <f t="shared" ca="1" si="17"/>
        <v>5.5</v>
      </c>
      <c r="T35" s="16" t="str">
        <f t="shared" ca="1" si="18"/>
        <v>Miss Brooklyn</v>
      </c>
      <c r="U35" s="17">
        <f t="shared" ca="1" si="19"/>
        <v>0.2630630630630631</v>
      </c>
      <c r="V35" s="18">
        <f t="shared" ca="1" si="20"/>
        <v>5</v>
      </c>
      <c r="W35" s="6" t="str">
        <f t="shared" ca="1" si="21"/>
        <v>Gennady (IRE)</v>
      </c>
      <c r="X35" s="7">
        <f t="shared" ca="1" si="22"/>
        <v>0.12027190928835363</v>
      </c>
      <c r="Y35" s="8">
        <f t="shared" ca="1" si="23"/>
        <v>2.25</v>
      </c>
      <c r="Z35" s="16" t="str">
        <f t="shared" ca="1" si="24"/>
        <v>Slainte Mhor (IRE)</v>
      </c>
      <c r="AA35" s="17">
        <f t="shared" ca="1" si="25"/>
        <v>0.15999999999999998</v>
      </c>
      <c r="AB35" s="18">
        <f t="shared" ca="1" si="26"/>
        <v>5.5</v>
      </c>
      <c r="AC35" s="6" t="str">
        <f t="shared" ca="1" si="27"/>
        <v>Miss Brooklyn</v>
      </c>
      <c r="AD35" s="6" t="str">
        <f t="shared" ca="1" si="28"/>
        <v>Gennady (IRE)</v>
      </c>
      <c r="AE35" s="6" t="str">
        <f t="shared" ca="1" si="29"/>
        <v>no selection</v>
      </c>
      <c r="AF35" s="16" t="str">
        <f t="shared" ca="1" si="30"/>
        <v>Miss Brooklyn</v>
      </c>
      <c r="AG35" s="16">
        <f t="shared" ca="1" si="31"/>
        <v>5</v>
      </c>
      <c r="AH35" s="16" t="str">
        <f t="shared" ca="1" si="32"/>
        <v>**</v>
      </c>
      <c r="AI35" s="6">
        <v>33</v>
      </c>
      <c r="AJ35" s="6">
        <f t="shared" si="33"/>
        <v>-1</v>
      </c>
      <c r="AK35" s="6">
        <f t="shared" si="34"/>
        <v>-1</v>
      </c>
      <c r="AL35" s="6">
        <f t="shared" ca="1" si="35"/>
        <v>6</v>
      </c>
      <c r="AM35" s="6" t="str">
        <f t="shared" ca="1" si="36"/>
        <v>Book Christmas Day At Western House Newcomers Standard Open NH Flat Race</v>
      </c>
      <c r="AN35" s="6" t="str">
        <f t="shared" ca="1" si="37"/>
        <v xml:space="preserve">2m </v>
      </c>
      <c r="AO35" s="6">
        <f t="shared" ca="1" si="38"/>
        <v>2274</v>
      </c>
      <c r="AP35" s="6" t="str">
        <f t="shared" ca="1" si="39"/>
        <v>Good</v>
      </c>
      <c r="AQ35" s="6" t="str">
        <f t="shared" ca="1" si="40"/>
        <v>Non Handicap</v>
      </c>
      <c r="AR35" s="6" t="str">
        <f t="shared" ca="1" si="41"/>
        <v/>
      </c>
      <c r="AS35" s="6" t="b">
        <f t="shared" ca="1" si="42"/>
        <v>0</v>
      </c>
      <c r="AT35" s="6" t="b">
        <f t="shared" ca="1" si="43"/>
        <v>0</v>
      </c>
      <c r="AU35" s="6" t="str">
        <f t="shared" ca="1" si="60"/>
        <v>Miss Brooklyn</v>
      </c>
      <c r="AV35" s="6" t="str">
        <f t="shared" ca="1" si="61"/>
        <v>Beacon Edge (IRE)</v>
      </c>
      <c r="AW35" s="6">
        <f t="shared" ca="1" si="57"/>
        <v>41</v>
      </c>
      <c r="AX35" s="6">
        <f t="shared" ca="1" si="58"/>
        <v>42</v>
      </c>
      <c r="AY35" s="6" t="str">
        <f t="shared" ca="1" si="59"/>
        <v>Beacon Edge (IRE)</v>
      </c>
      <c r="AZ35" s="14" t="str">
        <f t="shared" ca="1" si="47"/>
        <v/>
      </c>
      <c r="BA35" s="14" t="str">
        <f t="shared" ca="1" si="48"/>
        <v/>
      </c>
      <c r="BB35" s="14">
        <f t="shared" ca="1" si="49"/>
        <v>40</v>
      </c>
      <c r="BC35" s="14">
        <f t="shared" ca="1" si="50"/>
        <v>40</v>
      </c>
      <c r="BD35" s="14" t="e">
        <f t="shared" ca="1" si="51"/>
        <v>#DIV/0!</v>
      </c>
      <c r="BE35" s="14" t="str">
        <f t="shared" ca="1" si="52"/>
        <v>***</v>
      </c>
      <c r="BF35" s="14" t="e">
        <f t="shared" ca="1" si="53"/>
        <v>#DIV/0!</v>
      </c>
      <c r="BG35" s="14" t="str">
        <f t="shared" ca="1" si="54"/>
        <v>Class 5</v>
      </c>
    </row>
    <row r="36" spans="1:59" s="6" customFormat="1">
      <c r="A36" s="14" t="str">
        <f>Sheets!D50</f>
        <v>1600 Redcar</v>
      </c>
      <c r="B36" s="14" t="str">
        <f t="shared" ca="1" si="0"/>
        <v>Redcar</v>
      </c>
      <c r="C36" s="15">
        <f t="shared" ca="1" si="1"/>
        <v>0.66666666666666663</v>
      </c>
      <c r="D36" s="16" t="str">
        <f t="shared" ca="1" si="2"/>
        <v>Danehill Desert (IRE)</v>
      </c>
      <c r="E36" s="17">
        <f t="shared" ca="1" si="3"/>
        <v>3.6339994554119591E-2</v>
      </c>
      <c r="F36" s="18">
        <f t="shared" ca="1" si="4"/>
        <v>5</v>
      </c>
      <c r="G36" s="6" t="str">
        <f t="shared" ca="1" si="5"/>
        <v>Sfumato</v>
      </c>
      <c r="H36" s="8">
        <f t="shared" ca="1" si="6"/>
        <v>4.5</v>
      </c>
      <c r="I36" s="16" t="str">
        <f t="shared" ca="1" si="7"/>
        <v>Mable Lee (IRE)</v>
      </c>
      <c r="J36" s="18">
        <f t="shared" ca="1" si="8"/>
        <v>7</v>
      </c>
      <c r="K36" s="6" t="str">
        <f t="shared" ca="1" si="9"/>
        <v>Sfumato</v>
      </c>
      <c r="L36" s="7">
        <f t="shared" ca="1" si="10"/>
        <v>0.11915887850467284</v>
      </c>
      <c r="M36" s="8">
        <f t="shared" ca="1" si="11"/>
        <v>4.5</v>
      </c>
      <c r="N36" s="16" t="str">
        <f t="shared" ca="1" si="12"/>
        <v>Sfumato</v>
      </c>
      <c r="O36" s="17">
        <f t="shared" ca="1" si="13"/>
        <v>2.287035647958946E-2</v>
      </c>
      <c r="P36" s="18">
        <f t="shared" ca="1" si="14"/>
        <v>4.5</v>
      </c>
      <c r="Q36" s="6" t="str">
        <f t="shared" ca="1" si="15"/>
        <v>Declamation (IRE)</v>
      </c>
      <c r="R36" s="7">
        <f t="shared" ca="1" si="16"/>
        <v>0.27053140096618356</v>
      </c>
      <c r="S36" s="8">
        <f t="shared" ca="1" si="17"/>
        <v>14</v>
      </c>
      <c r="T36" s="16" t="str">
        <f t="shared" ca="1" si="18"/>
        <v>Supaulette (IRE)</v>
      </c>
      <c r="U36" s="17">
        <f t="shared" ca="1" si="19"/>
        <v>0.10458177757615943</v>
      </c>
      <c r="V36" s="18">
        <f t="shared" ca="1" si="20"/>
        <v>7</v>
      </c>
      <c r="W36" s="6" t="str">
        <f t="shared" ca="1" si="21"/>
        <v>Zorawar (FR)</v>
      </c>
      <c r="X36" s="7">
        <f t="shared" ca="1" si="22"/>
        <v>1.1106791803186427E-4</v>
      </c>
      <c r="Y36" s="8">
        <f t="shared" ca="1" si="23"/>
        <v>10</v>
      </c>
      <c r="Z36" s="16" t="str">
        <f t="shared" ca="1" si="24"/>
        <v>Danehill Desert (IRE)</v>
      </c>
      <c r="AA36" s="17">
        <f t="shared" ca="1" si="25"/>
        <v>1.2728800980032607E-2</v>
      </c>
      <c r="AB36" s="18">
        <f t="shared" ca="1" si="26"/>
        <v>5</v>
      </c>
      <c r="AC36" s="6" t="str">
        <f t="shared" ca="1" si="27"/>
        <v>Sfumato</v>
      </c>
      <c r="AD36" s="6" t="str">
        <f t="shared" ca="1" si="28"/>
        <v/>
      </c>
      <c r="AE36" s="6" t="str">
        <f t="shared" ca="1" si="29"/>
        <v>no selection</v>
      </c>
      <c r="AF36" s="16" t="str">
        <f t="shared" ca="1" si="30"/>
        <v>Sfumato</v>
      </c>
      <c r="AG36" s="16">
        <f t="shared" ca="1" si="31"/>
        <v>4.5</v>
      </c>
      <c r="AH36" s="16" t="str">
        <f t="shared" ca="1" si="32"/>
        <v>*</v>
      </c>
      <c r="AI36" s="6">
        <v>34</v>
      </c>
      <c r="AJ36" s="6">
        <f t="shared" si="33"/>
        <v>-1</v>
      </c>
      <c r="AK36" s="6">
        <f t="shared" si="34"/>
        <v>-1</v>
      </c>
      <c r="AL36" s="6">
        <f t="shared" ca="1" si="35"/>
        <v>16</v>
      </c>
      <c r="AM36" s="6" t="str">
        <f t="shared" ca="1" si="36"/>
        <v>Racing UK Profits Returned To Racing Apprentice Handicap (Div 2)</v>
      </c>
      <c r="AN36" s="6" t="str">
        <f t="shared" ca="1" si="37"/>
        <v xml:space="preserve">6f </v>
      </c>
      <c r="AO36" s="6">
        <f t="shared" ca="1" si="38"/>
        <v>3493</v>
      </c>
      <c r="AP36" s="6" t="str">
        <f t="shared" ca="1" si="39"/>
        <v>Soft</v>
      </c>
      <c r="AQ36" s="6" t="str">
        <f t="shared" ca="1" si="40"/>
        <v>Handicap</v>
      </c>
      <c r="AR36" s="6" t="str">
        <f t="shared" ca="1" si="41"/>
        <v>Danehill Desert (IRE)</v>
      </c>
      <c r="AS36" s="6" t="str">
        <f t="shared" ca="1" si="42"/>
        <v>Mable Lee (IRE)</v>
      </c>
      <c r="AT36" s="6" t="str">
        <f t="shared" ca="1" si="43"/>
        <v>Danehill Desert (IRE)</v>
      </c>
      <c r="AU36" s="6" t="str">
        <f t="shared" ca="1" si="60"/>
        <v>Danehill Desert (IRE)</v>
      </c>
      <c r="AV36" s="6" t="str">
        <f t="shared" ca="1" si="61"/>
        <v>Sfumato</v>
      </c>
      <c r="AW36" s="6">
        <f t="shared" ca="1" si="57"/>
        <v>104</v>
      </c>
      <c r="AX36" s="6">
        <f t="shared" ca="1" si="58"/>
        <v>94</v>
      </c>
      <c r="AY36" s="6" t="str">
        <f t="shared" ca="1" si="59"/>
        <v>Danehill Desert (IRE)</v>
      </c>
      <c r="AZ36" s="14" t="str">
        <f t="shared" ca="1" si="47"/>
        <v/>
      </c>
      <c r="BA36" s="14" t="str">
        <f t="shared" ca="1" si="48"/>
        <v/>
      </c>
      <c r="BB36" s="14">
        <f t="shared" ca="1" si="49"/>
        <v>40</v>
      </c>
      <c r="BC36" s="14">
        <f t="shared" ca="1" si="50"/>
        <v>35</v>
      </c>
      <c r="BD36" s="14" t="str">
        <f t="shared" ca="1" si="51"/>
        <v>No Lay</v>
      </c>
      <c r="BE36" s="14" t="str">
        <f t="shared" ca="1" si="52"/>
        <v>***</v>
      </c>
      <c r="BF36" s="14" t="str">
        <f t="shared" ca="1" si="53"/>
        <v>"</v>
      </c>
      <c r="BG36" s="14" t="str">
        <f t="shared" ca="1" si="54"/>
        <v>Class 6</v>
      </c>
    </row>
    <row r="37" spans="1:59">
      <c r="A37" s="14" t="str">
        <f>Sheets!D51</f>
        <v>1605 Galway</v>
      </c>
      <c r="B37" s="14" t="str">
        <f t="shared" ca="1" si="0"/>
        <v>Galway</v>
      </c>
      <c r="C37" s="15">
        <f t="shared" ca="1" si="1"/>
        <v>0.67013888888888884</v>
      </c>
      <c r="D37" s="16" t="str">
        <f t="shared" ca="1" si="2"/>
        <v>One Cool Poet (IRE)</v>
      </c>
      <c r="E37" s="17">
        <f t="shared" ca="1" si="3"/>
        <v>0.11193871149968142</v>
      </c>
      <c r="F37" s="18">
        <f t="shared" ca="1" si="4"/>
        <v>5</v>
      </c>
      <c r="G37" s="6" t="str">
        <f t="shared" ca="1" si="5"/>
        <v>Shadow Seven (FR)</v>
      </c>
      <c r="H37" s="8">
        <f t="shared" ca="1" si="6"/>
        <v>7</v>
      </c>
      <c r="I37" s="16" t="str">
        <f t="shared" ca="1" si="7"/>
        <v>El Tren (IRE)</v>
      </c>
      <c r="J37" s="18">
        <f t="shared" ca="1" si="8"/>
        <v>12</v>
      </c>
      <c r="K37" s="6" t="str">
        <f t="shared" ca="1" si="9"/>
        <v>Yo Tambien</v>
      </c>
      <c r="L37" s="7">
        <f t="shared" ca="1" si="10"/>
        <v>0.12126948775055679</v>
      </c>
      <c r="M37" s="8">
        <f t="shared" ca="1" si="11"/>
        <v>5.5</v>
      </c>
      <c r="N37" s="16" t="str">
        <f t="shared" ca="1" si="12"/>
        <v>One Cool Poet (IRE)</v>
      </c>
      <c r="O37" s="17">
        <f t="shared" ca="1" si="13"/>
        <v>3.3667439042537439E-2</v>
      </c>
      <c r="P37" s="18">
        <f t="shared" ca="1" si="14"/>
        <v>5</v>
      </c>
      <c r="Q37" s="6" t="str">
        <f t="shared" ca="1" si="15"/>
        <v>Dharma Rain (IRE)</v>
      </c>
      <c r="R37" s="7">
        <f t="shared" ca="1" si="16"/>
        <v>6.6842237271131144E-2</v>
      </c>
      <c r="S37" s="8">
        <f t="shared" ca="1" si="17"/>
        <v>10</v>
      </c>
      <c r="T37" s="16" t="str">
        <f t="shared" ca="1" si="18"/>
        <v>Last Garrison (IRE)</v>
      </c>
      <c r="U37" s="17">
        <f t="shared" ca="1" si="19"/>
        <v>0.13017066820943013</v>
      </c>
      <c r="V37" s="18">
        <f t="shared" ca="1" si="20"/>
        <v>0</v>
      </c>
      <c r="W37" s="6" t="str">
        <f t="shared" ca="1" si="21"/>
        <v>Shadow Seven (FR)</v>
      </c>
      <c r="X37" s="7">
        <f t="shared" ca="1" si="22"/>
        <v>0.11527349456257094</v>
      </c>
      <c r="Y37" s="8">
        <f t="shared" ca="1" si="23"/>
        <v>7</v>
      </c>
      <c r="Z37" s="16" t="str">
        <f t="shared" ca="1" si="24"/>
        <v>One Cool Poet (IRE)</v>
      </c>
      <c r="AA37" s="17">
        <f t="shared" ca="1" si="25"/>
        <v>0.24256985228688382</v>
      </c>
      <c r="AB37" s="18">
        <f t="shared" ca="1" si="26"/>
        <v>5</v>
      </c>
      <c r="AC37" s="6" t="str">
        <f t="shared" ca="1" si="27"/>
        <v>One Cool Poet (IRE)</v>
      </c>
      <c r="AD37" s="6" t="str">
        <f t="shared" ca="1" si="28"/>
        <v>no selection</v>
      </c>
      <c r="AE37" s="6" t="str">
        <f t="shared" ca="1" si="29"/>
        <v>no selection</v>
      </c>
      <c r="AF37" s="16" t="str">
        <f t="shared" ca="1" si="30"/>
        <v>One Cool Poet (IRE)</v>
      </c>
      <c r="AG37" s="16">
        <f t="shared" ca="1" si="31"/>
        <v>5</v>
      </c>
      <c r="AH37" s="16" t="str">
        <f t="shared" ca="1" si="32"/>
        <v>*</v>
      </c>
      <c r="AI37" s="6">
        <v>35</v>
      </c>
      <c r="AJ37" s="6">
        <f t="shared" si="33"/>
        <v>-1</v>
      </c>
      <c r="AK37" s="6">
        <f t="shared" si="34"/>
        <v>-1</v>
      </c>
      <c r="AL37" s="6">
        <f t="shared" ca="1" si="35"/>
        <v>21</v>
      </c>
      <c r="AM37" s="6" t="str">
        <f t="shared" ca="1" si="36"/>
        <v>Reaneys Of Galway Supporting NUIG Volunteer Services Abroad Handicap (45-65) (Div 1)</v>
      </c>
      <c r="AN37" s="6" t="str">
        <f t="shared" ca="1" si="37"/>
        <v xml:space="preserve">1m4f </v>
      </c>
      <c r="AO37" s="6">
        <f t="shared" ca="1" si="38"/>
        <v>5996</v>
      </c>
      <c r="AP37" s="6" t="str">
        <f t="shared" ca="1" si="39"/>
        <v>Soft</v>
      </c>
      <c r="AQ37" s="6" t="str">
        <f t="shared" ca="1" si="40"/>
        <v>Handicap</v>
      </c>
      <c r="AR37" s="6" t="str">
        <f t="shared" ca="1" si="41"/>
        <v>Yo Tambien</v>
      </c>
      <c r="AS37" s="6" t="str">
        <f t="shared" ca="1" si="42"/>
        <v>Shadow Seven (FR)</v>
      </c>
      <c r="AT37" s="6" t="str">
        <f t="shared" ca="1" si="43"/>
        <v>One Cool Poet (IRE)</v>
      </c>
      <c r="AU37" s="6" t="str">
        <f t="shared" ca="1" si="60"/>
        <v>One Cool Poet (IRE)</v>
      </c>
      <c r="AV37" s="6" t="str">
        <f t="shared" ca="1" si="61"/>
        <v>Shadow Seven (FR)</v>
      </c>
      <c r="AW37" s="6">
        <f t="shared" ca="1" si="57"/>
        <v>107</v>
      </c>
      <c r="AX37" s="6">
        <f t="shared" ca="1" si="58"/>
        <v>122</v>
      </c>
      <c r="AY37" s="6" t="str">
        <f t="shared" ca="1" si="59"/>
        <v>Shadow Seven (FR)</v>
      </c>
      <c r="AZ37" s="14" t="str">
        <f t="shared" ca="1" si="47"/>
        <v/>
      </c>
      <c r="BA37" s="14" t="str">
        <f t="shared" ca="1" si="48"/>
        <v/>
      </c>
      <c r="BB37" s="14">
        <f t="shared" ca="1" si="49"/>
        <v>40</v>
      </c>
      <c r="BC37" s="14">
        <f t="shared" ca="1" si="50"/>
        <v>60</v>
      </c>
      <c r="BD37" s="14" t="str">
        <f t="shared" ca="1" si="51"/>
        <v>No Lay</v>
      </c>
      <c r="BE37" s="14" t="str">
        <f t="shared" ca="1" si="52"/>
        <v>****</v>
      </c>
      <c r="BF37" s="14" t="str">
        <f t="shared" ca="1" si="53"/>
        <v>"</v>
      </c>
      <c r="BG37" s="14">
        <f t="shared" ca="1" si="54"/>
        <v>0</v>
      </c>
    </row>
    <row r="38" spans="1:59">
      <c r="A38" s="14" t="str">
        <f>Sheets!D52</f>
        <v>1615 Leicester</v>
      </c>
      <c r="B38" s="14" t="str">
        <f t="shared" ca="1" si="0"/>
        <v>Leicester</v>
      </c>
      <c r="C38" s="15">
        <f t="shared" ca="1" si="1"/>
        <v>0.67708333333333337</v>
      </c>
      <c r="D38" s="16" t="str">
        <f t="shared" ca="1" si="2"/>
        <v>Desert Dream</v>
      </c>
      <c r="E38" s="17">
        <f t="shared" ca="1" si="3"/>
        <v>6.7758559192507326E-2</v>
      </c>
      <c r="F38" s="18">
        <f t="shared" ca="1" si="4"/>
        <v>6</v>
      </c>
      <c r="G38" s="6" t="str">
        <f t="shared" ca="1" si="5"/>
        <v>Canfords Joy (IRE)</v>
      </c>
      <c r="H38" s="8">
        <f t="shared" ca="1" si="6"/>
        <v>5</v>
      </c>
      <c r="I38" s="16" t="str">
        <f t="shared" ca="1" si="7"/>
        <v>Spinart</v>
      </c>
      <c r="J38" s="18">
        <f t="shared" ca="1" si="8"/>
        <v>12</v>
      </c>
      <c r="K38" s="6" t="str">
        <f t="shared" ca="1" si="9"/>
        <v>Canfords Joy (IRE)</v>
      </c>
      <c r="L38" s="7">
        <f t="shared" ca="1" si="10"/>
        <v>8.2161011939946484E-3</v>
      </c>
      <c r="M38" s="8">
        <f t="shared" ca="1" si="11"/>
        <v>5</v>
      </c>
      <c r="N38" s="16" t="str">
        <f t="shared" ca="1" si="12"/>
        <v>Suzis Connoisseur</v>
      </c>
      <c r="O38" s="17">
        <f t="shared" ca="1" si="13"/>
        <v>5.0903876197213984E-3</v>
      </c>
      <c r="P38" s="18">
        <f t="shared" ca="1" si="14"/>
        <v>12</v>
      </c>
      <c r="Q38" s="6" t="str">
        <f t="shared" ca="1" si="15"/>
        <v>Eponina (IRE)</v>
      </c>
      <c r="R38" s="7">
        <f t="shared" ca="1" si="16"/>
        <v>0.17387560442472011</v>
      </c>
      <c r="S38" s="8">
        <f t="shared" ca="1" si="17"/>
        <v>10</v>
      </c>
      <c r="T38" s="16" t="str">
        <f t="shared" ca="1" si="18"/>
        <v>Mr Strutter (IRE)</v>
      </c>
      <c r="U38" s="17">
        <f t="shared" ca="1" si="19"/>
        <v>1.3084513084513071E-2</v>
      </c>
      <c r="V38" s="18">
        <f t="shared" ca="1" si="20"/>
        <v>8</v>
      </c>
      <c r="W38" s="6" t="str">
        <f t="shared" ca="1" si="21"/>
        <v>Spinart</v>
      </c>
      <c r="X38" s="7">
        <f t="shared" ca="1" si="22"/>
        <v>0.16606611311295627</v>
      </c>
      <c r="Y38" s="8">
        <f t="shared" ca="1" si="23"/>
        <v>12</v>
      </c>
      <c r="Z38" s="16" t="str">
        <f t="shared" ca="1" si="24"/>
        <v>Canfords Joy (IRE)</v>
      </c>
      <c r="AA38" s="17">
        <f t="shared" ca="1" si="25"/>
        <v>0.25398787320786126</v>
      </c>
      <c r="AB38" s="18">
        <f t="shared" ca="1" si="26"/>
        <v>5</v>
      </c>
      <c r="AC38" s="6" t="str">
        <f t="shared" ca="1" si="27"/>
        <v>Canfords Joy (IRE)</v>
      </c>
      <c r="AD38" s="6" t="str">
        <f t="shared" ca="1" si="28"/>
        <v>Suzis Connoisseur</v>
      </c>
      <c r="AE38" s="6" t="str">
        <f t="shared" ca="1" si="29"/>
        <v>no selection</v>
      </c>
      <c r="AF38" s="16" t="str">
        <f t="shared" ca="1" si="30"/>
        <v>Canfords Joy (IRE)</v>
      </c>
      <c r="AG38" s="16">
        <f t="shared" ca="1" si="31"/>
        <v>5</v>
      </c>
      <c r="AH38" s="16" t="str">
        <f t="shared" ca="1" si="32"/>
        <v>*</v>
      </c>
      <c r="AI38" s="6">
        <v>36</v>
      </c>
      <c r="AJ38" s="6">
        <f t="shared" si="33"/>
        <v>-1</v>
      </c>
      <c r="AK38" s="6">
        <f t="shared" si="34"/>
        <v>-1</v>
      </c>
      <c r="AL38" s="6">
        <f t="shared" ca="1" si="35"/>
        <v>15</v>
      </c>
      <c r="AM38" s="6" t="str">
        <f t="shared" ca="1" si="36"/>
        <v>Fosse Way Handicap (Gentleman Amateur Riders)</v>
      </c>
      <c r="AN38" s="6" t="str">
        <f t="shared" ca="1" si="37"/>
        <v xml:space="preserve">7f </v>
      </c>
      <c r="AO38" s="6">
        <f t="shared" ca="1" si="38"/>
        <v>3619</v>
      </c>
      <c r="AP38" s="6" t="str">
        <f t="shared" ca="1" si="39"/>
        <v>Good To Soft</v>
      </c>
      <c r="AQ38" s="6" t="str">
        <f t="shared" ca="1" si="40"/>
        <v>Handicap</v>
      </c>
      <c r="AR38" s="6" t="str">
        <f t="shared" ca="1" si="41"/>
        <v>Desert Dream</v>
      </c>
      <c r="AS38" s="6" t="str">
        <f t="shared" ca="1" si="42"/>
        <v>Canfords Joy (IRE)</v>
      </c>
      <c r="AT38" s="6" t="str">
        <f t="shared" ca="1" si="43"/>
        <v>Desert Dream</v>
      </c>
      <c r="AU38" s="6" t="str">
        <f t="shared" ca="1" si="60"/>
        <v>Desert Dream</v>
      </c>
      <c r="AV38" s="6" t="str">
        <f t="shared" ca="1" si="61"/>
        <v>Canfords Joy (IRE)</v>
      </c>
      <c r="AW38" s="6">
        <f t="shared" ca="1" si="57"/>
        <v>90</v>
      </c>
      <c r="AX38" s="6">
        <f t="shared" ca="1" si="58"/>
        <v>62</v>
      </c>
      <c r="AY38" s="6" t="str">
        <f t="shared" ca="1" si="59"/>
        <v>Desert Dream</v>
      </c>
      <c r="AZ38" s="14" t="str">
        <f t="shared" ca="1" si="47"/>
        <v/>
      </c>
      <c r="BA38" s="14" t="str">
        <f t="shared" ca="1" si="48"/>
        <v/>
      </c>
      <c r="BB38" s="14">
        <f t="shared" ca="1" si="49"/>
        <v>50</v>
      </c>
      <c r="BC38" s="14">
        <f t="shared" ca="1" si="50"/>
        <v>40</v>
      </c>
      <c r="BD38" s="14" t="str">
        <f t="shared" ca="1" si="51"/>
        <v>No Lay</v>
      </c>
      <c r="BE38" s="14" t="str">
        <f t="shared" ca="1" si="52"/>
        <v>**</v>
      </c>
      <c r="BF38" s="14" t="str">
        <f t="shared" ca="1" si="53"/>
        <v>"</v>
      </c>
      <c r="BG38" s="14" t="str">
        <f t="shared" ca="1" si="54"/>
        <v>Class 5</v>
      </c>
    </row>
    <row r="39" spans="1:59">
      <c r="A39" s="14" t="str">
        <f>Sheets!D53</f>
        <v>1620 Wexford</v>
      </c>
      <c r="B39" s="14" t="str">
        <f t="shared" ca="1" si="0"/>
        <v>Wexford</v>
      </c>
      <c r="C39" s="15">
        <f t="shared" ca="1" si="1"/>
        <v>0.68055555555555547</v>
      </c>
      <c r="D39" s="16" t="str">
        <f t="shared" ca="1" si="2"/>
        <v>Valdieu (FR)</v>
      </c>
      <c r="E39" s="17">
        <f t="shared" ca="1" si="3"/>
        <v>5.4786681423506248E-2</v>
      </c>
      <c r="F39" s="18">
        <f t="shared" ca="1" si="4"/>
        <v>2</v>
      </c>
      <c r="G39" s="6" t="str">
        <f t="shared" ca="1" si="5"/>
        <v>Baile Liam (IRE)</v>
      </c>
      <c r="H39" s="8">
        <f t="shared" ca="1" si="6"/>
        <v>10</v>
      </c>
      <c r="I39" s="16" t="str">
        <f t="shared" ca="1" si="7"/>
        <v>Mount Pelier (IRE)</v>
      </c>
      <c r="J39" s="18">
        <f t="shared" ca="1" si="8"/>
        <v>2.25</v>
      </c>
      <c r="K39" s="6" t="str">
        <f t="shared" ca="1" si="9"/>
        <v>Valdieu (FR)</v>
      </c>
      <c r="L39" s="7">
        <f t="shared" ca="1" si="10"/>
        <v>6.8129750664158953E-2</v>
      </c>
      <c r="M39" s="8">
        <f t="shared" ca="1" si="11"/>
        <v>2</v>
      </c>
      <c r="N39" s="16" t="str">
        <f t="shared" ca="1" si="12"/>
        <v>Pakens Rock (IRE)</v>
      </c>
      <c r="O39" s="17">
        <f t="shared" ca="1" si="13"/>
        <v>8.9767013796011125E-2</v>
      </c>
      <c r="P39" s="18">
        <f t="shared" ca="1" si="14"/>
        <v>12</v>
      </c>
      <c r="Q39" s="6" t="str">
        <f t="shared" ca="1" si="15"/>
        <v>Valdieu (FR)</v>
      </c>
      <c r="R39" s="7">
        <f t="shared" ca="1" si="16"/>
        <v>1.299844857226668E-3</v>
      </c>
      <c r="S39" s="8">
        <f t="shared" ca="1" si="17"/>
        <v>2</v>
      </c>
      <c r="T39" s="16" t="str">
        <f t="shared" ca="1" si="18"/>
        <v>Acronym (IRE)</v>
      </c>
      <c r="U39" s="17">
        <f t="shared" ca="1" si="19"/>
        <v>0.36058450134196746</v>
      </c>
      <c r="V39" s="18">
        <f t="shared" ca="1" si="20"/>
        <v>3</v>
      </c>
      <c r="W39" s="6" t="str">
        <f t="shared" ca="1" si="21"/>
        <v>Popcorn Sutton (IRE)</v>
      </c>
      <c r="X39" s="7">
        <f t="shared" ca="1" si="22"/>
        <v>0.24137931034482765</v>
      </c>
      <c r="Y39" s="8">
        <f t="shared" ca="1" si="23"/>
        <v>66</v>
      </c>
      <c r="Z39" s="16" t="str">
        <f t="shared" ca="1" si="24"/>
        <v>Valdieu (FR)</v>
      </c>
      <c r="AA39" s="17">
        <f t="shared" ca="1" si="25"/>
        <v>0.10677649169613254</v>
      </c>
      <c r="AB39" s="18">
        <f t="shared" ca="1" si="26"/>
        <v>2</v>
      </c>
      <c r="AC39" s="6" t="str">
        <f t="shared" ca="1" si="27"/>
        <v>Valdieu (FR)</v>
      </c>
      <c r="AD39" s="6" t="str">
        <f t="shared" ca="1" si="28"/>
        <v>no selection</v>
      </c>
      <c r="AE39" s="6" t="str">
        <f t="shared" ca="1" si="29"/>
        <v>Valdieu (FR)</v>
      </c>
      <c r="AF39" s="16" t="str">
        <f t="shared" ca="1" si="30"/>
        <v>Valdieu (FR)</v>
      </c>
      <c r="AG39" s="16">
        <f t="shared" ca="1" si="31"/>
        <v>2</v>
      </c>
      <c r="AH39" s="16" t="str">
        <f t="shared" ca="1" si="32"/>
        <v>**</v>
      </c>
      <c r="AI39" s="6">
        <v>37</v>
      </c>
      <c r="AJ39" s="6">
        <f t="shared" si="33"/>
        <v>-1</v>
      </c>
      <c r="AK39" s="6">
        <f t="shared" si="34"/>
        <v>-1</v>
      </c>
      <c r="AL39" s="6">
        <f t="shared" ca="1" si="35"/>
        <v>10</v>
      </c>
      <c r="AM39" s="6" t="str">
        <f t="shared" ca="1" si="36"/>
        <v>Jim Whitty Memorial (C &amp; G) (Pro/Am) Flat Race</v>
      </c>
      <c r="AN39" s="6" t="str">
        <f t="shared" ca="1" si="37"/>
        <v xml:space="preserve">2m </v>
      </c>
      <c r="AO39" s="6">
        <f t="shared" ca="1" si="38"/>
        <v>5724</v>
      </c>
      <c r="AP39" s="6" t="str">
        <f t="shared" ca="1" si="39"/>
        <v>Yielding</v>
      </c>
      <c r="AQ39" s="6" t="str">
        <f t="shared" ca="1" si="40"/>
        <v>Non Handicap</v>
      </c>
      <c r="AR39" s="6" t="str">
        <f t="shared" ca="1" si="41"/>
        <v/>
      </c>
      <c r="AS39" s="6" t="b">
        <f t="shared" ca="1" si="42"/>
        <v>0</v>
      </c>
      <c r="AT39" s="6" t="b">
        <f t="shared" ca="1" si="43"/>
        <v>0</v>
      </c>
      <c r="AU39" s="6" t="str">
        <f t="shared" ca="1" si="60"/>
        <v>Valdieu (FR)</v>
      </c>
      <c r="AV39" s="6" t="str">
        <f t="shared" ca="1" si="61"/>
        <v>Baile Liam (IRE)</v>
      </c>
      <c r="AW39" s="6">
        <f t="shared" ca="1" si="57"/>
        <v>73</v>
      </c>
      <c r="AX39" s="6">
        <f t="shared" ca="1" si="58"/>
        <v>54</v>
      </c>
      <c r="AY39" s="6" t="str">
        <f t="shared" ca="1" si="59"/>
        <v>Valdieu (FR)</v>
      </c>
      <c r="AZ39" s="14" t="str">
        <f t="shared" ca="1" si="47"/>
        <v/>
      </c>
      <c r="BA39" s="14" t="str">
        <f t="shared" ca="1" si="48"/>
        <v/>
      </c>
      <c r="BB39" s="14">
        <f t="shared" ca="1" si="49"/>
        <v>10</v>
      </c>
      <c r="BC39" s="14">
        <f t="shared" ca="1" si="50"/>
        <v>90</v>
      </c>
      <c r="BD39" s="14" t="str">
        <f t="shared" ca="1" si="51"/>
        <v>No Lay</v>
      </c>
      <c r="BE39" s="14" t="str">
        <f t="shared" ca="1" si="52"/>
        <v/>
      </c>
      <c r="BF39" s="14" t="str">
        <f t="shared" ca="1" si="53"/>
        <v>"</v>
      </c>
      <c r="BG39" s="14">
        <f t="shared" ca="1" si="54"/>
        <v>0</v>
      </c>
    </row>
    <row r="40" spans="1:59">
      <c r="A40" s="14" t="str">
        <f>Sheets!D54</f>
        <v>1635 Galway</v>
      </c>
      <c r="B40" s="14" t="str">
        <f t="shared" ca="1" si="0"/>
        <v>Galway</v>
      </c>
      <c r="C40" s="15">
        <f t="shared" ca="1" si="1"/>
        <v>0.69097222222222221</v>
      </c>
      <c r="D40" s="16" t="str">
        <f t="shared" ca="1" si="2"/>
        <v>Bomber Jackson (IRE)</v>
      </c>
      <c r="E40" s="17">
        <f t="shared" ca="1" si="3"/>
        <v>0.15846570522191311</v>
      </c>
      <c r="F40" s="18">
        <f t="shared" ca="1" si="4"/>
        <v>7.5</v>
      </c>
      <c r="G40" s="6" t="str">
        <f t="shared" ca="1" si="5"/>
        <v>Mastermind (IRE)</v>
      </c>
      <c r="H40" s="8">
        <f t="shared" ca="1" si="6"/>
        <v>6.5</v>
      </c>
      <c r="I40" s="16" t="str">
        <f t="shared" ca="1" si="7"/>
        <v>Challow (IRE)</v>
      </c>
      <c r="J40" s="18">
        <f t="shared" ca="1" si="8"/>
        <v>12</v>
      </c>
      <c r="K40" s="6" t="str">
        <f t="shared" ca="1" si="9"/>
        <v>Bomber Jackson (IRE)</v>
      </c>
      <c r="L40" s="7">
        <f t="shared" ca="1" si="10"/>
        <v>3.7105620430915899E-3</v>
      </c>
      <c r="M40" s="8">
        <f t="shared" ca="1" si="11"/>
        <v>7.5</v>
      </c>
      <c r="N40" s="16" t="str">
        <f t="shared" ca="1" si="12"/>
        <v>Bog War (IRE)</v>
      </c>
      <c r="O40" s="17">
        <f t="shared" ca="1" si="13"/>
        <v>1.9445216080002166E-3</v>
      </c>
      <c r="P40" s="18">
        <f t="shared" ca="1" si="14"/>
        <v>8</v>
      </c>
      <c r="Q40" s="6" t="str">
        <f t="shared" ca="1" si="15"/>
        <v>Scealai Aonair (IRE)</v>
      </c>
      <c r="R40" s="7">
        <f t="shared" ca="1" si="16"/>
        <v>0.1936189245601829</v>
      </c>
      <c r="S40" s="8">
        <f t="shared" ca="1" si="17"/>
        <v>12</v>
      </c>
      <c r="T40" s="16" t="str">
        <f t="shared" ca="1" si="18"/>
        <v>Seekamist (IRE)</v>
      </c>
      <c r="U40" s="17">
        <f t="shared" ca="1" si="19"/>
        <v>0.13926660233353799</v>
      </c>
      <c r="V40" s="18">
        <f t="shared" ca="1" si="20"/>
        <v>0</v>
      </c>
      <c r="W40" s="6" t="str">
        <f t="shared" ca="1" si="21"/>
        <v>Big Ego</v>
      </c>
      <c r="X40" s="7">
        <f t="shared" ca="1" si="22"/>
        <v>8.4721508769354997E-2</v>
      </c>
      <c r="Y40" s="8">
        <f t="shared" ca="1" si="23"/>
        <v>14</v>
      </c>
      <c r="Z40" s="16" t="str">
        <f t="shared" ca="1" si="24"/>
        <v>Aa Bee See</v>
      </c>
      <c r="AA40" s="17">
        <f t="shared" ca="1" si="25"/>
        <v>2.9839510595748532E-3</v>
      </c>
      <c r="AB40" s="18">
        <f t="shared" ca="1" si="26"/>
        <v>5</v>
      </c>
      <c r="AC40" s="6" t="str">
        <f t="shared" ca="1" si="27"/>
        <v>Bomber Jackson (IRE)</v>
      </c>
      <c r="AD40" s="6" t="str">
        <f t="shared" ca="1" si="28"/>
        <v>no selection</v>
      </c>
      <c r="AE40" s="6" t="str">
        <f t="shared" ca="1" si="29"/>
        <v>no selection</v>
      </c>
      <c r="AF40" s="16" t="str">
        <f t="shared" ca="1" si="30"/>
        <v>Bomber Jackson (IRE)</v>
      </c>
      <c r="AG40" s="16">
        <f t="shared" ca="1" si="31"/>
        <v>7.5</v>
      </c>
      <c r="AH40" s="16" t="str">
        <f t="shared" ca="1" si="32"/>
        <v>*</v>
      </c>
      <c r="AI40" s="6">
        <v>38</v>
      </c>
      <c r="AJ40" s="6">
        <f t="shared" si="33"/>
        <v>-1</v>
      </c>
      <c r="AK40" s="6">
        <f t="shared" si="34"/>
        <v>-1</v>
      </c>
      <c r="AL40" s="6">
        <f t="shared" ca="1" si="35"/>
        <v>21</v>
      </c>
      <c r="AM40" s="6" t="str">
        <f t="shared" ca="1" si="36"/>
        <v>Reaneys Of Galway Supporting NUIG Volunteer Services Abroad Handicap (45-65) (Div 2)</v>
      </c>
      <c r="AN40" s="6" t="str">
        <f t="shared" ca="1" si="37"/>
        <v xml:space="preserve">1m4f </v>
      </c>
      <c r="AO40" s="6">
        <f t="shared" ca="1" si="38"/>
        <v>5996</v>
      </c>
      <c r="AP40" s="6" t="str">
        <f t="shared" ca="1" si="39"/>
        <v>Soft</v>
      </c>
      <c r="AQ40" s="6" t="str">
        <f t="shared" ca="1" si="40"/>
        <v>Handicap</v>
      </c>
      <c r="AR40" s="6" t="str">
        <f t="shared" ca="1" si="41"/>
        <v>Mastermind (IRE)</v>
      </c>
      <c r="AS40" s="6" t="str">
        <f t="shared" ca="1" si="42"/>
        <v>Bomber Jackson (IRE)</v>
      </c>
      <c r="AT40" s="6" t="str">
        <f t="shared" ca="1" si="43"/>
        <v>Bomber Jackson (IRE)</v>
      </c>
      <c r="AU40" s="6" t="str">
        <f t="shared" ca="1" si="60"/>
        <v>Bomber Jackson (IRE)</v>
      </c>
      <c r="AV40" s="6" t="str">
        <f t="shared" ca="1" si="61"/>
        <v>Mastermind (IRE)</v>
      </c>
      <c r="AW40" s="6">
        <f t="shared" ca="1" si="57"/>
        <v>112</v>
      </c>
      <c r="AX40" s="6">
        <f t="shared" ca="1" si="58"/>
        <v>118</v>
      </c>
      <c r="AY40" s="6" t="str">
        <f t="shared" ca="1" si="59"/>
        <v>Mastermind (IRE)</v>
      </c>
      <c r="AZ40" s="14" t="str">
        <f t="shared" ca="1" si="47"/>
        <v/>
      </c>
      <c r="BA40" s="14" t="str">
        <f t="shared" ca="1" si="48"/>
        <v/>
      </c>
      <c r="BB40" s="14">
        <f t="shared" ca="1" si="49"/>
        <v>65</v>
      </c>
      <c r="BC40" s="14">
        <f t="shared" ca="1" si="50"/>
        <v>55</v>
      </c>
      <c r="BD40" s="14" t="str">
        <f t="shared" ca="1" si="51"/>
        <v>No Lay</v>
      </c>
      <c r="BE40" s="14" t="str">
        <f t="shared" ca="1" si="52"/>
        <v>***</v>
      </c>
      <c r="BF40" s="14" t="str">
        <f t="shared" ca="1" si="53"/>
        <v>"</v>
      </c>
      <c r="BG40" s="14">
        <f t="shared" ca="1" si="54"/>
        <v>0</v>
      </c>
    </row>
    <row r="41" spans="1:59">
      <c r="A41" s="14" t="str">
        <f>Sheets!D55</f>
        <v>1645 Chelmsford City</v>
      </c>
      <c r="B41" s="14" t="str">
        <f t="shared" ca="1" si="0"/>
        <v>Chelmsford City</v>
      </c>
      <c r="C41" s="15">
        <f t="shared" ca="1" si="1"/>
        <v>0.69791666666666663</v>
      </c>
      <c r="D41" s="16" t="str">
        <f t="shared" ca="1" si="2"/>
        <v>Say The Word</v>
      </c>
      <c r="E41" s="17">
        <f t="shared" ca="1" si="3"/>
        <v>8.1073395206949159E-2</v>
      </c>
      <c r="F41" s="18">
        <f t="shared" ca="1" si="4"/>
        <v>2.75</v>
      </c>
      <c r="G41" s="6" t="str">
        <f t="shared" ca="1" si="5"/>
        <v>Lun Deux Trois (IRE)</v>
      </c>
      <c r="H41" s="8">
        <f t="shared" ca="1" si="6"/>
        <v>3</v>
      </c>
      <c r="I41" s="16" t="str">
        <f t="shared" ca="1" si="7"/>
        <v>Valence</v>
      </c>
      <c r="J41" s="18">
        <f t="shared" ca="1" si="8"/>
        <v>10</v>
      </c>
      <c r="K41" s="6" t="str">
        <f t="shared" ca="1" si="9"/>
        <v>Lun Deux Trois (IRE)</v>
      </c>
      <c r="L41" s="7">
        <f t="shared" ca="1" si="10"/>
        <v>0.20385402455661664</v>
      </c>
      <c r="M41" s="8">
        <f t="shared" ca="1" si="11"/>
        <v>3</v>
      </c>
      <c r="N41" s="16" t="str">
        <f t="shared" ca="1" si="12"/>
        <v>Lun Deux Trois (IRE)</v>
      </c>
      <c r="O41" s="17">
        <f t="shared" ca="1" si="13"/>
        <v>6.743169787188677E-2</v>
      </c>
      <c r="P41" s="18">
        <f t="shared" ca="1" si="14"/>
        <v>3</v>
      </c>
      <c r="Q41" s="6" t="str">
        <f t="shared" ca="1" si="15"/>
        <v>Say The Word</v>
      </c>
      <c r="R41" s="7">
        <f t="shared" ca="1" si="16"/>
        <v>0.11758525456292032</v>
      </c>
      <c r="S41" s="8">
        <f t="shared" ca="1" si="17"/>
        <v>2.75</v>
      </c>
      <c r="T41" s="16" t="str">
        <f t="shared" ca="1" si="18"/>
        <v>Zuba</v>
      </c>
      <c r="U41" s="17">
        <f t="shared" ca="1" si="19"/>
        <v>0</v>
      </c>
      <c r="V41" s="18">
        <f t="shared" ca="1" si="20"/>
        <v>12</v>
      </c>
      <c r="W41" s="6" t="str">
        <f t="shared" ca="1" si="21"/>
        <v>Al Mikdam (USA)</v>
      </c>
      <c r="X41" s="7">
        <f t="shared" ca="1" si="22"/>
        <v>0.20108583399722646</v>
      </c>
      <c r="Y41" s="8">
        <f t="shared" ca="1" si="23"/>
        <v>2.5</v>
      </c>
      <c r="Z41" s="16" t="str">
        <f t="shared" ca="1" si="24"/>
        <v>Say The Word</v>
      </c>
      <c r="AA41" s="17">
        <f t="shared" ca="1" si="25"/>
        <v>0.34615384615384615</v>
      </c>
      <c r="AB41" s="18">
        <f t="shared" ca="1" si="26"/>
        <v>2.75</v>
      </c>
      <c r="AC41" s="6" t="str">
        <f t="shared" ca="1" si="27"/>
        <v>Lun Deux Trois (IRE)</v>
      </c>
      <c r="AD41" s="6" t="str">
        <f t="shared" ca="1" si="28"/>
        <v/>
      </c>
      <c r="AE41" s="6" t="str">
        <f t="shared" ca="1" si="29"/>
        <v>no selection</v>
      </c>
      <c r="AF41" s="16" t="str">
        <f t="shared" ca="1" si="30"/>
        <v>Lun Deux Trois (IRE)</v>
      </c>
      <c r="AG41" s="16">
        <f t="shared" ca="1" si="31"/>
        <v>3</v>
      </c>
      <c r="AH41" s="16" t="str">
        <f t="shared" ca="1" si="32"/>
        <v>*</v>
      </c>
      <c r="AI41" s="6">
        <v>39</v>
      </c>
      <c r="AJ41" s="6">
        <f t="shared" si="33"/>
        <v>-1</v>
      </c>
      <c r="AK41" s="6">
        <f t="shared" si="34"/>
        <v>-1</v>
      </c>
      <c r="AL41" s="6">
        <f t="shared" ca="1" si="35"/>
        <v>9</v>
      </c>
      <c r="AM41" s="6" t="str">
        <f t="shared" ca="1" si="36"/>
        <v>Bet toteplacepot At totesport.com Maiden Stakes</v>
      </c>
      <c r="AN41" s="6" t="str">
        <f t="shared" ca="1" si="37"/>
        <v xml:space="preserve">1m2f </v>
      </c>
      <c r="AO41" s="6">
        <f t="shared" ca="1" si="38"/>
        <v>4787</v>
      </c>
      <c r="AP41" s="6" t="str">
        <f t="shared" ca="1" si="39"/>
        <v>Standard</v>
      </c>
      <c r="AQ41" s="6" t="str">
        <f t="shared" ca="1" si="40"/>
        <v>Non Handicap</v>
      </c>
      <c r="AR41" s="6" t="str">
        <f t="shared" ca="1" si="41"/>
        <v/>
      </c>
      <c r="AS41" s="6" t="b">
        <f t="shared" ca="1" si="42"/>
        <v>0</v>
      </c>
      <c r="AT41" s="6" t="b">
        <f t="shared" ca="1" si="43"/>
        <v>0</v>
      </c>
      <c r="AU41" s="6" t="str">
        <f t="shared" ca="1" si="60"/>
        <v>Say The Word</v>
      </c>
      <c r="AV41" s="6" t="str">
        <f t="shared" ca="1" si="61"/>
        <v>Lun Deux Trois (IRE)</v>
      </c>
      <c r="AW41" s="6">
        <f t="shared" ca="1" si="57"/>
        <v>56</v>
      </c>
      <c r="AX41" s="6">
        <f t="shared" ca="1" si="58"/>
        <v>51</v>
      </c>
      <c r="AY41" s="6" t="str">
        <f t="shared" ca="1" si="59"/>
        <v>Say The Word</v>
      </c>
      <c r="AZ41" s="14" t="str">
        <f t="shared" ca="1" si="47"/>
        <v>Say The Word</v>
      </c>
      <c r="BA41" s="14" t="str">
        <f t="shared" ca="1" si="48"/>
        <v>Lun Deux Trois (IRE)</v>
      </c>
      <c r="BB41" s="14">
        <f t="shared" ca="1" si="49"/>
        <v>17.5</v>
      </c>
      <c r="BC41" s="14">
        <f t="shared" ca="1" si="50"/>
        <v>20</v>
      </c>
      <c r="BD41" s="14" t="str">
        <f t="shared" ca="1" si="51"/>
        <v>No Lay</v>
      </c>
      <c r="BE41" s="14" t="str">
        <f t="shared" ca="1" si="52"/>
        <v>****</v>
      </c>
      <c r="BF41" s="14" t="str">
        <f t="shared" ca="1" si="53"/>
        <v>"</v>
      </c>
      <c r="BG41" s="14" t="str">
        <f t="shared" ca="1" si="54"/>
        <v>Class 5</v>
      </c>
    </row>
    <row r="42" spans="1:59">
      <c r="A42" s="14" t="str">
        <f>Sheets!D56</f>
        <v>1715 Chelmsford City</v>
      </c>
      <c r="B42" s="14" t="str">
        <f t="shared" ca="1" si="0"/>
        <v>Chelmsford City</v>
      </c>
      <c r="C42" s="15">
        <f t="shared" ca="1" si="1"/>
        <v>0.71875</v>
      </c>
      <c r="D42" s="16" t="str">
        <f t="shared" ca="1" si="2"/>
        <v>Winter Light</v>
      </c>
      <c r="E42" s="17">
        <f t="shared" ca="1" si="3"/>
        <v>0.2309160228785852</v>
      </c>
      <c r="F42" s="18">
        <f t="shared" ca="1" si="4"/>
        <v>1.5</v>
      </c>
      <c r="G42" s="6" t="str">
        <f t="shared" ca="1" si="5"/>
        <v>Collect Call (IRE)</v>
      </c>
      <c r="H42" s="8">
        <f t="shared" ca="1" si="6"/>
        <v>1.25</v>
      </c>
      <c r="I42" s="16" t="str">
        <f t="shared" ca="1" si="7"/>
        <v>The Galla Girl (IRE)</v>
      </c>
      <c r="J42" s="18">
        <f t="shared" ca="1" si="8"/>
        <v>20</v>
      </c>
      <c r="K42" s="6" t="str">
        <f t="shared" ca="1" si="9"/>
        <v>Winter Light</v>
      </c>
      <c r="L42" s="7">
        <f t="shared" ca="1" si="10"/>
        <v>0.11989675516224188</v>
      </c>
      <c r="M42" s="8">
        <f t="shared" ca="1" si="11"/>
        <v>1.5</v>
      </c>
      <c r="N42" s="16" t="str">
        <f t="shared" ca="1" si="12"/>
        <v>Winter Light</v>
      </c>
      <c r="O42" s="17">
        <f t="shared" ca="1" si="13"/>
        <v>1.8343791081234771E-2</v>
      </c>
      <c r="P42" s="18">
        <f t="shared" ca="1" si="14"/>
        <v>1.5</v>
      </c>
      <c r="Q42" s="6" t="str">
        <f t="shared" ca="1" si="15"/>
        <v>Winter Light</v>
      </c>
      <c r="R42" s="7">
        <f t="shared" ca="1" si="16"/>
        <v>0.25127995728240721</v>
      </c>
      <c r="S42" s="8">
        <f t="shared" ca="1" si="17"/>
        <v>1.5</v>
      </c>
      <c r="T42" s="16" t="str">
        <f t="shared" ca="1" si="18"/>
        <v>Winter Light</v>
      </c>
      <c r="U42" s="17">
        <f t="shared" ca="1" si="19"/>
        <v>0</v>
      </c>
      <c r="V42" s="18">
        <f t="shared" ca="1" si="20"/>
        <v>1.5</v>
      </c>
      <c r="W42" s="6" t="str">
        <f t="shared" ca="1" si="21"/>
        <v>Catheadans Fiyah</v>
      </c>
      <c r="X42" s="7">
        <f t="shared" ca="1" si="22"/>
        <v>4.0144567076014284E-2</v>
      </c>
      <c r="Y42" s="8">
        <f t="shared" ca="1" si="23"/>
        <v>25</v>
      </c>
      <c r="Z42" s="16" t="str">
        <f t="shared" ca="1" si="24"/>
        <v>Winter Light</v>
      </c>
      <c r="AA42" s="17">
        <f t="shared" ca="1" si="25"/>
        <v>0.11259889526749975</v>
      </c>
      <c r="AB42" s="18">
        <f t="shared" ca="1" si="26"/>
        <v>1.5</v>
      </c>
      <c r="AC42" s="6" t="str">
        <f t="shared" ca="1" si="27"/>
        <v>Winter Light</v>
      </c>
      <c r="AD42" s="6" t="str">
        <f t="shared" ca="1" si="28"/>
        <v/>
      </c>
      <c r="AE42" s="6" t="str">
        <f t="shared" ca="1" si="29"/>
        <v>Winter Light</v>
      </c>
      <c r="AF42" s="16" t="str">
        <f t="shared" ca="1" si="30"/>
        <v>Winter Light</v>
      </c>
      <c r="AG42" s="16">
        <f t="shared" ca="1" si="31"/>
        <v>1.5</v>
      </c>
      <c r="AH42" s="16" t="str">
        <f t="shared" ca="1" si="32"/>
        <v>***</v>
      </c>
      <c r="AI42" s="6">
        <v>40</v>
      </c>
      <c r="AJ42" s="6">
        <f t="shared" si="33"/>
        <v>-1</v>
      </c>
      <c r="AK42" s="6">
        <f t="shared" si="34"/>
        <v>-1</v>
      </c>
      <c r="AL42" s="6">
        <f t="shared" ca="1" si="35"/>
        <v>7</v>
      </c>
      <c r="AM42" s="6" t="str">
        <f t="shared" ca="1" si="36"/>
        <v>Bet toteexacta At totesport.com Fillies Novice Stakes (Plus 10)</v>
      </c>
      <c r="AN42" s="6" t="str">
        <f t="shared" ca="1" si="37"/>
        <v xml:space="preserve">6f </v>
      </c>
      <c r="AO42" s="6">
        <f t="shared" ca="1" si="38"/>
        <v>6081</v>
      </c>
      <c r="AP42" s="6" t="str">
        <f t="shared" ca="1" si="39"/>
        <v>Standard</v>
      </c>
      <c r="AQ42" s="6" t="str">
        <f t="shared" ca="1" si="40"/>
        <v>Non Handicap</v>
      </c>
      <c r="AR42" s="6" t="str">
        <f t="shared" ca="1" si="41"/>
        <v/>
      </c>
      <c r="AS42" s="6" t="b">
        <f t="shared" ca="1" si="42"/>
        <v>0</v>
      </c>
      <c r="AT42" s="6" t="b">
        <f t="shared" ca="1" si="43"/>
        <v>0</v>
      </c>
      <c r="AU42" s="6" t="str">
        <f t="shared" ca="1" si="60"/>
        <v>Winter Light</v>
      </c>
      <c r="AV42" s="6" t="str">
        <f t="shared" ca="1" si="61"/>
        <v>Collect Call (IRE)</v>
      </c>
      <c r="AW42" s="6">
        <f t="shared" ca="1" si="57"/>
        <v>54</v>
      </c>
      <c r="AX42" s="6">
        <f t="shared" ca="1" si="58"/>
        <v>42</v>
      </c>
      <c r="AY42" s="6" t="str">
        <f t="shared" ca="1" si="59"/>
        <v>Winter Light</v>
      </c>
      <c r="AZ42" s="14" t="str">
        <f t="shared" ca="1" si="47"/>
        <v/>
      </c>
      <c r="BA42" s="14" t="str">
        <f t="shared" ca="1" si="48"/>
        <v/>
      </c>
      <c r="BB42" s="14">
        <f t="shared" ca="1" si="49"/>
        <v>5</v>
      </c>
      <c r="BC42" s="14">
        <f t="shared" ca="1" si="50"/>
        <v>2.5</v>
      </c>
      <c r="BD42" s="14" t="str">
        <f t="shared" ca="1" si="51"/>
        <v>No Lay</v>
      </c>
      <c r="BE42" s="14" t="str">
        <f t="shared" ca="1" si="52"/>
        <v>***</v>
      </c>
      <c r="BF42" s="14" t="str">
        <f t="shared" ca="1" si="53"/>
        <v>"</v>
      </c>
      <c r="BG42" s="14" t="str">
        <f t="shared" ca="1" si="54"/>
        <v>Class 4</v>
      </c>
    </row>
    <row r="43" spans="1:59">
      <c r="A43" s="14" t="str">
        <f>Sheets!D57</f>
        <v>1745 Chelmsford City</v>
      </c>
      <c r="B43" s="14" t="str">
        <f t="shared" ca="1" si="0"/>
        <v>Chelmsford City</v>
      </c>
      <c r="C43" s="15">
        <f t="shared" ca="1" si="1"/>
        <v>0.73958333333333337</v>
      </c>
      <c r="D43" s="16" t="str">
        <f t="shared" ca="1" si="2"/>
        <v>Gemini</v>
      </c>
      <c r="E43" s="17">
        <f t="shared" ca="1" si="3"/>
        <v>6.4122992981111029E-2</v>
      </c>
      <c r="F43" s="18">
        <f t="shared" ca="1" si="4"/>
        <v>2</v>
      </c>
      <c r="G43" s="6" t="str">
        <f t="shared" ca="1" si="5"/>
        <v>Hope Is High</v>
      </c>
      <c r="H43" s="8">
        <f t="shared" ca="1" si="6"/>
        <v>6.5</v>
      </c>
      <c r="I43" s="16" t="str">
        <f t="shared" ca="1" si="7"/>
        <v>Flood Defence (IRE)</v>
      </c>
      <c r="J43" s="18">
        <f t="shared" ca="1" si="8"/>
        <v>8</v>
      </c>
      <c r="K43" s="6" t="str">
        <f t="shared" ca="1" si="9"/>
        <v>Hope Is High</v>
      </c>
      <c r="L43" s="7">
        <f t="shared" ca="1" si="10"/>
        <v>0.26563035775517208</v>
      </c>
      <c r="M43" s="8">
        <f t="shared" ca="1" si="11"/>
        <v>6.5</v>
      </c>
      <c r="N43" s="16" t="str">
        <f t="shared" ca="1" si="12"/>
        <v>Whinging Willie (IRE)</v>
      </c>
      <c r="O43" s="17">
        <f t="shared" ca="1" si="13"/>
        <v>3.5975695768702166E-2</v>
      </c>
      <c r="P43" s="18">
        <f t="shared" ca="1" si="14"/>
        <v>7.5</v>
      </c>
      <c r="Q43" s="6" t="str">
        <f t="shared" ca="1" si="15"/>
        <v>Landue</v>
      </c>
      <c r="R43" s="7">
        <f t="shared" ca="1" si="16"/>
        <v>6.1258388146967012E-2</v>
      </c>
      <c r="S43" s="8">
        <f t="shared" ca="1" si="17"/>
        <v>3.5</v>
      </c>
      <c r="T43" s="16" t="str">
        <f t="shared" ca="1" si="18"/>
        <v>Spanish History (USA)</v>
      </c>
      <c r="U43" s="17">
        <f t="shared" ca="1" si="19"/>
        <v>0.14537788881948777</v>
      </c>
      <c r="V43" s="18">
        <f t="shared" ca="1" si="20"/>
        <v>14</v>
      </c>
      <c r="W43" s="6" t="str">
        <f t="shared" ca="1" si="21"/>
        <v>Gemini</v>
      </c>
      <c r="X43" s="7">
        <f t="shared" ca="1" si="22"/>
        <v>0.3458391166538915</v>
      </c>
      <c r="Y43" s="8">
        <f t="shared" ca="1" si="23"/>
        <v>2</v>
      </c>
      <c r="Z43" s="16" t="str">
        <f t="shared" ca="1" si="24"/>
        <v>Gemini</v>
      </c>
      <c r="AA43" s="17">
        <f t="shared" ca="1" si="25"/>
        <v>0.34105778643243118</v>
      </c>
      <c r="AB43" s="18">
        <f t="shared" ca="1" si="26"/>
        <v>2</v>
      </c>
      <c r="AC43" s="6" t="str">
        <f t="shared" ca="1" si="27"/>
        <v>Gemini</v>
      </c>
      <c r="AD43" s="6" t="str">
        <f t="shared" ca="1" si="28"/>
        <v/>
      </c>
      <c r="AE43" s="6" t="str">
        <f t="shared" ca="1" si="29"/>
        <v>no selection</v>
      </c>
      <c r="AF43" s="16" t="str">
        <f t="shared" ca="1" si="30"/>
        <v>Gemini</v>
      </c>
      <c r="AG43" s="16">
        <f t="shared" ca="1" si="31"/>
        <v>2</v>
      </c>
      <c r="AH43" s="16" t="str">
        <f t="shared" ca="1" si="32"/>
        <v>**</v>
      </c>
      <c r="AI43" s="6">
        <v>41</v>
      </c>
      <c r="AJ43" s="6">
        <f t="shared" si="33"/>
        <v>-1</v>
      </c>
      <c r="AK43" s="6">
        <f t="shared" si="34"/>
        <v>-1</v>
      </c>
      <c r="AL43" s="6">
        <f t="shared" ca="1" si="35"/>
        <v>10</v>
      </c>
      <c r="AM43" s="6" t="str">
        <f t="shared" ca="1" si="36"/>
        <v>Bet totequadpot At totesport.com Handicap</v>
      </c>
      <c r="AN43" s="6" t="str">
        <f t="shared" ca="1" si="37"/>
        <v xml:space="preserve">1m5½f </v>
      </c>
      <c r="AO43" s="6">
        <f t="shared" ca="1" si="38"/>
        <v>5434</v>
      </c>
      <c r="AP43" s="6" t="str">
        <f t="shared" ca="1" si="39"/>
        <v>Standard</v>
      </c>
      <c r="AQ43" s="6" t="str">
        <f t="shared" ca="1" si="40"/>
        <v>Handicap</v>
      </c>
      <c r="AR43" s="6" t="str">
        <f t="shared" ca="1" si="41"/>
        <v>Gemini</v>
      </c>
      <c r="AS43" s="6" t="str">
        <f t="shared" ca="1" si="42"/>
        <v>Flood Defence (IRE)</v>
      </c>
      <c r="AT43" s="6" t="str">
        <f t="shared" ca="1" si="43"/>
        <v>Gemini</v>
      </c>
      <c r="AU43" s="6" t="str">
        <f t="shared" ca="1" si="60"/>
        <v>Gemini</v>
      </c>
      <c r="AV43" s="6" t="str">
        <f t="shared" ca="1" si="61"/>
        <v>Hope Is High</v>
      </c>
      <c r="AW43" s="6">
        <f t="shared" ca="1" si="57"/>
        <v>66</v>
      </c>
      <c r="AX43" s="6">
        <f t="shared" ca="1" si="58"/>
        <v>43</v>
      </c>
      <c r="AY43" s="6" t="str">
        <f t="shared" ca="1" si="59"/>
        <v>Gemini</v>
      </c>
      <c r="AZ43" s="14" t="str">
        <f t="shared" ca="1" si="47"/>
        <v/>
      </c>
      <c r="BA43" s="14" t="str">
        <f t="shared" ca="1" si="48"/>
        <v/>
      </c>
      <c r="BB43" s="14">
        <f t="shared" ca="1" si="49"/>
        <v>10</v>
      </c>
      <c r="BC43" s="14">
        <f t="shared" ca="1" si="50"/>
        <v>55</v>
      </c>
      <c r="BD43" s="14" t="str">
        <f t="shared" ca="1" si="51"/>
        <v>No Lay</v>
      </c>
      <c r="BE43" s="14" t="str">
        <f t="shared" ca="1" si="52"/>
        <v>*</v>
      </c>
      <c r="BF43" s="14" t="str">
        <f t="shared" ca="1" si="53"/>
        <v>"</v>
      </c>
      <c r="BG43" s="14" t="str">
        <f t="shared" ca="1" si="54"/>
        <v>Class 5</v>
      </c>
    </row>
    <row r="44" spans="1:59">
      <c r="A44" s="14" t="str">
        <f>Sheets!D58</f>
        <v>1815 Chelmsford City</v>
      </c>
      <c r="B44" s="14" t="str">
        <f t="shared" ca="1" si="0"/>
        <v>Chelmsford City</v>
      </c>
      <c r="C44" s="15">
        <f t="shared" ca="1" si="1"/>
        <v>0.76041666666666663</v>
      </c>
      <c r="D44" s="16" t="str">
        <f t="shared" ca="1" si="2"/>
        <v>Dark Side Dream</v>
      </c>
      <c r="E44" s="17">
        <f t="shared" ca="1" si="3"/>
        <v>6.4937425565080364E-2</v>
      </c>
      <c r="F44" s="18">
        <f t="shared" ca="1" si="4"/>
        <v>3</v>
      </c>
      <c r="G44" s="6" t="str">
        <f t="shared" ca="1" si="5"/>
        <v>Acrux</v>
      </c>
      <c r="H44" s="8">
        <f t="shared" ca="1" si="6"/>
        <v>5.5</v>
      </c>
      <c r="I44" s="16" t="str">
        <f t="shared" ca="1" si="7"/>
        <v>Made Of Honour (IRE)</v>
      </c>
      <c r="J44" s="18">
        <f t="shared" ca="1" si="8"/>
        <v>8</v>
      </c>
      <c r="K44" s="6" t="str">
        <f t="shared" ca="1" si="9"/>
        <v>Dark Side Dream</v>
      </c>
      <c r="L44" s="7">
        <f t="shared" ca="1" si="10"/>
        <v>0.16212015649284528</v>
      </c>
      <c r="M44" s="8">
        <f t="shared" ca="1" si="11"/>
        <v>3</v>
      </c>
      <c r="N44" s="16" t="str">
        <f t="shared" ca="1" si="12"/>
        <v>Kadrizzi (FR)</v>
      </c>
      <c r="O44" s="17">
        <f t="shared" ca="1" si="13"/>
        <v>3.4776560598161589E-4</v>
      </c>
      <c r="P44" s="18">
        <f t="shared" ca="1" si="14"/>
        <v>14</v>
      </c>
      <c r="Q44" s="6" t="str">
        <f t="shared" ca="1" si="15"/>
        <v>Made Of Honour (IRE)</v>
      </c>
      <c r="R44" s="7">
        <f t="shared" ca="1" si="16"/>
        <v>0.15802204637340617</v>
      </c>
      <c r="S44" s="8">
        <f t="shared" ca="1" si="17"/>
        <v>8</v>
      </c>
      <c r="T44" s="16" t="str">
        <f t="shared" ca="1" si="18"/>
        <v>Hammer Gun (USA)</v>
      </c>
      <c r="U44" s="17">
        <f t="shared" ca="1" si="19"/>
        <v>7.6870721063378375E-2</v>
      </c>
      <c r="V44" s="18">
        <f t="shared" ca="1" si="20"/>
        <v>10</v>
      </c>
      <c r="W44" s="6" t="str">
        <f t="shared" ca="1" si="21"/>
        <v>Made Of Honour (IRE)</v>
      </c>
      <c r="X44" s="7">
        <f t="shared" ca="1" si="22"/>
        <v>1.5790112960038925E-2</v>
      </c>
      <c r="Y44" s="8">
        <f t="shared" ca="1" si="23"/>
        <v>8</v>
      </c>
      <c r="Z44" s="16" t="str">
        <f t="shared" ca="1" si="24"/>
        <v>Made Of Honour (IRE)</v>
      </c>
      <c r="AA44" s="17">
        <f t="shared" ca="1" si="25"/>
        <v>0.3608880308880309</v>
      </c>
      <c r="AB44" s="18">
        <f t="shared" ca="1" si="26"/>
        <v>8</v>
      </c>
      <c r="AC44" s="6" t="str">
        <f t="shared" ca="1" si="27"/>
        <v>Made Of Honour (IRE)</v>
      </c>
      <c r="AD44" s="6" t="str">
        <f t="shared" ca="1" si="28"/>
        <v/>
      </c>
      <c r="AE44" s="6" t="str">
        <f t="shared" ca="1" si="29"/>
        <v>no selection</v>
      </c>
      <c r="AF44" s="16" t="str">
        <f t="shared" ca="1" si="30"/>
        <v>Made Of Honour (IRE)</v>
      </c>
      <c r="AG44" s="16">
        <f t="shared" ca="1" si="31"/>
        <v>8</v>
      </c>
      <c r="AH44" s="16" t="str">
        <f t="shared" ca="1" si="32"/>
        <v>*</v>
      </c>
      <c r="AI44" s="6">
        <v>42</v>
      </c>
      <c r="AJ44" s="6">
        <f t="shared" si="33"/>
        <v>-1</v>
      </c>
      <c r="AK44" s="6">
        <f t="shared" si="34"/>
        <v>-1</v>
      </c>
      <c r="AL44" s="6">
        <f t="shared" ca="1" si="35"/>
        <v>11</v>
      </c>
      <c r="AM44" s="6" t="str">
        <f t="shared" ca="1" si="36"/>
        <v>Bet totetrifecta At totesport.com Handicap</v>
      </c>
      <c r="AN44" s="6" t="str">
        <f t="shared" ca="1" si="37"/>
        <v xml:space="preserve">7f </v>
      </c>
      <c r="AO44" s="6">
        <f t="shared" ca="1" si="38"/>
        <v>6663</v>
      </c>
      <c r="AP44" s="6" t="str">
        <f t="shared" ca="1" si="39"/>
        <v>Standard</v>
      </c>
      <c r="AQ44" s="6" t="str">
        <f t="shared" ca="1" si="40"/>
        <v>Handicap</v>
      </c>
      <c r="AR44" s="6" t="str">
        <f t="shared" ca="1" si="41"/>
        <v>Made Of Honour (IRE)</v>
      </c>
      <c r="AS44" s="6" t="str">
        <f t="shared" ca="1" si="42"/>
        <v>Dark Side Dream</v>
      </c>
      <c r="AT44" s="6" t="str">
        <f t="shared" ca="1" si="43"/>
        <v>Dark Side Dream</v>
      </c>
      <c r="AU44" s="6" t="str">
        <f t="shared" ca="1" si="60"/>
        <v>Dark Side Dream</v>
      </c>
      <c r="AV44" s="6" t="str">
        <f t="shared" ca="1" si="61"/>
        <v>Acrux</v>
      </c>
      <c r="AW44" s="6">
        <f t="shared" ca="1" si="57"/>
        <v>61</v>
      </c>
      <c r="AX44" s="6">
        <f t="shared" ca="1" si="58"/>
        <v>62</v>
      </c>
      <c r="AY44" s="6" t="str">
        <f t="shared" ca="1" si="59"/>
        <v>Acrux</v>
      </c>
      <c r="AZ44" s="14" t="str">
        <f t="shared" ca="1" si="47"/>
        <v/>
      </c>
      <c r="BA44" s="14" t="str">
        <f t="shared" ca="1" si="48"/>
        <v/>
      </c>
      <c r="BB44" s="14">
        <f t="shared" ca="1" si="49"/>
        <v>20</v>
      </c>
      <c r="BC44" s="14">
        <f t="shared" ca="1" si="50"/>
        <v>45</v>
      </c>
      <c r="BD44" s="14" t="str">
        <f t="shared" ca="1" si="51"/>
        <v>No Lay</v>
      </c>
      <c r="BE44" s="14" t="str">
        <f t="shared" ca="1" si="52"/>
        <v>**</v>
      </c>
      <c r="BF44" s="14" t="str">
        <f t="shared" ca="1" si="53"/>
        <v>"</v>
      </c>
      <c r="BG44" s="14" t="str">
        <f t="shared" ca="1" si="54"/>
        <v>Class 4</v>
      </c>
    </row>
    <row r="45" spans="1:59">
      <c r="A45" s="14" t="str">
        <f>Sheets!D59</f>
        <v>1845 Chelmsford City</v>
      </c>
      <c r="B45" s="14" t="str">
        <f t="shared" ca="1" si="0"/>
        <v>Chelmsford City</v>
      </c>
      <c r="C45" s="15">
        <f t="shared" ca="1" si="1"/>
        <v>0.78125</v>
      </c>
      <c r="D45" s="16" t="str">
        <f t="shared" ca="1" si="2"/>
        <v>Carvelas (IRE)</v>
      </c>
      <c r="E45" s="17">
        <f t="shared" ca="1" si="3"/>
        <v>5.0260756757589072E-2</v>
      </c>
      <c r="F45" s="18">
        <f t="shared" ca="1" si="4"/>
        <v>2.5</v>
      </c>
      <c r="G45" s="6" t="str">
        <f t="shared" ca="1" si="5"/>
        <v>Enchanting Enya (IRE)</v>
      </c>
      <c r="H45" s="8">
        <f t="shared" ca="1" si="6"/>
        <v>5</v>
      </c>
      <c r="I45" s="16" t="str">
        <f t="shared" ca="1" si="7"/>
        <v>Earthly (USA)</v>
      </c>
      <c r="J45" s="18">
        <f t="shared" ca="1" si="8"/>
        <v>3.5</v>
      </c>
      <c r="K45" s="6" t="str">
        <f t="shared" ca="1" si="9"/>
        <v>Carvelas (IRE)</v>
      </c>
      <c r="L45" s="7">
        <f t="shared" ca="1" si="10"/>
        <v>1.3123359580053612E-3</v>
      </c>
      <c r="M45" s="8">
        <f t="shared" ca="1" si="11"/>
        <v>2.5</v>
      </c>
      <c r="N45" s="16" t="str">
        <f t="shared" ca="1" si="12"/>
        <v>Planetoid (IRE)</v>
      </c>
      <c r="O45" s="17">
        <f t="shared" ca="1" si="13"/>
        <v>5.491252965096572E-2</v>
      </c>
      <c r="P45" s="18">
        <f t="shared" ca="1" si="14"/>
        <v>16</v>
      </c>
      <c r="Q45" s="6" t="str">
        <f t="shared" ca="1" si="15"/>
        <v>Seventii</v>
      </c>
      <c r="R45" s="7">
        <f t="shared" ca="1" si="16"/>
        <v>0.23185712810983797</v>
      </c>
      <c r="S45" s="8">
        <f t="shared" ca="1" si="17"/>
        <v>4</v>
      </c>
      <c r="T45" s="16" t="str">
        <f t="shared" ca="1" si="18"/>
        <v>Woofie (IRE)</v>
      </c>
      <c r="U45" s="17">
        <f t="shared" ca="1" si="19"/>
        <v>0.11843276936776492</v>
      </c>
      <c r="V45" s="18">
        <f t="shared" ca="1" si="20"/>
        <v>25</v>
      </c>
      <c r="W45" s="6" t="str">
        <f t="shared" ca="1" si="21"/>
        <v>Carvelas (IRE)</v>
      </c>
      <c r="X45" s="7">
        <f t="shared" ca="1" si="22"/>
        <v>0.35711410167931901</v>
      </c>
      <c r="Y45" s="8">
        <f t="shared" ca="1" si="23"/>
        <v>2.5</v>
      </c>
      <c r="Z45" s="16" t="str">
        <f t="shared" ca="1" si="24"/>
        <v>Enchanting Enya (IRE)</v>
      </c>
      <c r="AA45" s="17">
        <f t="shared" ca="1" si="25"/>
        <v>1.4799713388836172E-3</v>
      </c>
      <c r="AB45" s="18">
        <f t="shared" ca="1" si="26"/>
        <v>5</v>
      </c>
      <c r="AC45" s="6" t="str">
        <f t="shared" ca="1" si="27"/>
        <v>Carvelas (IRE)</v>
      </c>
      <c r="AD45" s="6" t="str">
        <f t="shared" ca="1" si="28"/>
        <v/>
      </c>
      <c r="AE45" s="6" t="str">
        <f t="shared" ca="1" si="29"/>
        <v>no selection</v>
      </c>
      <c r="AF45" s="16" t="str">
        <f t="shared" ca="1" si="30"/>
        <v>Carvelas (IRE)</v>
      </c>
      <c r="AG45" s="16">
        <f t="shared" ca="1" si="31"/>
        <v>2.5</v>
      </c>
      <c r="AH45" s="16" t="str">
        <f t="shared" ca="1" si="32"/>
        <v>*</v>
      </c>
      <c r="AI45" s="6">
        <v>43</v>
      </c>
      <c r="AJ45" s="6">
        <f t="shared" si="33"/>
        <v>-1</v>
      </c>
      <c r="AK45" s="6">
        <f t="shared" si="34"/>
        <v>-1</v>
      </c>
      <c r="AL45" s="6">
        <f t="shared" ca="1" si="35"/>
        <v>11</v>
      </c>
      <c r="AM45" s="6" t="str">
        <f t="shared" ca="1" si="36"/>
        <v>Bet toteswinger At totesport.com Handicap</v>
      </c>
      <c r="AN45" s="6" t="str">
        <f t="shared" ca="1" si="37"/>
        <v xml:space="preserve">2m </v>
      </c>
      <c r="AO45" s="6">
        <f t="shared" ca="1" si="38"/>
        <v>3429</v>
      </c>
      <c r="AP45" s="6" t="str">
        <f t="shared" ca="1" si="39"/>
        <v>Standard</v>
      </c>
      <c r="AQ45" s="6" t="str">
        <f t="shared" ca="1" si="40"/>
        <v>Handicap</v>
      </c>
      <c r="AR45" s="6" t="str">
        <f t="shared" ca="1" si="41"/>
        <v>Seventii</v>
      </c>
      <c r="AS45" s="6" t="str">
        <f t="shared" ca="1" si="42"/>
        <v>Earthly (USA)</v>
      </c>
      <c r="AT45" s="6" t="str">
        <f t="shared" ca="1" si="43"/>
        <v>Carvelas (IRE)</v>
      </c>
      <c r="AU45" s="6" t="str">
        <f t="shared" ca="1" si="60"/>
        <v>Carvelas (IRE)</v>
      </c>
      <c r="AV45" s="6" t="str">
        <f t="shared" ca="1" si="61"/>
        <v>Enchanting Enya (IRE)</v>
      </c>
      <c r="AW45" s="6">
        <f t="shared" ca="1" si="57"/>
        <v>70</v>
      </c>
      <c r="AX45" s="6">
        <f t="shared" ca="1" si="58"/>
        <v>70</v>
      </c>
      <c r="AY45" s="6" t="str">
        <f t="shared" ca="1" si="59"/>
        <v>tie</v>
      </c>
      <c r="AZ45" s="14" t="str">
        <f t="shared" ca="1" si="47"/>
        <v/>
      </c>
      <c r="BA45" s="14" t="str">
        <f t="shared" ca="1" si="48"/>
        <v/>
      </c>
      <c r="BB45" s="14">
        <f t="shared" ca="1" si="49"/>
        <v>15</v>
      </c>
      <c r="BC45" s="14">
        <f t="shared" ca="1" si="50"/>
        <v>40</v>
      </c>
      <c r="BD45" s="14" t="str">
        <f t="shared" ca="1" si="51"/>
        <v>No Lay</v>
      </c>
      <c r="BE45" s="14" t="str">
        <f t="shared" ca="1" si="52"/>
        <v>*</v>
      </c>
      <c r="BF45" s="14" t="str">
        <f t="shared" ca="1" si="53"/>
        <v>"</v>
      </c>
      <c r="BG45" s="14" t="str">
        <f t="shared" ca="1" si="54"/>
        <v>Class 6</v>
      </c>
    </row>
    <row r="46" spans="1:59">
      <c r="A46" s="14" t="str">
        <f>Sheets!D60</f>
        <v>1915 Chelmsford City</v>
      </c>
      <c r="B46" s="14" t="str">
        <f t="shared" ca="1" si="0"/>
        <v>Chelmsford City</v>
      </c>
      <c r="C46" s="15">
        <f t="shared" ca="1" si="1"/>
        <v>0.80208333333333337</v>
      </c>
      <c r="D46" s="16" t="str">
        <f t="shared" ca="1" si="2"/>
        <v>Squire</v>
      </c>
      <c r="E46" s="17">
        <f t="shared" ca="1" si="3"/>
        <v>2.8799645136274976E-2</v>
      </c>
      <c r="F46" s="18">
        <f t="shared" ca="1" si="4"/>
        <v>7</v>
      </c>
      <c r="G46" s="6" t="str">
        <f t="shared" ca="1" si="5"/>
        <v>Coachella (IRE)</v>
      </c>
      <c r="H46" s="8">
        <f t="shared" ca="1" si="6"/>
        <v>3.5</v>
      </c>
      <c r="I46" s="16" t="str">
        <f t="shared" ca="1" si="7"/>
        <v>Malaysian Boleh</v>
      </c>
      <c r="J46" s="18">
        <f t="shared" ca="1" si="8"/>
        <v>12</v>
      </c>
      <c r="K46" s="6" t="str">
        <f t="shared" ca="1" si="9"/>
        <v>Zahirah</v>
      </c>
      <c r="L46" s="7">
        <f t="shared" ca="1" si="10"/>
        <v>5.1368846131003842E-3</v>
      </c>
      <c r="M46" s="8">
        <f t="shared" ca="1" si="11"/>
        <v>3</v>
      </c>
      <c r="N46" s="16" t="str">
        <f t="shared" ca="1" si="12"/>
        <v>Ainne</v>
      </c>
      <c r="O46" s="17">
        <f t="shared" ca="1" si="13"/>
        <v>9.4516400243978662E-4</v>
      </c>
      <c r="P46" s="18">
        <f t="shared" ca="1" si="14"/>
        <v>8</v>
      </c>
      <c r="Q46" s="6" t="str">
        <f t="shared" ca="1" si="15"/>
        <v>Molten Lava (IRE)</v>
      </c>
      <c r="R46" s="7">
        <f t="shared" ca="1" si="16"/>
        <v>5.1245077921357567E-2</v>
      </c>
      <c r="S46" s="8">
        <f t="shared" ca="1" si="17"/>
        <v>6</v>
      </c>
      <c r="T46" s="16" t="str">
        <f t="shared" ca="1" si="18"/>
        <v>Squire</v>
      </c>
      <c r="U46" s="17">
        <f t="shared" ca="1" si="19"/>
        <v>3.8555691554467642E-2</v>
      </c>
      <c r="V46" s="18">
        <f t="shared" ca="1" si="20"/>
        <v>7</v>
      </c>
      <c r="W46" s="6" t="str">
        <f t="shared" ca="1" si="21"/>
        <v>Ainne</v>
      </c>
      <c r="X46" s="7">
        <f t="shared" ca="1" si="22"/>
        <v>0.2271120239738712</v>
      </c>
      <c r="Y46" s="8">
        <f t="shared" ca="1" si="23"/>
        <v>8</v>
      </c>
      <c r="Z46" s="16" t="str">
        <f t="shared" ca="1" si="24"/>
        <v>Touch The Clouds</v>
      </c>
      <c r="AA46" s="17">
        <f t="shared" ca="1" si="25"/>
        <v>1.7254120386958043E-2</v>
      </c>
      <c r="AB46" s="18">
        <f t="shared" ca="1" si="26"/>
        <v>12</v>
      </c>
      <c r="AC46" s="6" t="str">
        <f t="shared" ca="1" si="27"/>
        <v>Ainne</v>
      </c>
      <c r="AD46" s="6" t="str">
        <f t="shared" ca="1" si="28"/>
        <v/>
      </c>
      <c r="AE46" s="6" t="str">
        <f t="shared" ca="1" si="29"/>
        <v>no selection</v>
      </c>
      <c r="AF46" s="16" t="str">
        <f t="shared" ca="1" si="30"/>
        <v>Ainne</v>
      </c>
      <c r="AG46" s="16">
        <f t="shared" ca="1" si="31"/>
        <v>8</v>
      </c>
      <c r="AH46" s="16" t="str">
        <f t="shared" ca="1" si="32"/>
        <v>*</v>
      </c>
      <c r="AI46" s="6">
        <v>44</v>
      </c>
      <c r="AJ46" s="6">
        <f t="shared" si="33"/>
        <v>-1</v>
      </c>
      <c r="AK46" s="6">
        <f t="shared" si="34"/>
        <v>-1</v>
      </c>
      <c r="AL46" s="6">
        <f t="shared" ca="1" si="35"/>
        <v>11</v>
      </c>
      <c r="AM46" s="6" t="str">
        <f t="shared" ca="1" si="36"/>
        <v>Bet totescoop6 At totesport.com Handicap (Div 1)</v>
      </c>
      <c r="AN46" s="6" t="str">
        <f t="shared" ca="1" si="37"/>
        <v xml:space="preserve">1m </v>
      </c>
      <c r="AO46" s="6">
        <f t="shared" ca="1" si="38"/>
        <v>3429</v>
      </c>
      <c r="AP46" s="6" t="str">
        <f t="shared" ca="1" si="39"/>
        <v>Standard</v>
      </c>
      <c r="AQ46" s="6" t="str">
        <f t="shared" ca="1" si="40"/>
        <v>Handicap</v>
      </c>
      <c r="AR46" s="6" t="str">
        <f t="shared" ca="1" si="41"/>
        <v>Squire</v>
      </c>
      <c r="AS46" s="6" t="str">
        <f t="shared" ca="1" si="42"/>
        <v>Malaysian Boleh</v>
      </c>
      <c r="AT46" s="6" t="str">
        <f t="shared" ca="1" si="43"/>
        <v>Squire</v>
      </c>
      <c r="AU46" s="6" t="str">
        <f t="shared" ca="1" si="60"/>
        <v>Squire</v>
      </c>
      <c r="AV46" s="6" t="str">
        <f t="shared" ca="1" si="61"/>
        <v>Coachella (IRE)</v>
      </c>
      <c r="AW46" s="6">
        <f t="shared" ca="1" si="57"/>
        <v>67</v>
      </c>
      <c r="AX46" s="6">
        <f t="shared" ca="1" si="58"/>
        <v>59</v>
      </c>
      <c r="AY46" s="6" t="str">
        <f t="shared" ca="1" si="59"/>
        <v>Squire</v>
      </c>
      <c r="AZ46" s="14" t="str">
        <f t="shared" ca="1" si="47"/>
        <v/>
      </c>
      <c r="BA46" s="14" t="str">
        <f t="shared" ca="1" si="48"/>
        <v/>
      </c>
      <c r="BB46" s="14">
        <f t="shared" ca="1" si="49"/>
        <v>60</v>
      </c>
      <c r="BC46" s="14">
        <f t="shared" ca="1" si="50"/>
        <v>25</v>
      </c>
      <c r="BD46" s="14" t="str">
        <f t="shared" ca="1" si="51"/>
        <v>No Lay</v>
      </c>
      <c r="BE46" s="14" t="str">
        <f t="shared" ca="1" si="52"/>
        <v>****</v>
      </c>
      <c r="BF46" s="14" t="str">
        <f t="shared" ca="1" si="53"/>
        <v>"</v>
      </c>
      <c r="BG46" s="14" t="str">
        <f t="shared" ca="1" si="54"/>
        <v>Class 6</v>
      </c>
    </row>
    <row r="47" spans="1:59">
      <c r="A47" s="14" t="str">
        <f>Sheets!D61</f>
        <v>1945 Chelmsford City</v>
      </c>
      <c r="B47" s="14" t="str">
        <f t="shared" ca="1" si="0"/>
        <v>Chelmsford City</v>
      </c>
      <c r="C47" s="15">
        <f t="shared" ca="1" si="1"/>
        <v>0.82291666666666663</v>
      </c>
      <c r="D47" s="16" t="str">
        <f t="shared" ca="1" si="2"/>
        <v>Edge (IRE)</v>
      </c>
      <c r="E47" s="17">
        <f t="shared" ca="1" si="3"/>
        <v>0.13270260429946021</v>
      </c>
      <c r="F47" s="18">
        <f t="shared" ca="1" si="4"/>
        <v>2</v>
      </c>
      <c r="G47" s="6" t="str">
        <f t="shared" ca="1" si="5"/>
        <v>Mans Not Trot (IRE)</v>
      </c>
      <c r="H47" s="8">
        <f t="shared" ca="1" si="6"/>
        <v>4</v>
      </c>
      <c r="I47" s="16" t="str">
        <f t="shared" ca="1" si="7"/>
        <v>Galloping Hogan (IRE)</v>
      </c>
      <c r="J47" s="18">
        <f t="shared" ca="1" si="8"/>
        <v>8</v>
      </c>
      <c r="K47" s="6" t="str">
        <f t="shared" ca="1" si="9"/>
        <v>Edge (IRE)</v>
      </c>
      <c r="L47" s="7">
        <f t="shared" ca="1" si="10"/>
        <v>0.14824438202247189</v>
      </c>
      <c r="M47" s="8">
        <f t="shared" ca="1" si="11"/>
        <v>2</v>
      </c>
      <c r="N47" s="16" t="str">
        <f t="shared" ca="1" si="12"/>
        <v>Edge (IRE)</v>
      </c>
      <c r="O47" s="17">
        <f t="shared" ca="1" si="13"/>
        <v>8.2396628917566467E-2</v>
      </c>
      <c r="P47" s="18">
        <f t="shared" ca="1" si="14"/>
        <v>2</v>
      </c>
      <c r="Q47" s="6" t="str">
        <f t="shared" ca="1" si="15"/>
        <v>Mans Not Trot (IRE)</v>
      </c>
      <c r="R47" s="7">
        <f t="shared" ca="1" si="16"/>
        <v>0.41732544378698216</v>
      </c>
      <c r="S47" s="8">
        <f t="shared" ca="1" si="17"/>
        <v>4</v>
      </c>
      <c r="T47" s="16" t="str">
        <f t="shared" ca="1" si="18"/>
        <v>Pams Angel (USA)</v>
      </c>
      <c r="U47" s="17">
        <f t="shared" ca="1" si="19"/>
        <v>0.10673714105396022</v>
      </c>
      <c r="V47" s="18">
        <f t="shared" ca="1" si="20"/>
        <v>20</v>
      </c>
      <c r="W47" s="6" t="str">
        <f t="shared" ca="1" si="21"/>
        <v>Galloping Hogan (IRE)</v>
      </c>
      <c r="X47" s="7">
        <f t="shared" ca="1" si="22"/>
        <v>0.24620357587797562</v>
      </c>
      <c r="Y47" s="8">
        <f t="shared" ca="1" si="23"/>
        <v>8</v>
      </c>
      <c r="Z47" s="16" t="str">
        <f t="shared" ca="1" si="24"/>
        <v>Mans Not Trot (IRE)</v>
      </c>
      <c r="AA47" s="17">
        <f t="shared" ca="1" si="25"/>
        <v>0.38517333333333331</v>
      </c>
      <c r="AB47" s="18">
        <f t="shared" ca="1" si="26"/>
        <v>4</v>
      </c>
      <c r="AC47" s="6" t="str">
        <f t="shared" ca="1" si="27"/>
        <v>Edge (IRE)</v>
      </c>
      <c r="AD47" s="6" t="str">
        <f t="shared" ca="1" si="28"/>
        <v/>
      </c>
      <c r="AE47" s="6" t="str">
        <f t="shared" ca="1" si="29"/>
        <v>no selection</v>
      </c>
      <c r="AF47" s="16" t="str">
        <f t="shared" ca="1" si="30"/>
        <v>Edge (IRE)</v>
      </c>
      <c r="AG47" s="16">
        <f t="shared" ca="1" si="31"/>
        <v>2</v>
      </c>
      <c r="AH47" s="16" t="str">
        <f t="shared" ca="1" si="32"/>
        <v>*</v>
      </c>
      <c r="AI47" s="6">
        <v>45</v>
      </c>
      <c r="AJ47" s="6">
        <f t="shared" si="33"/>
        <v>-1</v>
      </c>
      <c r="AK47" s="6">
        <f t="shared" si="34"/>
        <v>-1</v>
      </c>
      <c r="AL47" s="6">
        <f t="shared" ca="1" si="35"/>
        <v>11</v>
      </c>
      <c r="AM47" s="6" t="str">
        <f t="shared" ca="1" si="36"/>
        <v>Bet totescoop6 At totesport.com Handicap (Div 2)</v>
      </c>
      <c r="AN47" s="6" t="str">
        <f t="shared" ca="1" si="37"/>
        <v xml:space="preserve">1m </v>
      </c>
      <c r="AO47" s="6">
        <f t="shared" ca="1" si="38"/>
        <v>3429</v>
      </c>
      <c r="AP47" s="6" t="str">
        <f t="shared" ca="1" si="39"/>
        <v>Standard</v>
      </c>
      <c r="AQ47" s="6" t="str">
        <f t="shared" ca="1" si="40"/>
        <v>Handicap</v>
      </c>
      <c r="AR47" s="6" t="str">
        <f t="shared" ca="1" si="41"/>
        <v>Mans Not Trot (IRE)</v>
      </c>
      <c r="AS47" s="6" t="str">
        <f t="shared" ca="1" si="42"/>
        <v>Galloping Hogan (IRE)</v>
      </c>
      <c r="AT47" s="6" t="str">
        <f t="shared" ca="1" si="43"/>
        <v>Edge (IRE)</v>
      </c>
      <c r="AU47" s="6" t="str">
        <f t="shared" ca="1" si="60"/>
        <v>Edge (IRE)</v>
      </c>
      <c r="AV47" s="6" t="str">
        <f t="shared" ca="1" si="61"/>
        <v>Mans Not Trot (IRE)</v>
      </c>
      <c r="AW47" s="6">
        <f t="shared" ca="1" si="57"/>
        <v>67</v>
      </c>
      <c r="AX47" s="6">
        <f t="shared" ca="1" si="58"/>
        <v>68</v>
      </c>
      <c r="AY47" s="6" t="str">
        <f t="shared" ca="1" si="59"/>
        <v>Mans Not Trot (IRE)</v>
      </c>
      <c r="AZ47" s="14" t="str">
        <f t="shared" ca="1" si="47"/>
        <v/>
      </c>
      <c r="BA47" s="14" t="str">
        <f t="shared" ca="1" si="48"/>
        <v/>
      </c>
      <c r="BB47" s="14">
        <f t="shared" ca="1" si="49"/>
        <v>10</v>
      </c>
      <c r="BC47" s="14">
        <f t="shared" ca="1" si="50"/>
        <v>30</v>
      </c>
      <c r="BD47" s="14" t="str">
        <f t="shared" ca="1" si="51"/>
        <v>No Lay</v>
      </c>
      <c r="BE47" s="14" t="str">
        <f t="shared" ca="1" si="52"/>
        <v>**</v>
      </c>
      <c r="BF47" s="14" t="str">
        <f t="shared" ca="1" si="53"/>
        <v>"</v>
      </c>
      <c r="BG47" s="14" t="str">
        <f t="shared" ca="1" si="54"/>
        <v>Class 6</v>
      </c>
    </row>
    <row r="48" spans="1:59">
      <c r="A48" s="14" t="str">
        <f>Sheets!D62</f>
        <v>2015 Chelmsford City</v>
      </c>
      <c r="B48" s="14" t="str">
        <f t="shared" ca="1" si="0"/>
        <v>Chelmsford City</v>
      </c>
      <c r="C48" s="15">
        <f t="shared" ca="1" si="1"/>
        <v>0.84375</v>
      </c>
      <c r="D48" s="16" t="str">
        <f t="shared" ca="1" si="2"/>
        <v>Impart</v>
      </c>
      <c r="E48" s="17">
        <f t="shared" ca="1" si="3"/>
        <v>2.0494022199376741E-2</v>
      </c>
      <c r="F48" s="18">
        <f t="shared" ca="1" si="4"/>
        <v>4</v>
      </c>
      <c r="G48" s="6" t="str">
        <f t="shared" ca="1" si="5"/>
        <v>Lalania</v>
      </c>
      <c r="H48" s="8">
        <f t="shared" ca="1" si="6"/>
        <v>2.75</v>
      </c>
      <c r="I48" s="16" t="str">
        <f t="shared" ca="1" si="7"/>
        <v>Look Surprised</v>
      </c>
      <c r="J48" s="18">
        <f t="shared" ca="1" si="8"/>
        <v>6.5</v>
      </c>
      <c r="K48" s="6" t="str">
        <f t="shared" ca="1" si="9"/>
        <v>Lalania</v>
      </c>
      <c r="L48" s="7">
        <f t="shared" ca="1" si="10"/>
        <v>2.986547130577321E-2</v>
      </c>
      <c r="M48" s="8">
        <f t="shared" ca="1" si="11"/>
        <v>2.75</v>
      </c>
      <c r="N48" s="16" t="str">
        <f t="shared" ca="1" si="12"/>
        <v>Big Time Maybe (IRE)</v>
      </c>
      <c r="O48" s="17">
        <f t="shared" ca="1" si="13"/>
        <v>1.8655951253332349E-2</v>
      </c>
      <c r="P48" s="18">
        <f t="shared" ca="1" si="14"/>
        <v>16</v>
      </c>
      <c r="Q48" s="6" t="str">
        <f t="shared" ca="1" si="15"/>
        <v>Kaths Lustre</v>
      </c>
      <c r="R48" s="7">
        <f t="shared" ca="1" si="16"/>
        <v>0.14945090968693664</v>
      </c>
      <c r="S48" s="8">
        <f t="shared" ca="1" si="17"/>
        <v>10</v>
      </c>
      <c r="T48" s="16" t="str">
        <f t="shared" ca="1" si="18"/>
        <v>Angel of The South (IRE)</v>
      </c>
      <c r="U48" s="17">
        <f t="shared" ca="1" si="19"/>
        <v>2.6418697708257569E-2</v>
      </c>
      <c r="V48" s="18">
        <f t="shared" ca="1" si="20"/>
        <v>20</v>
      </c>
      <c r="W48" s="6" t="str">
        <f t="shared" ca="1" si="21"/>
        <v>Impart</v>
      </c>
      <c r="X48" s="7">
        <f t="shared" ca="1" si="22"/>
        <v>0.34544357741929199</v>
      </c>
      <c r="Y48" s="8">
        <f t="shared" ca="1" si="23"/>
        <v>4</v>
      </c>
      <c r="Z48" s="16" t="str">
        <f t="shared" ca="1" si="24"/>
        <v>Its All A Joke (IRE)</v>
      </c>
      <c r="AA48" s="17">
        <f t="shared" ca="1" si="25"/>
        <v>3.5473780431555732E-2</v>
      </c>
      <c r="AB48" s="18">
        <f t="shared" ca="1" si="26"/>
        <v>7</v>
      </c>
      <c r="AC48" s="6" t="str">
        <f t="shared" ca="1" si="27"/>
        <v>Impart</v>
      </c>
      <c r="AD48" s="6" t="str">
        <f t="shared" ca="1" si="28"/>
        <v/>
      </c>
      <c r="AE48" s="6" t="str">
        <f t="shared" ca="1" si="29"/>
        <v>no selection</v>
      </c>
      <c r="AF48" s="16" t="str">
        <f t="shared" ca="1" si="30"/>
        <v>Impart</v>
      </c>
      <c r="AG48" s="16">
        <f t="shared" ca="1" si="31"/>
        <v>4</v>
      </c>
      <c r="AH48" s="16" t="str">
        <f t="shared" ca="1" si="32"/>
        <v>*</v>
      </c>
      <c r="AI48" s="6">
        <v>46</v>
      </c>
      <c r="AJ48" s="6">
        <f t="shared" si="33"/>
        <v>-1</v>
      </c>
      <c r="AK48" s="6">
        <f t="shared" si="34"/>
        <v>-1</v>
      </c>
      <c r="AL48" s="6">
        <f t="shared" ca="1" si="35"/>
        <v>12</v>
      </c>
      <c r="AM48" s="6" t="str">
        <f t="shared" ca="1" si="36"/>
        <v>Book Your Christmas Party Here Handicap</v>
      </c>
      <c r="AN48" s="6" t="str">
        <f t="shared" ca="1" si="37"/>
        <v xml:space="preserve">5f </v>
      </c>
      <c r="AO48" s="6">
        <f t="shared" ca="1" si="38"/>
        <v>5434</v>
      </c>
      <c r="AP48" s="6" t="str">
        <f t="shared" ca="1" si="39"/>
        <v>Standard</v>
      </c>
      <c r="AQ48" s="6" t="str">
        <f t="shared" ca="1" si="40"/>
        <v>Handicap</v>
      </c>
      <c r="AR48" s="6" t="str">
        <f t="shared" ca="1" si="41"/>
        <v>Impart</v>
      </c>
      <c r="AS48" s="6" t="str">
        <f t="shared" ca="1" si="42"/>
        <v>Impart</v>
      </c>
      <c r="AT48" s="6" t="str">
        <f t="shared" ca="1" si="43"/>
        <v>Impart</v>
      </c>
      <c r="AU48" s="6" t="str">
        <f t="shared" ca="1" si="60"/>
        <v>Impart</v>
      </c>
      <c r="AV48" s="6" t="str">
        <f t="shared" ca="1" si="61"/>
        <v>Lalania</v>
      </c>
      <c r="AW48" s="6">
        <f t="shared" ca="1" si="57"/>
        <v>70</v>
      </c>
      <c r="AX48" s="6">
        <f t="shared" ca="1" si="58"/>
        <v>57</v>
      </c>
      <c r="AY48" s="6" t="str">
        <f t="shared" ca="1" si="59"/>
        <v>Impart</v>
      </c>
      <c r="AZ48" s="14" t="str">
        <f t="shared" ca="1" si="47"/>
        <v/>
      </c>
      <c r="BA48" s="14" t="str">
        <f t="shared" ca="1" si="48"/>
        <v/>
      </c>
      <c r="BB48" s="14">
        <f t="shared" ca="1" si="49"/>
        <v>30</v>
      </c>
      <c r="BC48" s="14">
        <f t="shared" ca="1" si="50"/>
        <v>17.5</v>
      </c>
      <c r="BD48" s="14" t="str">
        <f t="shared" ca="1" si="51"/>
        <v>No Lay</v>
      </c>
      <c r="BE48" s="14" t="str">
        <f t="shared" ca="1" si="52"/>
        <v>**</v>
      </c>
      <c r="BF48" s="14" t="str">
        <f t="shared" ca="1" si="53"/>
        <v>"</v>
      </c>
      <c r="BG48" s="14" t="str">
        <f t="shared" ca="1" si="54"/>
        <v>Class 5</v>
      </c>
    </row>
  </sheetData>
  <dataValidations count="2">
    <dataValidation type="list" allowBlank="1" showInputMessage="1" showErrorMessage="1" sqref="AU3:AU48">
      <formula1>INDIRECT("'"&amp;A3&amp;"'!$A$2:$A$42")</formula1>
    </dataValidation>
    <dataValidation type="list" allowBlank="1" showInputMessage="1" showErrorMessage="1" sqref="AV3:AV48">
      <formula1>INDIRECT("'"&amp;A3&amp;"'!$A$2:$A$42")</formula1>
    </dataValidation>
  </dataValidations>
  <pageMargins left="0.75" right="0.75" top="1" bottom="1" header="0.5" footer="0.5"/>
  <pageSetup paperSize="9"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 enableFormatConditionsCalculation="0"/>
  <dimension ref="A1:AP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8.85546875" defaultRowHeight="15"/>
  <cols>
    <col min="1" max="1" width="22.5703125" bestFit="1" customWidth="1"/>
    <col min="2" max="2" width="10.7109375" bestFit="1" customWidth="1"/>
    <col min="3" max="3" width="12" bestFit="1" customWidth="1"/>
    <col min="4" max="4" width="15.28515625" bestFit="1" customWidth="1"/>
    <col min="5" max="5" width="9.28515625" bestFit="1" customWidth="1"/>
    <col min="6" max="6" width="10.85546875" bestFit="1" customWidth="1"/>
    <col min="7" max="7" width="6.42578125" bestFit="1" customWidth="1"/>
    <col min="8" max="8" width="12.28515625" bestFit="1" customWidth="1"/>
    <col min="9" max="10" width="13.42578125" bestFit="1" customWidth="1"/>
    <col min="11" max="11" width="16.28515625" bestFit="1" customWidth="1"/>
    <col min="12" max="12" width="81" bestFit="1" customWidth="1"/>
    <col min="13" max="13" width="7.85546875" bestFit="1" customWidth="1"/>
    <col min="14" max="14" width="4.7109375" bestFit="1" customWidth="1"/>
    <col min="15" max="15" width="9.5703125" bestFit="1" customWidth="1"/>
    <col min="16" max="16" width="9" bestFit="1" customWidth="1"/>
    <col min="17" max="23" width="8.28515625" bestFit="1" customWidth="1"/>
    <col min="24" max="24" width="9.42578125" bestFit="1" customWidth="1"/>
    <col min="25" max="25" width="9" bestFit="1" customWidth="1"/>
    <col min="26" max="26" width="8" bestFit="1" customWidth="1"/>
    <col min="27" max="27" width="22" bestFit="1" customWidth="1"/>
    <col min="28" max="28" width="14.42578125" bestFit="1" customWidth="1"/>
    <col min="29" max="29" width="22.42578125" bestFit="1" customWidth="1"/>
    <col min="30" max="30" width="15" bestFit="1" customWidth="1"/>
    <col min="31" max="31" width="22.42578125" bestFit="1" customWidth="1"/>
    <col min="32" max="32" width="15.42578125" bestFit="1" customWidth="1"/>
    <col min="33" max="33" width="8" bestFit="1" customWidth="1"/>
    <col min="34" max="34" width="9" bestFit="1" customWidth="1"/>
    <col min="35" max="35" width="6" bestFit="1" customWidth="1"/>
    <col min="36" max="36" width="5.28515625" bestFit="1" customWidth="1"/>
    <col min="37" max="37" width="14.85546875" bestFit="1" customWidth="1"/>
  </cols>
  <sheetData>
    <row r="1" spans="1:42" ht="15.75">
      <c r="A1" s="2" t="s">
        <v>36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0</v>
      </c>
      <c r="J1" s="2" t="s">
        <v>5</v>
      </c>
      <c r="K1" s="2" t="s">
        <v>1</v>
      </c>
      <c r="L1" s="2" t="s">
        <v>13</v>
      </c>
      <c r="M1" s="2" t="s">
        <v>2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3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4</v>
      </c>
      <c r="AK1" s="2" t="s">
        <v>35</v>
      </c>
    </row>
    <row r="2" spans="1:42">
      <c r="A2" t="s">
        <v>236</v>
      </c>
      <c r="B2" s="334">
        <v>43402</v>
      </c>
      <c r="C2" s="335">
        <v>0.50347222222222221</v>
      </c>
      <c r="D2" t="s">
        <v>226</v>
      </c>
      <c r="E2" t="s">
        <v>229</v>
      </c>
      <c r="F2" t="s">
        <v>230</v>
      </c>
      <c r="G2">
        <v>4528</v>
      </c>
      <c r="H2" t="s">
        <v>231</v>
      </c>
      <c r="I2" t="s">
        <v>232</v>
      </c>
      <c r="J2" t="s">
        <v>233</v>
      </c>
      <c r="K2" t="s">
        <v>234</v>
      </c>
      <c r="L2" t="s">
        <v>235</v>
      </c>
      <c r="M2">
        <v>2</v>
      </c>
      <c r="N2">
        <v>2</v>
      </c>
      <c r="O2">
        <v>118.6862</v>
      </c>
      <c r="P2">
        <v>67.967699999999994</v>
      </c>
      <c r="Q2">
        <v>25.833400000000001</v>
      </c>
      <c r="R2">
        <v>12.4122</v>
      </c>
      <c r="S2">
        <v>7.8647</v>
      </c>
      <c r="T2">
        <v>4.9080000000000004</v>
      </c>
      <c r="U2">
        <v>4.2645</v>
      </c>
      <c r="V2">
        <v>3.1230000000000002</v>
      </c>
      <c r="W2">
        <v>1.0783</v>
      </c>
      <c r="X2">
        <v>0</v>
      </c>
      <c r="Y2">
        <v>2.0282</v>
      </c>
      <c r="Z2">
        <v>21.700700000000001</v>
      </c>
      <c r="AA2" t="s">
        <v>237</v>
      </c>
      <c r="AB2">
        <v>2.4916999999999998</v>
      </c>
      <c r="AC2" t="s">
        <v>238</v>
      </c>
      <c r="AD2">
        <v>2.3673999999999999</v>
      </c>
      <c r="AE2" t="s">
        <v>239</v>
      </c>
      <c r="AF2">
        <v>1.8788</v>
      </c>
      <c r="AG2">
        <v>13.506399999999999</v>
      </c>
      <c r="AH2">
        <v>290.11130000000003</v>
      </c>
      <c r="AI2">
        <v>1.1000000000000001</v>
      </c>
      <c r="AJ2">
        <v>5</v>
      </c>
      <c r="AK2">
        <v>87</v>
      </c>
      <c r="AL2">
        <v>14</v>
      </c>
      <c r="AM2">
        <v>23</v>
      </c>
      <c r="AN2" t="s">
        <v>240</v>
      </c>
      <c r="AP2" t="s">
        <v>1654</v>
      </c>
    </row>
    <row r="3" spans="1:42">
      <c r="A3" t="s">
        <v>293</v>
      </c>
      <c r="B3" s="334">
        <v>43402</v>
      </c>
      <c r="C3" s="335">
        <v>0.51041666666666663</v>
      </c>
      <c r="D3" t="s">
        <v>175</v>
      </c>
      <c r="E3" t="s">
        <v>229</v>
      </c>
      <c r="F3" t="s">
        <v>290</v>
      </c>
      <c r="G3">
        <v>6469</v>
      </c>
      <c r="H3" t="s">
        <v>291</v>
      </c>
      <c r="I3" t="s">
        <v>232</v>
      </c>
      <c r="J3" t="s">
        <v>233</v>
      </c>
      <c r="K3" t="s">
        <v>234</v>
      </c>
      <c r="L3" t="s">
        <v>292</v>
      </c>
      <c r="M3">
        <v>1</v>
      </c>
      <c r="N3">
        <v>2</v>
      </c>
      <c r="O3">
        <v>67.204999999999998</v>
      </c>
      <c r="P3">
        <v>98.012100000000004</v>
      </c>
      <c r="Q3">
        <v>46.531799999999997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44.9893</v>
      </c>
      <c r="Z3">
        <v>22.1571</v>
      </c>
      <c r="AA3" t="s">
        <v>294</v>
      </c>
      <c r="AB3">
        <v>1.4902</v>
      </c>
      <c r="AC3" t="s">
        <v>295</v>
      </c>
      <c r="AD3">
        <v>1.2966</v>
      </c>
      <c r="AE3" t="s">
        <v>296</v>
      </c>
      <c r="AF3">
        <v>1.7130000000000001</v>
      </c>
      <c r="AG3">
        <v>35.833100000000002</v>
      </c>
      <c r="AH3">
        <v>319.22820000000002</v>
      </c>
      <c r="AI3">
        <v>1</v>
      </c>
      <c r="AJ3">
        <v>3</v>
      </c>
      <c r="AK3">
        <v>105</v>
      </c>
      <c r="AL3">
        <v>8</v>
      </c>
      <c r="AM3">
        <v>58</v>
      </c>
      <c r="AN3" t="s">
        <v>240</v>
      </c>
      <c r="AP3" t="s">
        <v>1654</v>
      </c>
    </row>
    <row r="4" spans="1:42">
      <c r="A4" t="s">
        <v>332</v>
      </c>
      <c r="B4" s="334">
        <v>43402</v>
      </c>
      <c r="C4" s="335">
        <v>0.51388888888888895</v>
      </c>
      <c r="D4" t="s">
        <v>212</v>
      </c>
      <c r="E4" t="s">
        <v>327</v>
      </c>
      <c r="G4">
        <v>6269</v>
      </c>
      <c r="H4" t="s">
        <v>328</v>
      </c>
      <c r="I4" t="s">
        <v>329</v>
      </c>
      <c r="J4" t="s">
        <v>233</v>
      </c>
      <c r="K4" t="s">
        <v>330</v>
      </c>
      <c r="L4" t="s">
        <v>331</v>
      </c>
      <c r="M4">
        <v>1</v>
      </c>
      <c r="N4">
        <v>4</v>
      </c>
      <c r="O4">
        <v>115.99890000000001</v>
      </c>
      <c r="P4">
        <v>88.256500000000003</v>
      </c>
      <c r="Q4">
        <v>19.425899999999999</v>
      </c>
      <c r="R4">
        <v>7.6845999999999997</v>
      </c>
      <c r="S4">
        <v>4.8567</v>
      </c>
      <c r="T4">
        <v>4.9955999999999996</v>
      </c>
      <c r="U4">
        <v>2.8689</v>
      </c>
      <c r="V4">
        <v>1.4466000000000001</v>
      </c>
      <c r="W4">
        <v>1.8076000000000001</v>
      </c>
      <c r="X4">
        <v>1.4448000000000001</v>
      </c>
      <c r="Y4">
        <v>0</v>
      </c>
      <c r="Z4">
        <v>7.5991999999999997</v>
      </c>
      <c r="AA4" t="s">
        <v>333</v>
      </c>
      <c r="AB4">
        <v>2.7477999999999998</v>
      </c>
      <c r="AC4" t="s">
        <v>334</v>
      </c>
      <c r="AD4">
        <v>2.3571</v>
      </c>
      <c r="AE4" t="s">
        <v>335</v>
      </c>
      <c r="AF4">
        <v>1.4528000000000001</v>
      </c>
      <c r="AG4">
        <v>9.5989000000000004</v>
      </c>
      <c r="AH4">
        <v>272.54180000000002</v>
      </c>
      <c r="AI4">
        <v>2.75</v>
      </c>
      <c r="AK4">
        <v>120</v>
      </c>
      <c r="AL4">
        <v>14</v>
      </c>
      <c r="AM4">
        <v>48</v>
      </c>
      <c r="AN4" t="s">
        <v>336</v>
      </c>
      <c r="AP4" t="s">
        <v>1654</v>
      </c>
    </row>
    <row r="5" spans="1:42">
      <c r="A5" t="s">
        <v>390</v>
      </c>
      <c r="B5" s="334">
        <v>43402</v>
      </c>
      <c r="C5" s="335">
        <v>0.52430555555555558</v>
      </c>
      <c r="D5" t="s">
        <v>226</v>
      </c>
      <c r="E5" t="s">
        <v>229</v>
      </c>
      <c r="F5" t="s">
        <v>388</v>
      </c>
      <c r="G5">
        <v>3493</v>
      </c>
      <c r="H5" t="s">
        <v>231</v>
      </c>
      <c r="I5" t="s">
        <v>232</v>
      </c>
      <c r="J5" t="s">
        <v>5</v>
      </c>
      <c r="K5" t="s">
        <v>234</v>
      </c>
      <c r="L5" t="s">
        <v>389</v>
      </c>
      <c r="M5">
        <v>3</v>
      </c>
      <c r="N5">
        <v>2</v>
      </c>
      <c r="O5">
        <v>94.1</v>
      </c>
      <c r="P5">
        <v>44.653300000000002</v>
      </c>
      <c r="Q5">
        <v>23.384499999999999</v>
      </c>
      <c r="R5">
        <v>10.7203</v>
      </c>
      <c r="S5">
        <v>6.5781000000000001</v>
      </c>
      <c r="T5">
        <v>4.0411000000000001</v>
      </c>
      <c r="U5">
        <v>4.3197000000000001</v>
      </c>
      <c r="V5">
        <v>2.2073</v>
      </c>
      <c r="W5">
        <v>1.5488999999999999</v>
      </c>
      <c r="X5">
        <v>0.91669999999999996</v>
      </c>
      <c r="Y5">
        <v>0</v>
      </c>
      <c r="Z5">
        <v>18.0929</v>
      </c>
      <c r="AA5" t="s">
        <v>391</v>
      </c>
      <c r="AB5">
        <v>2.8666</v>
      </c>
      <c r="AC5" t="s">
        <v>392</v>
      </c>
      <c r="AD5">
        <v>2.3065000000000002</v>
      </c>
      <c r="AE5" t="s">
        <v>393</v>
      </c>
      <c r="AF5">
        <v>2.2040999999999999</v>
      </c>
      <c r="AG5">
        <v>16.714400000000001</v>
      </c>
      <c r="AH5">
        <v>234.65440000000001</v>
      </c>
      <c r="AI5">
        <v>4</v>
      </c>
      <c r="AJ5">
        <v>6</v>
      </c>
      <c r="AK5">
        <v>65</v>
      </c>
      <c r="AL5">
        <v>14</v>
      </c>
      <c r="AM5">
        <v>10</v>
      </c>
      <c r="AN5" t="s">
        <v>394</v>
      </c>
      <c r="AP5" t="s">
        <v>1654</v>
      </c>
    </row>
    <row r="6" spans="1:42">
      <c r="A6" t="s">
        <v>435</v>
      </c>
      <c r="B6" s="334">
        <v>43402</v>
      </c>
      <c r="C6" s="335">
        <v>0.52777777777777779</v>
      </c>
      <c r="D6" t="s">
        <v>224</v>
      </c>
      <c r="E6" t="s">
        <v>433</v>
      </c>
      <c r="G6">
        <v>10358</v>
      </c>
      <c r="H6" t="s">
        <v>231</v>
      </c>
      <c r="I6" t="s">
        <v>232</v>
      </c>
      <c r="J6" t="s">
        <v>233</v>
      </c>
      <c r="K6" t="s">
        <v>234</v>
      </c>
      <c r="L6" t="s">
        <v>434</v>
      </c>
      <c r="M6">
        <v>5</v>
      </c>
      <c r="N6">
        <v>2</v>
      </c>
      <c r="O6">
        <v>86.319000000000003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131.2912</v>
      </c>
      <c r="Z6">
        <v>18.4514</v>
      </c>
      <c r="AA6" t="s">
        <v>436</v>
      </c>
      <c r="AB6">
        <v>2.2071999999999998</v>
      </c>
      <c r="AC6" t="s">
        <v>437</v>
      </c>
      <c r="AD6">
        <v>2.8085</v>
      </c>
      <c r="AE6" t="s">
        <v>438</v>
      </c>
      <c r="AF6">
        <v>3.2587000000000002</v>
      </c>
      <c r="AG6">
        <v>20</v>
      </c>
      <c r="AH6">
        <v>264.33600000000001</v>
      </c>
      <c r="AI6">
        <v>1</v>
      </c>
      <c r="AJ6">
        <v>12</v>
      </c>
      <c r="AK6">
        <v>0</v>
      </c>
      <c r="AL6">
        <v>13</v>
      </c>
      <c r="AM6">
        <v>9</v>
      </c>
      <c r="AN6" t="s">
        <v>439</v>
      </c>
      <c r="AP6" t="s">
        <v>1654</v>
      </c>
    </row>
    <row r="7" spans="1:42">
      <c r="A7" t="s">
        <v>486</v>
      </c>
      <c r="B7" s="334">
        <v>43402</v>
      </c>
      <c r="C7" s="335">
        <v>0.53125</v>
      </c>
      <c r="D7" t="s">
        <v>175</v>
      </c>
      <c r="E7" t="s">
        <v>484</v>
      </c>
      <c r="F7" t="s">
        <v>230</v>
      </c>
      <c r="G7">
        <v>3752</v>
      </c>
      <c r="H7" t="s">
        <v>291</v>
      </c>
      <c r="I7" t="s">
        <v>232</v>
      </c>
      <c r="J7" t="s">
        <v>5</v>
      </c>
      <c r="K7" t="s">
        <v>234</v>
      </c>
      <c r="L7" t="s">
        <v>485</v>
      </c>
      <c r="M7">
        <v>1</v>
      </c>
      <c r="N7">
        <v>2</v>
      </c>
      <c r="O7">
        <v>86.66</v>
      </c>
      <c r="P7">
        <v>55.543799999999997</v>
      </c>
      <c r="Q7">
        <v>15.805300000000001</v>
      </c>
      <c r="R7">
        <v>7.6523000000000003</v>
      </c>
      <c r="S7">
        <v>7.3402000000000003</v>
      </c>
      <c r="T7">
        <v>4.4558999999999997</v>
      </c>
      <c r="U7">
        <v>4.3140999999999998</v>
      </c>
      <c r="V7">
        <v>1.7803</v>
      </c>
      <c r="W7">
        <v>0</v>
      </c>
      <c r="X7">
        <v>0</v>
      </c>
      <c r="Y7">
        <v>3.3218999999999999</v>
      </c>
      <c r="Z7">
        <v>18.532900000000001</v>
      </c>
      <c r="AA7" t="s">
        <v>487</v>
      </c>
      <c r="AB7">
        <v>2.7252000000000001</v>
      </c>
      <c r="AC7" t="s">
        <v>488</v>
      </c>
      <c r="AD7">
        <v>2.6273</v>
      </c>
      <c r="AE7" t="s">
        <v>489</v>
      </c>
      <c r="AF7">
        <v>0.94069999999999998</v>
      </c>
      <c r="AG7">
        <v>27.2</v>
      </c>
      <c r="AH7">
        <v>238.8997</v>
      </c>
      <c r="AI7">
        <v>3.5</v>
      </c>
      <c r="AJ7">
        <v>7</v>
      </c>
      <c r="AK7">
        <v>72</v>
      </c>
      <c r="AL7">
        <v>11</v>
      </c>
      <c r="AM7">
        <v>14</v>
      </c>
      <c r="AN7" t="s">
        <v>394</v>
      </c>
      <c r="AP7" t="s">
        <v>1654</v>
      </c>
    </row>
    <row r="8" spans="1:42">
      <c r="A8" t="s">
        <v>523</v>
      </c>
      <c r="B8" s="334">
        <v>43402</v>
      </c>
      <c r="C8" s="335">
        <v>0.53472222222222221</v>
      </c>
      <c r="D8" t="s">
        <v>212</v>
      </c>
      <c r="E8" t="s">
        <v>327</v>
      </c>
      <c r="G8">
        <v>6814</v>
      </c>
      <c r="H8" t="s">
        <v>328</v>
      </c>
      <c r="I8" t="s">
        <v>329</v>
      </c>
      <c r="J8" t="s">
        <v>233</v>
      </c>
      <c r="K8" t="s">
        <v>521</v>
      </c>
      <c r="L8" t="s">
        <v>522</v>
      </c>
      <c r="M8">
        <v>4</v>
      </c>
      <c r="N8">
        <v>5</v>
      </c>
      <c r="O8">
        <v>51.982999999999997</v>
      </c>
      <c r="P8">
        <v>76.281300000000002</v>
      </c>
      <c r="Q8">
        <v>33.853900000000003</v>
      </c>
      <c r="R8">
        <v>8.1036999999999999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21.878599999999999</v>
      </c>
      <c r="Z8">
        <v>20.712900000000001</v>
      </c>
      <c r="AA8" t="s">
        <v>376</v>
      </c>
      <c r="AB8">
        <v>3.831</v>
      </c>
      <c r="AC8" t="s">
        <v>357</v>
      </c>
      <c r="AD8">
        <v>3.3694999999999999</v>
      </c>
      <c r="AE8" t="s">
        <v>524</v>
      </c>
      <c r="AF8">
        <v>0.84740000000000004</v>
      </c>
      <c r="AG8">
        <v>53.183199999999999</v>
      </c>
      <c r="AH8">
        <v>274.0444</v>
      </c>
      <c r="AI8">
        <v>7</v>
      </c>
      <c r="AK8">
        <v>111</v>
      </c>
      <c r="AL8">
        <v>9</v>
      </c>
      <c r="AM8">
        <v>39</v>
      </c>
      <c r="AN8" t="s">
        <v>525</v>
      </c>
      <c r="AP8" t="s">
        <v>1654</v>
      </c>
    </row>
    <row r="9" spans="1:42">
      <c r="A9" t="s">
        <v>550</v>
      </c>
      <c r="B9" s="334">
        <v>43402</v>
      </c>
      <c r="C9" s="335">
        <v>0.53819444444444442</v>
      </c>
      <c r="D9" t="s">
        <v>186</v>
      </c>
      <c r="E9" t="s">
        <v>547</v>
      </c>
      <c r="F9" t="s">
        <v>230</v>
      </c>
      <c r="G9">
        <v>3184</v>
      </c>
      <c r="H9" t="s">
        <v>548</v>
      </c>
      <c r="I9" t="s">
        <v>329</v>
      </c>
      <c r="J9" t="s">
        <v>233</v>
      </c>
      <c r="K9" t="s">
        <v>521</v>
      </c>
      <c r="L9" t="s">
        <v>549</v>
      </c>
      <c r="M9">
        <v>5</v>
      </c>
      <c r="N9">
        <v>4</v>
      </c>
      <c r="O9">
        <v>63.4527</v>
      </c>
      <c r="P9">
        <v>42.426499999999997</v>
      </c>
      <c r="Q9">
        <v>27.822500000000002</v>
      </c>
      <c r="R9">
        <v>10.7248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19.701899999999998</v>
      </c>
      <c r="Z9">
        <v>18.151399999999999</v>
      </c>
      <c r="AA9" t="s">
        <v>551</v>
      </c>
      <c r="AB9">
        <v>2.6425999999999998</v>
      </c>
      <c r="AC9" t="s">
        <v>247</v>
      </c>
      <c r="AD9">
        <v>0.84589999999999999</v>
      </c>
      <c r="AE9" t="s">
        <v>552</v>
      </c>
      <c r="AF9">
        <v>1.47</v>
      </c>
      <c r="AG9">
        <v>36</v>
      </c>
      <c r="AH9">
        <v>223.23830000000001</v>
      </c>
      <c r="AI9">
        <v>8</v>
      </c>
      <c r="AK9">
        <v>0</v>
      </c>
      <c r="AL9">
        <v>9</v>
      </c>
      <c r="AM9">
        <v>33</v>
      </c>
      <c r="AN9" t="s">
        <v>336</v>
      </c>
      <c r="AP9" t="s">
        <v>1654</v>
      </c>
    </row>
    <row r="10" spans="1:42">
      <c r="A10" t="s">
        <v>583</v>
      </c>
      <c r="B10" s="334">
        <v>43402</v>
      </c>
      <c r="C10" s="335">
        <v>0.54513888888888895</v>
      </c>
      <c r="D10" t="s">
        <v>226</v>
      </c>
      <c r="E10" t="s">
        <v>581</v>
      </c>
      <c r="F10" t="s">
        <v>230</v>
      </c>
      <c r="G10">
        <v>4528</v>
      </c>
      <c r="H10" t="s">
        <v>231</v>
      </c>
      <c r="I10" t="s">
        <v>232</v>
      </c>
      <c r="J10" t="s">
        <v>233</v>
      </c>
      <c r="K10" t="s">
        <v>234</v>
      </c>
      <c r="L10" t="s">
        <v>582</v>
      </c>
      <c r="M10">
        <v>6</v>
      </c>
      <c r="N10">
        <v>2</v>
      </c>
      <c r="O10">
        <v>91.996499999999997</v>
      </c>
      <c r="P10">
        <v>59.052999999999997</v>
      </c>
      <c r="Q10">
        <v>20.955100000000002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32.075499999999998</v>
      </c>
      <c r="Z10">
        <v>18.5321</v>
      </c>
      <c r="AA10" t="s">
        <v>246</v>
      </c>
      <c r="AB10">
        <v>2.1069</v>
      </c>
      <c r="AC10" t="s">
        <v>488</v>
      </c>
      <c r="AD10">
        <v>1.5181</v>
      </c>
      <c r="AE10" t="s">
        <v>584</v>
      </c>
      <c r="AF10">
        <v>1.2882</v>
      </c>
      <c r="AG10">
        <v>19.000599999999999</v>
      </c>
      <c r="AH10">
        <v>246.52600000000001</v>
      </c>
      <c r="AI10">
        <v>1.38</v>
      </c>
      <c r="AJ10">
        <v>7</v>
      </c>
      <c r="AK10">
        <v>78</v>
      </c>
      <c r="AL10">
        <v>11</v>
      </c>
      <c r="AM10">
        <v>15</v>
      </c>
      <c r="AN10" t="s">
        <v>240</v>
      </c>
      <c r="AP10" t="s">
        <v>1654</v>
      </c>
    </row>
    <row r="11" spans="1:42">
      <c r="A11" t="s">
        <v>613</v>
      </c>
      <c r="B11" s="334">
        <v>43402</v>
      </c>
      <c r="C11" s="335">
        <v>0.54861111111111105</v>
      </c>
      <c r="D11" t="s">
        <v>224</v>
      </c>
      <c r="E11" t="s">
        <v>433</v>
      </c>
      <c r="G11">
        <v>6542</v>
      </c>
      <c r="H11" t="s">
        <v>231</v>
      </c>
      <c r="I11" t="s">
        <v>232</v>
      </c>
      <c r="J11" t="s">
        <v>5</v>
      </c>
      <c r="K11" t="s">
        <v>234</v>
      </c>
      <c r="L11" t="s">
        <v>612</v>
      </c>
      <c r="M11">
        <v>6</v>
      </c>
      <c r="N11">
        <v>2</v>
      </c>
      <c r="O11">
        <v>104.11</v>
      </c>
      <c r="P11">
        <v>68.855999999999995</v>
      </c>
      <c r="Q11">
        <v>24.692</v>
      </c>
      <c r="R11">
        <v>10.804500000000001</v>
      </c>
      <c r="S11">
        <v>6.7451999999999996</v>
      </c>
      <c r="T11">
        <v>3.8254999999999999</v>
      </c>
      <c r="U11">
        <v>2.8607999999999998</v>
      </c>
      <c r="V11">
        <v>0</v>
      </c>
      <c r="W11">
        <v>0</v>
      </c>
      <c r="X11">
        <v>0</v>
      </c>
      <c r="Y11">
        <v>6.26</v>
      </c>
      <c r="Z11">
        <v>21.852900000000002</v>
      </c>
      <c r="AA11" t="s">
        <v>614</v>
      </c>
      <c r="AB11">
        <v>3.2633999999999999</v>
      </c>
      <c r="AC11" t="s">
        <v>615</v>
      </c>
      <c r="AD11">
        <v>1.9027000000000001</v>
      </c>
      <c r="AE11" t="s">
        <v>598</v>
      </c>
      <c r="AF11">
        <v>1.0349999999999999</v>
      </c>
      <c r="AG11">
        <v>11.419</v>
      </c>
      <c r="AH11">
        <v>267.62709999999998</v>
      </c>
      <c r="AI11">
        <v>4</v>
      </c>
      <c r="AJ11">
        <v>12</v>
      </c>
      <c r="AK11">
        <v>65</v>
      </c>
      <c r="AL11">
        <v>18</v>
      </c>
      <c r="AM11">
        <v>2</v>
      </c>
      <c r="AN11" t="s">
        <v>394</v>
      </c>
      <c r="AP11" t="s">
        <v>1654</v>
      </c>
    </row>
    <row r="12" spans="1:42">
      <c r="A12" t="s">
        <v>663</v>
      </c>
      <c r="B12" s="334">
        <v>43402</v>
      </c>
      <c r="C12" s="335">
        <v>0.55555555555555558</v>
      </c>
      <c r="D12" t="s">
        <v>175</v>
      </c>
      <c r="E12" t="s">
        <v>484</v>
      </c>
      <c r="F12" t="s">
        <v>230</v>
      </c>
      <c r="G12">
        <v>3752</v>
      </c>
      <c r="H12" t="s">
        <v>291</v>
      </c>
      <c r="I12" t="s">
        <v>232</v>
      </c>
      <c r="J12" t="s">
        <v>5</v>
      </c>
      <c r="K12" t="s">
        <v>234</v>
      </c>
      <c r="L12" t="s">
        <v>662</v>
      </c>
      <c r="M12">
        <v>2</v>
      </c>
      <c r="N12">
        <v>2</v>
      </c>
      <c r="O12">
        <v>77.599999999999994</v>
      </c>
      <c r="P12">
        <v>42.380699999999997</v>
      </c>
      <c r="Q12">
        <v>18.382100000000001</v>
      </c>
      <c r="R12">
        <v>11.4877</v>
      </c>
      <c r="S12">
        <v>5.6342999999999996</v>
      </c>
      <c r="T12">
        <v>3.9973999999999998</v>
      </c>
      <c r="U12">
        <v>3.4702999999999999</v>
      </c>
      <c r="V12">
        <v>2.9952000000000001</v>
      </c>
      <c r="W12">
        <v>1.3475999999999999</v>
      </c>
      <c r="X12">
        <v>0</v>
      </c>
      <c r="Y12">
        <v>1.6112</v>
      </c>
      <c r="Z12">
        <v>17.77</v>
      </c>
      <c r="AA12" t="s">
        <v>487</v>
      </c>
      <c r="AB12">
        <v>2.7252000000000001</v>
      </c>
      <c r="AC12" t="s">
        <v>488</v>
      </c>
      <c r="AD12">
        <v>2.0716999999999999</v>
      </c>
      <c r="AE12" t="s">
        <v>664</v>
      </c>
      <c r="AF12">
        <v>1.7919</v>
      </c>
      <c r="AG12">
        <v>22.021599999999999</v>
      </c>
      <c r="AH12">
        <v>215.2869</v>
      </c>
      <c r="AI12">
        <v>3</v>
      </c>
      <c r="AJ12">
        <v>4</v>
      </c>
      <c r="AK12">
        <v>69</v>
      </c>
      <c r="AL12">
        <v>10</v>
      </c>
      <c r="AM12">
        <v>11</v>
      </c>
      <c r="AN12" t="s">
        <v>394</v>
      </c>
      <c r="AP12" t="s">
        <v>1654</v>
      </c>
    </row>
    <row r="13" spans="1:42">
      <c r="A13" t="s">
        <v>689</v>
      </c>
      <c r="B13" s="334">
        <v>43402</v>
      </c>
      <c r="C13" s="335">
        <v>0.55902777777777779</v>
      </c>
      <c r="D13" t="s">
        <v>212</v>
      </c>
      <c r="E13" t="s">
        <v>327</v>
      </c>
      <c r="G13">
        <v>6814</v>
      </c>
      <c r="H13" t="s">
        <v>328</v>
      </c>
      <c r="I13" t="s">
        <v>329</v>
      </c>
      <c r="J13" t="s">
        <v>5</v>
      </c>
      <c r="K13" t="s">
        <v>521</v>
      </c>
      <c r="L13" t="s">
        <v>688</v>
      </c>
      <c r="M13">
        <v>4</v>
      </c>
      <c r="N13">
        <v>8</v>
      </c>
      <c r="O13">
        <v>85.653800000000004</v>
      </c>
      <c r="P13">
        <v>84.843999999999994</v>
      </c>
      <c r="Q13">
        <v>28.019500000000001</v>
      </c>
      <c r="R13">
        <v>11.149800000000001</v>
      </c>
      <c r="S13">
        <v>5.7831999999999999</v>
      </c>
      <c r="T13">
        <v>5.2272999999999996</v>
      </c>
      <c r="U13">
        <v>2.1150000000000002</v>
      </c>
      <c r="V13">
        <v>1.2193000000000001</v>
      </c>
      <c r="W13">
        <v>1.0799000000000001</v>
      </c>
      <c r="X13">
        <v>1.4015</v>
      </c>
      <c r="Y13">
        <v>0</v>
      </c>
      <c r="Z13">
        <v>18.567900000000002</v>
      </c>
      <c r="AA13" t="s">
        <v>690</v>
      </c>
      <c r="AB13">
        <v>1.6256999999999999</v>
      </c>
      <c r="AC13" t="s">
        <v>635</v>
      </c>
      <c r="AD13">
        <v>0.75490000000000002</v>
      </c>
      <c r="AE13" t="s">
        <v>691</v>
      </c>
      <c r="AF13">
        <v>2.0466000000000002</v>
      </c>
      <c r="AG13">
        <v>33.299799999999998</v>
      </c>
      <c r="AH13">
        <v>282.78809999999999</v>
      </c>
      <c r="AI13">
        <v>5</v>
      </c>
      <c r="AK13">
        <v>104</v>
      </c>
      <c r="AL13">
        <v>12</v>
      </c>
      <c r="AM13">
        <v>17</v>
      </c>
      <c r="AN13" t="s">
        <v>692</v>
      </c>
      <c r="AP13" t="s">
        <v>1654</v>
      </c>
    </row>
    <row r="14" spans="1:42">
      <c r="A14" t="s">
        <v>733</v>
      </c>
      <c r="B14" s="334">
        <v>43402</v>
      </c>
      <c r="C14" s="335">
        <v>0.5625</v>
      </c>
      <c r="D14" t="s">
        <v>186</v>
      </c>
      <c r="E14" t="s">
        <v>730</v>
      </c>
      <c r="F14" t="s">
        <v>290</v>
      </c>
      <c r="G14">
        <v>5458</v>
      </c>
      <c r="H14" t="s">
        <v>548</v>
      </c>
      <c r="I14" t="s">
        <v>329</v>
      </c>
      <c r="J14" t="s">
        <v>233</v>
      </c>
      <c r="K14" t="s">
        <v>731</v>
      </c>
      <c r="L14" t="s">
        <v>732</v>
      </c>
      <c r="M14">
        <v>2</v>
      </c>
      <c r="N14">
        <v>5</v>
      </c>
      <c r="O14">
        <v>71.935299999999998</v>
      </c>
      <c r="P14">
        <v>38.762599999999999</v>
      </c>
      <c r="Q14">
        <v>25.699400000000001</v>
      </c>
      <c r="R14">
        <v>10.7921</v>
      </c>
      <c r="S14">
        <v>4.8665000000000003</v>
      </c>
      <c r="T14">
        <v>4.3346999999999998</v>
      </c>
      <c r="U14">
        <v>2.133</v>
      </c>
      <c r="V14">
        <v>1.899</v>
      </c>
      <c r="W14">
        <v>1.4379</v>
      </c>
      <c r="X14">
        <v>1.0995999999999999</v>
      </c>
      <c r="Y14">
        <v>0</v>
      </c>
      <c r="Z14">
        <v>10.612500000000001</v>
      </c>
      <c r="AA14" t="s">
        <v>568</v>
      </c>
      <c r="AB14">
        <v>2.8622000000000001</v>
      </c>
      <c r="AC14" t="s">
        <v>569</v>
      </c>
      <c r="AD14">
        <v>1.1024</v>
      </c>
      <c r="AE14" t="s">
        <v>387</v>
      </c>
      <c r="AF14">
        <v>1.2325999999999999</v>
      </c>
      <c r="AG14">
        <v>27.066500000000001</v>
      </c>
      <c r="AH14">
        <v>205.83629999999999</v>
      </c>
      <c r="AI14">
        <v>0.25</v>
      </c>
      <c r="AK14">
        <v>127</v>
      </c>
      <c r="AL14">
        <v>4</v>
      </c>
      <c r="AM14">
        <v>139</v>
      </c>
      <c r="AN14" t="s">
        <v>525</v>
      </c>
      <c r="AP14" t="s">
        <v>1654</v>
      </c>
    </row>
    <row r="15" spans="1:42">
      <c r="A15" t="s">
        <v>746</v>
      </c>
      <c r="B15" s="334">
        <v>43402</v>
      </c>
      <c r="C15" s="335">
        <v>0.56944444444444442</v>
      </c>
      <c r="D15" t="s">
        <v>226</v>
      </c>
      <c r="E15" t="s">
        <v>743</v>
      </c>
      <c r="F15" t="s">
        <v>388</v>
      </c>
      <c r="G15">
        <v>3493</v>
      </c>
      <c r="H15" t="s">
        <v>231</v>
      </c>
      <c r="I15" t="s">
        <v>232</v>
      </c>
      <c r="J15" t="s">
        <v>233</v>
      </c>
      <c r="K15" t="s">
        <v>744</v>
      </c>
      <c r="L15" t="s">
        <v>745</v>
      </c>
      <c r="M15">
        <v>3</v>
      </c>
      <c r="N15">
        <v>4</v>
      </c>
      <c r="O15">
        <v>82.684700000000007</v>
      </c>
      <c r="P15">
        <v>42.06</v>
      </c>
      <c r="Q15">
        <v>28.7392</v>
      </c>
      <c r="R15">
        <v>8.8984000000000005</v>
      </c>
      <c r="S15">
        <v>3.7149999999999999</v>
      </c>
      <c r="T15">
        <v>3.6215000000000002</v>
      </c>
      <c r="U15">
        <v>2.8422999999999998</v>
      </c>
      <c r="V15">
        <v>1.4910000000000001</v>
      </c>
      <c r="W15">
        <v>0.84760000000000002</v>
      </c>
      <c r="X15">
        <v>1.2242999999999999</v>
      </c>
      <c r="Y15">
        <v>0</v>
      </c>
      <c r="Z15">
        <v>17.3064</v>
      </c>
      <c r="AA15" t="s">
        <v>747</v>
      </c>
      <c r="AB15">
        <v>0.93030000000000002</v>
      </c>
      <c r="AC15" t="s">
        <v>288</v>
      </c>
      <c r="AD15">
        <v>0.26919999999999999</v>
      </c>
      <c r="AE15" t="s">
        <v>529</v>
      </c>
      <c r="AF15">
        <v>0.2878</v>
      </c>
      <c r="AG15">
        <v>15.095800000000001</v>
      </c>
      <c r="AH15">
        <v>210.0137</v>
      </c>
      <c r="AI15">
        <v>5.5</v>
      </c>
      <c r="AJ15">
        <v>12</v>
      </c>
      <c r="AK15">
        <v>60</v>
      </c>
      <c r="AL15">
        <v>13</v>
      </c>
      <c r="AM15">
        <v>23</v>
      </c>
      <c r="AN15" t="s">
        <v>748</v>
      </c>
      <c r="AP15" t="s">
        <v>1654</v>
      </c>
    </row>
    <row r="16" spans="1:42">
      <c r="A16" t="s">
        <v>780</v>
      </c>
      <c r="B16" s="334">
        <v>43402</v>
      </c>
      <c r="C16" s="335">
        <v>0.57291666666666663</v>
      </c>
      <c r="D16" t="s">
        <v>224</v>
      </c>
      <c r="E16" t="s">
        <v>433</v>
      </c>
      <c r="G16">
        <v>10903</v>
      </c>
      <c r="H16" t="s">
        <v>231</v>
      </c>
      <c r="I16" t="s">
        <v>232</v>
      </c>
      <c r="J16" t="s">
        <v>5</v>
      </c>
      <c r="K16" t="s">
        <v>778</v>
      </c>
      <c r="L16" t="s">
        <v>779</v>
      </c>
      <c r="M16">
        <v>2</v>
      </c>
      <c r="N16">
        <v>9</v>
      </c>
      <c r="O16">
        <v>91.094999999999999</v>
      </c>
      <c r="P16">
        <v>82.418999999999997</v>
      </c>
      <c r="Q16">
        <v>35.066499999999998</v>
      </c>
      <c r="R16">
        <v>12.135300000000001</v>
      </c>
      <c r="S16">
        <v>9.5420999999999996</v>
      </c>
      <c r="T16">
        <v>4.6307</v>
      </c>
      <c r="U16">
        <v>3.7774999999999999</v>
      </c>
      <c r="V16">
        <v>1.7126999999999999</v>
      </c>
      <c r="W16">
        <v>1.696</v>
      </c>
      <c r="X16">
        <v>2.0207999999999999</v>
      </c>
      <c r="Y16">
        <v>0</v>
      </c>
      <c r="Z16">
        <v>21.145700000000001</v>
      </c>
      <c r="AA16" t="s">
        <v>477</v>
      </c>
      <c r="AB16">
        <v>1.7838000000000001</v>
      </c>
      <c r="AC16" t="s">
        <v>781</v>
      </c>
      <c r="AD16">
        <v>1.0108999999999999</v>
      </c>
      <c r="AE16" t="s">
        <v>782</v>
      </c>
      <c r="AF16">
        <v>4.7923</v>
      </c>
      <c r="AG16">
        <v>23.5669</v>
      </c>
      <c r="AH16">
        <v>296.39519999999999</v>
      </c>
      <c r="AI16">
        <v>8</v>
      </c>
      <c r="AJ16">
        <v>10</v>
      </c>
      <c r="AK16">
        <v>88</v>
      </c>
      <c r="AL16">
        <v>10</v>
      </c>
      <c r="AM16">
        <v>22</v>
      </c>
      <c r="AN16" t="s">
        <v>5</v>
      </c>
      <c r="AP16" t="s">
        <v>1654</v>
      </c>
    </row>
    <row r="17" spans="1:42">
      <c r="A17" t="s">
        <v>804</v>
      </c>
      <c r="B17" s="334">
        <v>43402</v>
      </c>
      <c r="C17" s="335">
        <v>0.57986111111111105</v>
      </c>
      <c r="D17" t="s">
        <v>175</v>
      </c>
      <c r="E17" t="s">
        <v>801</v>
      </c>
      <c r="F17" t="s">
        <v>802</v>
      </c>
      <c r="G17">
        <v>12602</v>
      </c>
      <c r="H17" t="s">
        <v>291</v>
      </c>
      <c r="I17" t="s">
        <v>232</v>
      </c>
      <c r="J17" t="s">
        <v>5</v>
      </c>
      <c r="K17" t="s">
        <v>778</v>
      </c>
      <c r="L17" t="s">
        <v>803</v>
      </c>
      <c r="M17">
        <v>1</v>
      </c>
      <c r="N17">
        <v>4</v>
      </c>
      <c r="O17">
        <v>111.4709</v>
      </c>
      <c r="P17">
        <v>73.678600000000003</v>
      </c>
      <c r="Q17">
        <v>42.622599999999998</v>
      </c>
      <c r="R17">
        <v>16.7437</v>
      </c>
      <c r="S17">
        <v>10.173400000000001</v>
      </c>
      <c r="T17">
        <v>6.9629000000000003</v>
      </c>
      <c r="U17">
        <v>4.9813999999999998</v>
      </c>
      <c r="V17">
        <v>2.7660999999999998</v>
      </c>
      <c r="W17">
        <v>1.7885</v>
      </c>
      <c r="X17">
        <v>1.4100999999999999</v>
      </c>
      <c r="Y17">
        <v>0</v>
      </c>
      <c r="Z17">
        <v>23.0364</v>
      </c>
      <c r="AA17" t="s">
        <v>487</v>
      </c>
      <c r="AB17">
        <v>3.0586000000000002</v>
      </c>
      <c r="AC17" t="s">
        <v>488</v>
      </c>
      <c r="AD17">
        <v>2.3893</v>
      </c>
      <c r="AE17" t="s">
        <v>805</v>
      </c>
      <c r="AF17">
        <v>2.4222999999999999</v>
      </c>
      <c r="AG17">
        <v>23.137</v>
      </c>
      <c r="AH17">
        <v>326.64179999999999</v>
      </c>
      <c r="AI17">
        <v>1.88</v>
      </c>
      <c r="AJ17">
        <v>6</v>
      </c>
      <c r="AK17">
        <v>103</v>
      </c>
      <c r="AL17">
        <v>7</v>
      </c>
      <c r="AM17">
        <v>44</v>
      </c>
      <c r="AN17" t="s">
        <v>5</v>
      </c>
      <c r="AP17" t="s">
        <v>1654</v>
      </c>
    </row>
    <row r="18" spans="1:42">
      <c r="A18" t="s">
        <v>827</v>
      </c>
      <c r="B18" s="334">
        <v>43402</v>
      </c>
      <c r="C18" s="335">
        <v>0.58333333333333337</v>
      </c>
      <c r="D18" t="s">
        <v>212</v>
      </c>
      <c r="E18" t="s">
        <v>824</v>
      </c>
      <c r="G18">
        <v>6269</v>
      </c>
      <c r="H18" t="s">
        <v>328</v>
      </c>
      <c r="I18" t="s">
        <v>329</v>
      </c>
      <c r="J18" t="s">
        <v>233</v>
      </c>
      <c r="K18" t="s">
        <v>825</v>
      </c>
      <c r="L18" t="s">
        <v>826</v>
      </c>
      <c r="M18">
        <v>9</v>
      </c>
      <c r="N18">
        <v>6</v>
      </c>
      <c r="O18">
        <v>69.104699999999994</v>
      </c>
      <c r="P18">
        <v>42.576999999999998</v>
      </c>
      <c r="Q18">
        <v>20.753399999999999</v>
      </c>
      <c r="R18">
        <v>6.6896000000000004</v>
      </c>
      <c r="S18">
        <v>5.6337999999999999</v>
      </c>
      <c r="T18">
        <v>2.8405999999999998</v>
      </c>
      <c r="U18">
        <v>2.3771</v>
      </c>
      <c r="V18">
        <v>1.2513000000000001</v>
      </c>
      <c r="W18">
        <v>1.1221000000000001</v>
      </c>
      <c r="X18">
        <v>1.0911999999999999</v>
      </c>
      <c r="Y18">
        <v>0</v>
      </c>
      <c r="Z18">
        <v>16.939299999999999</v>
      </c>
      <c r="AA18" t="s">
        <v>700</v>
      </c>
      <c r="AB18">
        <v>0.39579999999999999</v>
      </c>
      <c r="AC18" t="s">
        <v>725</v>
      </c>
      <c r="AD18">
        <v>1.3239000000000001</v>
      </c>
      <c r="AE18" t="s">
        <v>362</v>
      </c>
      <c r="AF18">
        <v>2.0823999999999998</v>
      </c>
      <c r="AG18">
        <v>4.5999999999999996</v>
      </c>
      <c r="AH18">
        <v>178.78219999999999</v>
      </c>
      <c r="AI18">
        <v>3.5</v>
      </c>
      <c r="AK18">
        <v>90</v>
      </c>
      <c r="AL18">
        <v>12</v>
      </c>
      <c r="AM18">
        <v>8</v>
      </c>
      <c r="AN18" t="s">
        <v>336</v>
      </c>
      <c r="AP18" t="s">
        <v>1654</v>
      </c>
    </row>
    <row r="19" spans="1:42">
      <c r="A19" t="s">
        <v>867</v>
      </c>
      <c r="B19" s="334">
        <v>43402</v>
      </c>
      <c r="C19" s="335">
        <v>0.58680555555555558</v>
      </c>
      <c r="D19" t="s">
        <v>186</v>
      </c>
      <c r="E19" t="s">
        <v>547</v>
      </c>
      <c r="F19" t="s">
        <v>290</v>
      </c>
      <c r="G19">
        <v>6758</v>
      </c>
      <c r="H19" t="s">
        <v>548</v>
      </c>
      <c r="I19" t="s">
        <v>329</v>
      </c>
      <c r="J19" t="s">
        <v>5</v>
      </c>
      <c r="K19" t="s">
        <v>521</v>
      </c>
      <c r="L19" t="s">
        <v>866</v>
      </c>
      <c r="M19">
        <v>2</v>
      </c>
      <c r="N19">
        <v>6</v>
      </c>
      <c r="O19">
        <v>108.52500000000001</v>
      </c>
      <c r="P19">
        <v>66.880300000000005</v>
      </c>
      <c r="Q19">
        <v>30.934699999999999</v>
      </c>
      <c r="R19">
        <v>8.7335999999999991</v>
      </c>
      <c r="S19">
        <v>3.8003999999999998</v>
      </c>
      <c r="T19">
        <v>5.1268000000000002</v>
      </c>
      <c r="U19">
        <v>2.8090999999999999</v>
      </c>
      <c r="V19">
        <v>1.9301999999999999</v>
      </c>
      <c r="W19">
        <v>2.2183999999999999</v>
      </c>
      <c r="X19">
        <v>1.3293999999999999</v>
      </c>
      <c r="Y19">
        <v>0</v>
      </c>
      <c r="Z19">
        <v>10.344200000000001</v>
      </c>
      <c r="AA19" t="s">
        <v>558</v>
      </c>
      <c r="AB19">
        <v>2.8784999999999998</v>
      </c>
      <c r="AC19" t="s">
        <v>247</v>
      </c>
      <c r="AD19">
        <v>0.84589999999999999</v>
      </c>
      <c r="AE19" t="s">
        <v>868</v>
      </c>
      <c r="AF19">
        <v>0.90759999999999996</v>
      </c>
      <c r="AG19">
        <v>30.1678</v>
      </c>
      <c r="AH19">
        <v>277.43169999999998</v>
      </c>
      <c r="AI19">
        <v>1.2</v>
      </c>
      <c r="AK19">
        <v>117</v>
      </c>
      <c r="AL19">
        <v>7</v>
      </c>
      <c r="AM19">
        <v>40</v>
      </c>
      <c r="AN19" t="s">
        <v>869</v>
      </c>
      <c r="AP19" t="s">
        <v>1654</v>
      </c>
    </row>
    <row r="20" spans="1:42">
      <c r="A20" t="s">
        <v>888</v>
      </c>
      <c r="B20" s="334">
        <v>43402</v>
      </c>
      <c r="C20" s="335">
        <v>0.59375</v>
      </c>
      <c r="D20" t="s">
        <v>226</v>
      </c>
      <c r="E20" t="s">
        <v>884</v>
      </c>
      <c r="F20" t="s">
        <v>885</v>
      </c>
      <c r="G20">
        <v>9704</v>
      </c>
      <c r="H20" t="s">
        <v>231</v>
      </c>
      <c r="I20" t="s">
        <v>232</v>
      </c>
      <c r="J20" t="s">
        <v>5</v>
      </c>
      <c r="K20" t="s">
        <v>886</v>
      </c>
      <c r="L20" t="s">
        <v>887</v>
      </c>
      <c r="M20">
        <v>5</v>
      </c>
      <c r="N20">
        <v>3</v>
      </c>
      <c r="O20">
        <v>96.9</v>
      </c>
      <c r="P20">
        <v>64.275199999999998</v>
      </c>
      <c r="Q20">
        <v>31.570799999999998</v>
      </c>
      <c r="R20">
        <v>6.5827</v>
      </c>
      <c r="S20">
        <v>5.7214999999999998</v>
      </c>
      <c r="T20">
        <v>5.5651000000000002</v>
      </c>
      <c r="U20">
        <v>3.7631999999999999</v>
      </c>
      <c r="V20">
        <v>4.2674000000000003</v>
      </c>
      <c r="W20">
        <v>1.1277999999999999</v>
      </c>
      <c r="X20">
        <v>1.2322</v>
      </c>
      <c r="Y20">
        <v>0</v>
      </c>
      <c r="Z20">
        <v>10.843299999999999</v>
      </c>
      <c r="AA20" t="s">
        <v>412</v>
      </c>
      <c r="AB20">
        <v>1.988</v>
      </c>
      <c r="AC20" t="s">
        <v>402</v>
      </c>
      <c r="AD20">
        <v>2.3896000000000002</v>
      </c>
      <c r="AE20" t="s">
        <v>818</v>
      </c>
      <c r="AF20">
        <v>1.6618999999999999</v>
      </c>
      <c r="AG20">
        <v>22.517099999999999</v>
      </c>
      <c r="AH20">
        <v>260.4058</v>
      </c>
      <c r="AI20">
        <v>2.75</v>
      </c>
      <c r="AJ20">
        <v>6</v>
      </c>
      <c r="AK20">
        <v>74</v>
      </c>
      <c r="AL20">
        <v>7</v>
      </c>
      <c r="AM20">
        <v>10</v>
      </c>
      <c r="AN20" t="s">
        <v>5</v>
      </c>
      <c r="AP20" t="s">
        <v>1654</v>
      </c>
    </row>
    <row r="21" spans="1:42">
      <c r="A21" t="s">
        <v>900</v>
      </c>
      <c r="B21" s="334">
        <v>43402</v>
      </c>
      <c r="C21" s="335">
        <v>0.59722222222222221</v>
      </c>
      <c r="D21" t="s">
        <v>224</v>
      </c>
      <c r="E21" t="s">
        <v>484</v>
      </c>
      <c r="G21">
        <v>7632</v>
      </c>
      <c r="H21" t="s">
        <v>231</v>
      </c>
      <c r="I21" t="s">
        <v>232</v>
      </c>
      <c r="J21" t="s">
        <v>233</v>
      </c>
      <c r="K21" t="s">
        <v>778</v>
      </c>
      <c r="L21" t="s">
        <v>899</v>
      </c>
      <c r="M21">
        <v>2</v>
      </c>
      <c r="N21">
        <v>3</v>
      </c>
      <c r="O21">
        <v>75.789400000000001</v>
      </c>
      <c r="P21">
        <v>71.279700000000005</v>
      </c>
      <c r="Q21">
        <v>32.128799999999998</v>
      </c>
      <c r="R21">
        <v>10.6035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24.166399999999999</v>
      </c>
      <c r="Z21">
        <v>18.7607</v>
      </c>
      <c r="AA21" t="s">
        <v>444</v>
      </c>
      <c r="AB21">
        <v>1.9692000000000001</v>
      </c>
      <c r="AC21" t="s">
        <v>901</v>
      </c>
      <c r="AD21">
        <v>0.1452</v>
      </c>
      <c r="AE21" t="s">
        <v>902</v>
      </c>
      <c r="AF21">
        <v>1.4906999999999999</v>
      </c>
      <c r="AG21">
        <v>11.1</v>
      </c>
      <c r="AH21">
        <v>247.43350000000001</v>
      </c>
      <c r="AI21">
        <v>3</v>
      </c>
      <c r="AJ21">
        <v>2</v>
      </c>
      <c r="AK21">
        <v>75</v>
      </c>
      <c r="AL21">
        <v>16</v>
      </c>
      <c r="AM21">
        <v>35</v>
      </c>
      <c r="AN21" t="s">
        <v>439</v>
      </c>
      <c r="AP21" t="s">
        <v>1654</v>
      </c>
    </row>
    <row r="22" spans="1:42">
      <c r="A22" t="s">
        <v>935</v>
      </c>
      <c r="B22" s="334">
        <v>43402</v>
      </c>
      <c r="C22" s="335">
        <v>0.60416666666666663</v>
      </c>
      <c r="D22" t="s">
        <v>175</v>
      </c>
      <c r="E22" t="s">
        <v>484</v>
      </c>
      <c r="F22" t="s">
        <v>230</v>
      </c>
      <c r="G22">
        <v>3752</v>
      </c>
      <c r="H22" t="s">
        <v>291</v>
      </c>
      <c r="I22" t="s">
        <v>232</v>
      </c>
      <c r="J22" t="s">
        <v>233</v>
      </c>
      <c r="K22" t="s">
        <v>933</v>
      </c>
      <c r="L22" t="s">
        <v>934</v>
      </c>
      <c r="M22">
        <v>10</v>
      </c>
      <c r="N22">
        <v>3</v>
      </c>
      <c r="O22">
        <v>90.15</v>
      </c>
      <c r="P22">
        <v>56.783999999999999</v>
      </c>
      <c r="Q22">
        <v>16.8598</v>
      </c>
      <c r="R22">
        <v>10.3535</v>
      </c>
      <c r="S22">
        <v>5.2385999999999999</v>
      </c>
      <c r="T22">
        <v>5.6345000000000001</v>
      </c>
      <c r="U22">
        <v>2.8593999999999999</v>
      </c>
      <c r="V22">
        <v>2.6514000000000002</v>
      </c>
      <c r="W22">
        <v>2.0339999999999998</v>
      </c>
      <c r="X22">
        <v>1.2799</v>
      </c>
      <c r="Y22">
        <v>0</v>
      </c>
      <c r="Z22">
        <v>19.239999999999998</v>
      </c>
      <c r="AA22" t="s">
        <v>499</v>
      </c>
      <c r="AB22">
        <v>2.4079999999999999</v>
      </c>
      <c r="AC22" t="s">
        <v>500</v>
      </c>
      <c r="AD22">
        <v>1.6197999999999999</v>
      </c>
      <c r="AE22" t="s">
        <v>936</v>
      </c>
      <c r="AF22">
        <v>3.3832</v>
      </c>
      <c r="AG22">
        <v>31.984100000000002</v>
      </c>
      <c r="AH22">
        <v>252.4803</v>
      </c>
      <c r="AI22">
        <v>3.5</v>
      </c>
      <c r="AJ22">
        <v>10</v>
      </c>
      <c r="AK22">
        <v>68</v>
      </c>
      <c r="AL22">
        <v>13</v>
      </c>
      <c r="AM22">
        <v>13</v>
      </c>
      <c r="AN22" t="s">
        <v>937</v>
      </c>
      <c r="AP22" t="s">
        <v>1654</v>
      </c>
    </row>
    <row r="23" spans="1:42">
      <c r="A23" t="s">
        <v>973</v>
      </c>
      <c r="B23" s="334">
        <v>43402</v>
      </c>
      <c r="C23" s="335">
        <v>0.60763888888888895</v>
      </c>
      <c r="D23" t="s">
        <v>212</v>
      </c>
      <c r="E23" t="s">
        <v>971</v>
      </c>
      <c r="G23">
        <v>6269</v>
      </c>
      <c r="H23" t="s">
        <v>328</v>
      </c>
      <c r="I23" t="s">
        <v>329</v>
      </c>
      <c r="J23" t="s">
        <v>5</v>
      </c>
      <c r="K23" t="s">
        <v>521</v>
      </c>
      <c r="L23" t="s">
        <v>972</v>
      </c>
      <c r="M23">
        <v>12</v>
      </c>
      <c r="N23">
        <v>7</v>
      </c>
      <c r="O23">
        <v>114.34820000000001</v>
      </c>
      <c r="P23">
        <v>102.068</v>
      </c>
      <c r="Q23">
        <v>63.857100000000003</v>
      </c>
      <c r="R23">
        <v>12.5785</v>
      </c>
      <c r="S23">
        <v>5.1169000000000002</v>
      </c>
      <c r="T23">
        <v>7.1292</v>
      </c>
      <c r="U23">
        <v>5.0514999999999999</v>
      </c>
      <c r="V23">
        <v>3.7092000000000001</v>
      </c>
      <c r="W23">
        <v>1.9839</v>
      </c>
      <c r="X23">
        <v>0.81579999999999997</v>
      </c>
      <c r="Y23">
        <v>0</v>
      </c>
      <c r="Z23">
        <v>14.199299999999999</v>
      </c>
      <c r="AA23" t="s">
        <v>974</v>
      </c>
      <c r="AB23">
        <v>1.5914999999999999</v>
      </c>
      <c r="AC23" t="s">
        <v>709</v>
      </c>
      <c r="AD23">
        <v>1.8294999999999999</v>
      </c>
      <c r="AE23" t="s">
        <v>975</v>
      </c>
      <c r="AF23">
        <v>1.9605999999999999</v>
      </c>
      <c r="AG23">
        <v>9.6936</v>
      </c>
      <c r="AH23">
        <v>345.93279999999999</v>
      </c>
      <c r="AI23">
        <v>0.73</v>
      </c>
      <c r="AK23">
        <v>87</v>
      </c>
      <c r="AL23">
        <v>14</v>
      </c>
      <c r="AM23">
        <v>188</v>
      </c>
      <c r="AN23" t="s">
        <v>692</v>
      </c>
      <c r="AP23" t="s">
        <v>1654</v>
      </c>
    </row>
    <row r="24" spans="1:42">
      <c r="A24" t="s">
        <v>1021</v>
      </c>
      <c r="B24" s="334">
        <v>43402</v>
      </c>
      <c r="C24" s="335">
        <v>0.61111111111111105</v>
      </c>
      <c r="D24" t="s">
        <v>186</v>
      </c>
      <c r="E24" t="s">
        <v>1019</v>
      </c>
      <c r="F24" t="s">
        <v>290</v>
      </c>
      <c r="G24">
        <v>6758</v>
      </c>
      <c r="H24" t="s">
        <v>548</v>
      </c>
      <c r="I24" t="s">
        <v>329</v>
      </c>
      <c r="J24" t="s">
        <v>5</v>
      </c>
      <c r="K24" t="s">
        <v>521</v>
      </c>
      <c r="L24" t="s">
        <v>1020</v>
      </c>
      <c r="M24">
        <v>8</v>
      </c>
      <c r="N24">
        <v>7</v>
      </c>
      <c r="O24">
        <v>90.16</v>
      </c>
      <c r="P24">
        <v>43.859099999999998</v>
      </c>
      <c r="Q24">
        <v>19.462</v>
      </c>
      <c r="R24">
        <v>14.4877</v>
      </c>
      <c r="S24">
        <v>5.8337000000000003</v>
      </c>
      <c r="T24">
        <v>5.1867000000000001</v>
      </c>
      <c r="U24">
        <v>3.4209999999999998</v>
      </c>
      <c r="V24">
        <v>1.9216</v>
      </c>
      <c r="W24">
        <v>1.2313000000000001</v>
      </c>
      <c r="X24">
        <v>1.3792</v>
      </c>
      <c r="Y24">
        <v>0</v>
      </c>
      <c r="Z24">
        <v>18.225000000000001</v>
      </c>
      <c r="AA24" t="s">
        <v>879</v>
      </c>
      <c r="AB24">
        <v>3.1173999999999999</v>
      </c>
      <c r="AC24" t="s">
        <v>725</v>
      </c>
      <c r="AD24">
        <v>1.2614000000000001</v>
      </c>
      <c r="AE24" t="s">
        <v>1022</v>
      </c>
      <c r="AF24">
        <v>2.3601999999999999</v>
      </c>
      <c r="AG24">
        <v>17.747800000000002</v>
      </c>
      <c r="AH24">
        <v>229.65430000000001</v>
      </c>
      <c r="AI24">
        <v>5</v>
      </c>
      <c r="AK24">
        <v>97</v>
      </c>
      <c r="AL24">
        <v>11</v>
      </c>
      <c r="AM24">
        <v>11</v>
      </c>
      <c r="AN24" t="s">
        <v>1023</v>
      </c>
      <c r="AP24" t="s">
        <v>1654</v>
      </c>
    </row>
    <row r="25" spans="1:42">
      <c r="A25" t="s">
        <v>1047</v>
      </c>
      <c r="B25" s="334">
        <v>43402</v>
      </c>
      <c r="C25" s="335">
        <v>0.61805555555555558</v>
      </c>
      <c r="D25" t="s">
        <v>226</v>
      </c>
      <c r="E25" t="s">
        <v>484</v>
      </c>
      <c r="F25" t="s">
        <v>230</v>
      </c>
      <c r="G25">
        <v>4528</v>
      </c>
      <c r="H25" t="s">
        <v>231</v>
      </c>
      <c r="I25" t="s">
        <v>232</v>
      </c>
      <c r="J25" t="s">
        <v>233</v>
      </c>
      <c r="K25" t="s">
        <v>778</v>
      </c>
      <c r="L25" t="s">
        <v>1046</v>
      </c>
      <c r="M25">
        <v>3</v>
      </c>
      <c r="N25">
        <v>3</v>
      </c>
      <c r="O25">
        <v>84.245000000000005</v>
      </c>
      <c r="P25">
        <v>57.559899999999999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62.555999999999997</v>
      </c>
      <c r="Z25">
        <v>20.379300000000001</v>
      </c>
      <c r="AA25" t="s">
        <v>419</v>
      </c>
      <c r="AB25">
        <v>0.76039999999999996</v>
      </c>
      <c r="AC25" t="s">
        <v>1048</v>
      </c>
      <c r="AD25">
        <v>0.85289999999999999</v>
      </c>
      <c r="AE25" t="s">
        <v>722</v>
      </c>
      <c r="AF25">
        <v>0.99309999999999998</v>
      </c>
      <c r="AG25">
        <v>21.6</v>
      </c>
      <c r="AH25">
        <v>248.94659999999999</v>
      </c>
      <c r="AI25">
        <v>2.5</v>
      </c>
      <c r="AJ25">
        <v>1</v>
      </c>
      <c r="AK25">
        <v>0</v>
      </c>
      <c r="AL25">
        <v>13</v>
      </c>
      <c r="AM25">
        <v>20</v>
      </c>
      <c r="AN25" t="s">
        <v>439</v>
      </c>
      <c r="AP25" t="s">
        <v>1654</v>
      </c>
    </row>
    <row r="26" spans="1:42">
      <c r="A26" t="s">
        <v>1074</v>
      </c>
      <c r="B26" s="334">
        <v>43402</v>
      </c>
      <c r="C26" s="335">
        <v>0.62152777777777779</v>
      </c>
      <c r="D26" t="s">
        <v>224</v>
      </c>
      <c r="E26" t="s">
        <v>484</v>
      </c>
      <c r="G26">
        <v>6814</v>
      </c>
      <c r="H26" t="s">
        <v>231</v>
      </c>
      <c r="I26" t="s">
        <v>232</v>
      </c>
      <c r="J26" t="s">
        <v>5</v>
      </c>
      <c r="K26" t="s">
        <v>778</v>
      </c>
      <c r="L26" t="s">
        <v>1073</v>
      </c>
      <c r="M26">
        <v>8</v>
      </c>
      <c r="N26">
        <v>4</v>
      </c>
      <c r="O26">
        <v>85.8</v>
      </c>
      <c r="P26">
        <v>78.239999999999995</v>
      </c>
      <c r="Q26">
        <v>30.288</v>
      </c>
      <c r="R26">
        <v>5.8141999999999996</v>
      </c>
      <c r="S26">
        <v>8.3637999999999995</v>
      </c>
      <c r="T26">
        <v>6.5439999999999996</v>
      </c>
      <c r="U26">
        <v>2.7111000000000001</v>
      </c>
      <c r="V26">
        <v>2.0053000000000001</v>
      </c>
      <c r="W26">
        <v>1.8484</v>
      </c>
      <c r="X26">
        <v>1.4503999999999999</v>
      </c>
      <c r="Y26">
        <v>0</v>
      </c>
      <c r="Z26">
        <v>18.927900000000001</v>
      </c>
      <c r="AA26" t="s">
        <v>441</v>
      </c>
      <c r="AB26">
        <v>0.95679999999999998</v>
      </c>
      <c r="AC26" t="s">
        <v>442</v>
      </c>
      <c r="AD26">
        <v>1.8149999999999999</v>
      </c>
      <c r="AE26" t="s">
        <v>642</v>
      </c>
      <c r="AF26">
        <v>1.6837</v>
      </c>
      <c r="AG26">
        <v>13.3551</v>
      </c>
      <c r="AH26">
        <v>259.80369999999999</v>
      </c>
      <c r="AI26">
        <v>5.5</v>
      </c>
      <c r="AJ26">
        <v>14</v>
      </c>
      <c r="AK26">
        <v>62</v>
      </c>
      <c r="AL26">
        <v>16</v>
      </c>
      <c r="AM26">
        <v>4</v>
      </c>
      <c r="AN26" t="s">
        <v>5</v>
      </c>
      <c r="AP26" t="s">
        <v>1654</v>
      </c>
    </row>
    <row r="27" spans="1:42">
      <c r="A27" t="s">
        <v>1107</v>
      </c>
      <c r="B27" s="334">
        <v>43402</v>
      </c>
      <c r="C27" s="335">
        <v>0.62847222222222221</v>
      </c>
      <c r="D27" t="s">
        <v>175</v>
      </c>
      <c r="E27" t="s">
        <v>1105</v>
      </c>
      <c r="F27" t="s">
        <v>802</v>
      </c>
      <c r="G27">
        <v>12938</v>
      </c>
      <c r="H27" t="s">
        <v>291</v>
      </c>
      <c r="I27" t="s">
        <v>232</v>
      </c>
      <c r="J27" t="s">
        <v>5</v>
      </c>
      <c r="K27" t="s">
        <v>778</v>
      </c>
      <c r="L27" t="s">
        <v>1106</v>
      </c>
      <c r="M27">
        <v>3</v>
      </c>
      <c r="N27">
        <v>4</v>
      </c>
      <c r="O27">
        <v>116.8663</v>
      </c>
      <c r="P27">
        <v>61.235900000000001</v>
      </c>
      <c r="Q27">
        <v>40.597299999999997</v>
      </c>
      <c r="R27">
        <v>14.3744</v>
      </c>
      <c r="S27">
        <v>8.5986999999999991</v>
      </c>
      <c r="T27">
        <v>6.6736000000000004</v>
      </c>
      <c r="U27">
        <v>5.2925000000000004</v>
      </c>
      <c r="V27">
        <v>2.9948999999999999</v>
      </c>
      <c r="W27">
        <v>1.7423999999999999</v>
      </c>
      <c r="X27">
        <v>2.7210000000000001</v>
      </c>
      <c r="Y27">
        <v>0</v>
      </c>
      <c r="Z27">
        <v>23.514299999999999</v>
      </c>
      <c r="AA27" t="s">
        <v>809</v>
      </c>
      <c r="AB27">
        <v>2.9211</v>
      </c>
      <c r="AC27" t="s">
        <v>318</v>
      </c>
      <c r="AD27">
        <v>1.7529999999999999</v>
      </c>
      <c r="AE27" t="s">
        <v>1108</v>
      </c>
      <c r="AF27">
        <v>1.2694000000000001</v>
      </c>
      <c r="AG27">
        <v>40.278799999999997</v>
      </c>
      <c r="AH27">
        <v>330.83350000000002</v>
      </c>
      <c r="AI27">
        <v>3.33</v>
      </c>
      <c r="AJ27">
        <v>4</v>
      </c>
      <c r="AK27">
        <v>97</v>
      </c>
      <c r="AL27">
        <v>9</v>
      </c>
      <c r="AM27">
        <v>37</v>
      </c>
      <c r="AN27" t="s">
        <v>5</v>
      </c>
      <c r="AP27" t="s">
        <v>1654</v>
      </c>
    </row>
    <row r="28" spans="1:42">
      <c r="A28" t="s">
        <v>1125</v>
      </c>
      <c r="B28" s="334">
        <v>43402</v>
      </c>
      <c r="C28" s="335">
        <v>0.63194444444444442</v>
      </c>
      <c r="D28" t="s">
        <v>212</v>
      </c>
      <c r="E28" t="s">
        <v>1122</v>
      </c>
      <c r="F28" t="s">
        <v>1123</v>
      </c>
      <c r="G28">
        <v>15511</v>
      </c>
      <c r="H28" t="s">
        <v>328</v>
      </c>
      <c r="I28" t="s">
        <v>329</v>
      </c>
      <c r="J28" t="s">
        <v>233</v>
      </c>
      <c r="K28" t="s">
        <v>825</v>
      </c>
      <c r="L28" t="s">
        <v>1124</v>
      </c>
      <c r="M28">
        <v>1</v>
      </c>
      <c r="N28">
        <v>8</v>
      </c>
      <c r="O28">
        <v>128.1875</v>
      </c>
      <c r="P28">
        <v>76.547799999999995</v>
      </c>
      <c r="Q28">
        <v>77.095600000000005</v>
      </c>
      <c r="R28">
        <v>20.488399999999999</v>
      </c>
      <c r="S28">
        <v>5.4447999999999999</v>
      </c>
      <c r="T28">
        <v>7.0598000000000001</v>
      </c>
      <c r="U28">
        <v>4.3903999999999996</v>
      </c>
      <c r="V28">
        <v>3.0914000000000001</v>
      </c>
      <c r="W28">
        <v>2.1747999999999998</v>
      </c>
      <c r="X28">
        <v>1.984</v>
      </c>
      <c r="Y28">
        <v>0</v>
      </c>
      <c r="Z28">
        <v>16.366399999999999</v>
      </c>
      <c r="AA28" t="s">
        <v>840</v>
      </c>
      <c r="AB28">
        <v>2.8752</v>
      </c>
      <c r="AC28" t="s">
        <v>343</v>
      </c>
      <c r="AD28">
        <v>2.4087999999999998</v>
      </c>
      <c r="AE28" t="s">
        <v>988</v>
      </c>
      <c r="AF28">
        <v>2.8820000000000001</v>
      </c>
      <c r="AG28">
        <v>40.746699999999997</v>
      </c>
      <c r="AH28">
        <v>391.7439</v>
      </c>
      <c r="AI28">
        <v>1.25</v>
      </c>
      <c r="AK28">
        <v>151</v>
      </c>
      <c r="AL28">
        <v>5</v>
      </c>
      <c r="AM28">
        <v>23</v>
      </c>
      <c r="AN28" t="s">
        <v>1126</v>
      </c>
      <c r="AP28" t="s">
        <v>1654</v>
      </c>
    </row>
    <row r="29" spans="1:42">
      <c r="A29" t="s">
        <v>1139</v>
      </c>
      <c r="B29" s="334">
        <v>43402</v>
      </c>
      <c r="C29" s="335">
        <v>0.63541666666666663</v>
      </c>
      <c r="D29" t="s">
        <v>186</v>
      </c>
      <c r="E29" t="s">
        <v>1137</v>
      </c>
      <c r="F29" t="s">
        <v>230</v>
      </c>
      <c r="G29">
        <v>3866</v>
      </c>
      <c r="H29" t="s">
        <v>548</v>
      </c>
      <c r="I29" t="s">
        <v>329</v>
      </c>
      <c r="J29" t="s">
        <v>5</v>
      </c>
      <c r="K29" t="s">
        <v>521</v>
      </c>
      <c r="L29" t="s">
        <v>1138</v>
      </c>
      <c r="M29">
        <v>3</v>
      </c>
      <c r="N29">
        <v>15</v>
      </c>
      <c r="O29">
        <v>102.55200000000001</v>
      </c>
      <c r="P29">
        <v>34.486499999999999</v>
      </c>
      <c r="Q29">
        <v>20.873799999999999</v>
      </c>
      <c r="R29">
        <v>7.5102000000000002</v>
      </c>
      <c r="S29">
        <v>5.3440000000000003</v>
      </c>
      <c r="T29">
        <v>3.4417</v>
      </c>
      <c r="U29">
        <v>1.7624</v>
      </c>
      <c r="V29">
        <v>1.0922000000000001</v>
      </c>
      <c r="W29">
        <v>1.3049999999999999</v>
      </c>
      <c r="X29">
        <v>0.95079999999999998</v>
      </c>
      <c r="Y29">
        <v>0</v>
      </c>
      <c r="Z29">
        <v>19.972899999999999</v>
      </c>
      <c r="AA29" t="s">
        <v>1140</v>
      </c>
      <c r="AB29">
        <v>0.30499999999999999</v>
      </c>
      <c r="AC29" t="s">
        <v>1141</v>
      </c>
      <c r="AD29">
        <v>1.149</v>
      </c>
      <c r="AE29" t="s">
        <v>1142</v>
      </c>
      <c r="AF29">
        <v>1.7712000000000001</v>
      </c>
      <c r="AG29">
        <v>17.426300000000001</v>
      </c>
      <c r="AH29">
        <v>219.94300000000001</v>
      </c>
      <c r="AI29">
        <v>3.33</v>
      </c>
      <c r="AK29">
        <v>97</v>
      </c>
      <c r="AL29">
        <v>12</v>
      </c>
      <c r="AM29">
        <v>42</v>
      </c>
      <c r="AN29" t="s">
        <v>692</v>
      </c>
      <c r="AP29" t="s">
        <v>1654</v>
      </c>
    </row>
    <row r="30" spans="1:42">
      <c r="A30" t="s">
        <v>1174</v>
      </c>
      <c r="B30" s="334">
        <v>43402</v>
      </c>
      <c r="C30" s="335">
        <v>0.64236111111111105</v>
      </c>
      <c r="D30" t="s">
        <v>226</v>
      </c>
      <c r="E30" t="s">
        <v>229</v>
      </c>
      <c r="F30" t="s">
        <v>388</v>
      </c>
      <c r="G30">
        <v>3493</v>
      </c>
      <c r="H30" t="s">
        <v>231</v>
      </c>
      <c r="I30" t="s">
        <v>232</v>
      </c>
      <c r="J30" t="s">
        <v>5</v>
      </c>
      <c r="K30" t="s">
        <v>778</v>
      </c>
      <c r="L30" t="s">
        <v>1173</v>
      </c>
      <c r="M30">
        <v>4</v>
      </c>
      <c r="N30">
        <v>8</v>
      </c>
      <c r="O30">
        <v>94.6</v>
      </c>
      <c r="P30">
        <v>49.16</v>
      </c>
      <c r="Q30">
        <v>23.666599999999999</v>
      </c>
      <c r="R30">
        <v>11.239000000000001</v>
      </c>
      <c r="S30">
        <v>4.9896000000000003</v>
      </c>
      <c r="T30">
        <v>5.0975000000000001</v>
      </c>
      <c r="U30">
        <v>2.7324000000000002</v>
      </c>
      <c r="V30">
        <v>1.9819</v>
      </c>
      <c r="W30">
        <v>2.1196999999999999</v>
      </c>
      <c r="X30">
        <v>1.0589</v>
      </c>
      <c r="Y30">
        <v>0</v>
      </c>
      <c r="Z30">
        <v>19.961400000000001</v>
      </c>
      <c r="AA30" t="s">
        <v>1175</v>
      </c>
      <c r="AB30">
        <v>0.46579999999999999</v>
      </c>
      <c r="AC30" t="s">
        <v>766</v>
      </c>
      <c r="AD30">
        <v>1.8172999999999999</v>
      </c>
      <c r="AE30" t="s">
        <v>961</v>
      </c>
      <c r="AF30">
        <v>2.3262</v>
      </c>
      <c r="AG30">
        <v>22.477599999999999</v>
      </c>
      <c r="AH30">
        <v>243.69380000000001</v>
      </c>
      <c r="AI30">
        <v>3.5</v>
      </c>
      <c r="AJ30">
        <v>15</v>
      </c>
      <c r="AK30">
        <v>64</v>
      </c>
      <c r="AL30">
        <v>16</v>
      </c>
      <c r="AM30">
        <v>9</v>
      </c>
      <c r="AN30" t="s">
        <v>5</v>
      </c>
      <c r="AP30" t="s">
        <v>1654</v>
      </c>
    </row>
    <row r="31" spans="1:42">
      <c r="A31" t="s">
        <v>1221</v>
      </c>
      <c r="B31" s="334">
        <v>43402</v>
      </c>
      <c r="C31" s="335">
        <v>0.64583333333333337</v>
      </c>
      <c r="D31" t="s">
        <v>224</v>
      </c>
      <c r="E31" t="s">
        <v>801</v>
      </c>
      <c r="G31">
        <v>7087</v>
      </c>
      <c r="H31" t="s">
        <v>231</v>
      </c>
      <c r="I31" t="s">
        <v>232</v>
      </c>
      <c r="J31" t="s">
        <v>5</v>
      </c>
      <c r="K31" t="s">
        <v>778</v>
      </c>
      <c r="L31" t="s">
        <v>1220</v>
      </c>
      <c r="M31">
        <v>2</v>
      </c>
      <c r="N31">
        <v>3</v>
      </c>
      <c r="O31">
        <v>93.928200000000004</v>
      </c>
      <c r="P31">
        <v>64.970299999999995</v>
      </c>
      <c r="Q31">
        <v>35.030500000000004</v>
      </c>
      <c r="R31">
        <v>10.170400000000001</v>
      </c>
      <c r="S31">
        <v>5.6729000000000003</v>
      </c>
      <c r="T31">
        <v>6.1300999999999997</v>
      </c>
      <c r="U31">
        <v>2.6880999999999999</v>
      </c>
      <c r="V31">
        <v>2.7225999999999999</v>
      </c>
      <c r="W31">
        <v>0</v>
      </c>
      <c r="X31">
        <v>0</v>
      </c>
      <c r="Y31">
        <v>3.8929999999999998</v>
      </c>
      <c r="Z31">
        <v>21.449300000000001</v>
      </c>
      <c r="AA31" t="s">
        <v>1222</v>
      </c>
      <c r="AB31">
        <v>0.3886</v>
      </c>
      <c r="AC31" t="s">
        <v>725</v>
      </c>
      <c r="AD31">
        <v>1.7614000000000001</v>
      </c>
      <c r="AE31" t="s">
        <v>471</v>
      </c>
      <c r="AF31">
        <v>2.1166999999999998</v>
      </c>
      <c r="AG31">
        <v>29.716699999999999</v>
      </c>
      <c r="AH31">
        <v>280.63869999999997</v>
      </c>
      <c r="AI31">
        <v>6</v>
      </c>
      <c r="AJ31">
        <v>8</v>
      </c>
      <c r="AK31">
        <v>80</v>
      </c>
      <c r="AL31">
        <v>17</v>
      </c>
      <c r="AM31">
        <v>49</v>
      </c>
      <c r="AN31" t="s">
        <v>5</v>
      </c>
      <c r="AP31" t="s">
        <v>1654</v>
      </c>
    </row>
    <row r="32" spans="1:42">
      <c r="A32" t="s">
        <v>1251</v>
      </c>
      <c r="B32" s="334">
        <v>43402</v>
      </c>
      <c r="C32" s="335">
        <v>0.65277777777777779</v>
      </c>
      <c r="D32" t="s">
        <v>175</v>
      </c>
      <c r="E32" t="s">
        <v>229</v>
      </c>
      <c r="F32" t="s">
        <v>290</v>
      </c>
      <c r="G32">
        <v>6469</v>
      </c>
      <c r="H32" t="s">
        <v>291</v>
      </c>
      <c r="I32" t="s">
        <v>232</v>
      </c>
      <c r="J32" t="s">
        <v>233</v>
      </c>
      <c r="K32" t="s">
        <v>234</v>
      </c>
      <c r="L32" t="s">
        <v>1250</v>
      </c>
      <c r="M32">
        <v>2</v>
      </c>
      <c r="N32">
        <v>2</v>
      </c>
      <c r="O32">
        <v>83.152000000000001</v>
      </c>
      <c r="P32">
        <v>74.363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70.530299999999997</v>
      </c>
      <c r="Z32">
        <v>15.96</v>
      </c>
      <c r="AB32">
        <v>0</v>
      </c>
      <c r="AC32" t="s">
        <v>1252</v>
      </c>
      <c r="AD32">
        <v>1.3614999999999999</v>
      </c>
      <c r="AE32" t="s">
        <v>256</v>
      </c>
      <c r="AF32">
        <v>1.2625</v>
      </c>
      <c r="AG32">
        <v>38</v>
      </c>
      <c r="AH32">
        <v>284.6293</v>
      </c>
      <c r="AI32">
        <v>0</v>
      </c>
      <c r="AJ32">
        <v>4</v>
      </c>
      <c r="AK32">
        <v>0</v>
      </c>
      <c r="AL32">
        <v>13</v>
      </c>
      <c r="AM32">
        <v>39</v>
      </c>
      <c r="AN32" t="s">
        <v>240</v>
      </c>
      <c r="AP32" t="s">
        <v>1654</v>
      </c>
    </row>
    <row r="33" spans="1:42">
      <c r="A33" t="s">
        <v>1278</v>
      </c>
      <c r="B33" s="334">
        <v>43402</v>
      </c>
      <c r="C33" s="335">
        <v>0.65625</v>
      </c>
      <c r="D33" t="s">
        <v>212</v>
      </c>
      <c r="E33" t="s">
        <v>730</v>
      </c>
      <c r="G33">
        <v>6814</v>
      </c>
      <c r="H33" t="s">
        <v>328</v>
      </c>
      <c r="I33" t="s">
        <v>329</v>
      </c>
      <c r="J33" t="s">
        <v>233</v>
      </c>
      <c r="K33" t="s">
        <v>521</v>
      </c>
      <c r="L33" t="s">
        <v>1277</v>
      </c>
      <c r="M33">
        <v>5</v>
      </c>
      <c r="N33">
        <v>6</v>
      </c>
      <c r="O33">
        <v>80.697000000000003</v>
      </c>
      <c r="P33">
        <v>111.7276</v>
      </c>
      <c r="Q33">
        <v>38.2592</v>
      </c>
      <c r="R33">
        <v>15.2409</v>
      </c>
      <c r="S33">
        <v>9.5795999999999992</v>
      </c>
      <c r="T33">
        <v>4.7746000000000004</v>
      </c>
      <c r="U33">
        <v>3.2778999999999998</v>
      </c>
      <c r="V33">
        <v>1.3069</v>
      </c>
      <c r="W33">
        <v>1.0196000000000001</v>
      </c>
      <c r="X33">
        <v>0</v>
      </c>
      <c r="Y33">
        <v>2.0831</v>
      </c>
      <c r="Z33">
        <v>19.974299999999999</v>
      </c>
      <c r="AA33" t="s">
        <v>333</v>
      </c>
      <c r="AB33">
        <v>2.7477999999999998</v>
      </c>
      <c r="AC33" t="s">
        <v>334</v>
      </c>
      <c r="AD33">
        <v>3.2458999999999998</v>
      </c>
      <c r="AE33" t="s">
        <v>346</v>
      </c>
      <c r="AF33">
        <v>2.0661999999999998</v>
      </c>
      <c r="AG33">
        <v>28.3352</v>
      </c>
      <c r="AH33">
        <v>324.33589999999998</v>
      </c>
      <c r="AI33">
        <v>2.5</v>
      </c>
      <c r="AK33">
        <v>0</v>
      </c>
      <c r="AL33">
        <v>12</v>
      </c>
      <c r="AM33">
        <v>20</v>
      </c>
      <c r="AN33" t="s">
        <v>1279</v>
      </c>
      <c r="AP33" t="s">
        <v>1654</v>
      </c>
    </row>
    <row r="34" spans="1:42">
      <c r="A34" t="s">
        <v>1302</v>
      </c>
      <c r="B34" s="334">
        <v>43402</v>
      </c>
      <c r="C34" s="335">
        <v>0.65972222222222221</v>
      </c>
      <c r="D34" t="s">
        <v>186</v>
      </c>
      <c r="E34" t="s">
        <v>730</v>
      </c>
      <c r="F34" t="s">
        <v>230</v>
      </c>
      <c r="G34">
        <v>2274</v>
      </c>
      <c r="H34" t="s">
        <v>548</v>
      </c>
      <c r="I34" t="s">
        <v>329</v>
      </c>
      <c r="J34" t="s">
        <v>233</v>
      </c>
      <c r="K34" t="s">
        <v>731</v>
      </c>
      <c r="L34" t="s">
        <v>1301</v>
      </c>
      <c r="M34">
        <v>6</v>
      </c>
      <c r="N34">
        <v>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 t="s">
        <v>1303</v>
      </c>
      <c r="AB34">
        <v>2.3027000000000002</v>
      </c>
      <c r="AC34" t="s">
        <v>494</v>
      </c>
      <c r="AD34">
        <v>1.101</v>
      </c>
      <c r="AE34" t="s">
        <v>1208</v>
      </c>
      <c r="AF34">
        <v>2.6640000000000001</v>
      </c>
      <c r="AG34">
        <v>2.1</v>
      </c>
      <c r="AH34">
        <v>8.1677</v>
      </c>
      <c r="AI34">
        <v>5</v>
      </c>
      <c r="AK34">
        <v>0</v>
      </c>
      <c r="AL34">
        <v>6</v>
      </c>
      <c r="AN34" t="s">
        <v>1304</v>
      </c>
      <c r="AP34" t="s">
        <v>1654</v>
      </c>
    </row>
    <row r="35" spans="1:42">
      <c r="A35" t="s">
        <v>1313</v>
      </c>
      <c r="B35" s="334">
        <v>43402</v>
      </c>
      <c r="C35" s="335">
        <v>0.66666666666666663</v>
      </c>
      <c r="D35" t="s">
        <v>226</v>
      </c>
      <c r="E35" t="s">
        <v>229</v>
      </c>
      <c r="F35" t="s">
        <v>388</v>
      </c>
      <c r="G35">
        <v>3493</v>
      </c>
      <c r="H35" t="s">
        <v>231</v>
      </c>
      <c r="I35" t="s">
        <v>232</v>
      </c>
      <c r="J35" t="s">
        <v>5</v>
      </c>
      <c r="K35" t="s">
        <v>778</v>
      </c>
      <c r="L35" t="s">
        <v>1312</v>
      </c>
      <c r="M35">
        <v>4</v>
      </c>
      <c r="N35">
        <v>3</v>
      </c>
      <c r="O35">
        <v>84.825000000000003</v>
      </c>
      <c r="P35">
        <v>48.261600000000001</v>
      </c>
      <c r="Q35">
        <v>30.9846</v>
      </c>
      <c r="R35">
        <v>5.7958999999999996</v>
      </c>
      <c r="S35">
        <v>7.3056999999999999</v>
      </c>
      <c r="T35">
        <v>5.2412999999999998</v>
      </c>
      <c r="U35">
        <v>2.6234999999999999</v>
      </c>
      <c r="V35">
        <v>2.327</v>
      </c>
      <c r="W35">
        <v>1.7405999999999999</v>
      </c>
      <c r="X35">
        <v>1.9035</v>
      </c>
      <c r="Y35">
        <v>0</v>
      </c>
      <c r="Z35">
        <v>17.9314</v>
      </c>
      <c r="AA35" t="s">
        <v>1314</v>
      </c>
      <c r="AB35">
        <v>0.38040000000000002</v>
      </c>
      <c r="AC35" t="s">
        <v>402</v>
      </c>
      <c r="AD35">
        <v>1.8120000000000001</v>
      </c>
      <c r="AE35" t="s">
        <v>366</v>
      </c>
      <c r="AF35">
        <v>1.9081999999999999</v>
      </c>
      <c r="AG35">
        <v>22.366599999999998</v>
      </c>
      <c r="AH35">
        <v>235.40729999999999</v>
      </c>
      <c r="AI35">
        <v>5</v>
      </c>
      <c r="AJ35">
        <v>16</v>
      </c>
      <c r="AK35">
        <v>65</v>
      </c>
      <c r="AL35">
        <v>15</v>
      </c>
      <c r="AM35">
        <v>17</v>
      </c>
      <c r="AN35" t="s">
        <v>5</v>
      </c>
      <c r="AP35" t="s">
        <v>1654</v>
      </c>
    </row>
    <row r="36" spans="1:42">
      <c r="A36" t="s">
        <v>1340</v>
      </c>
      <c r="B36" s="334">
        <v>43402</v>
      </c>
      <c r="C36" s="335">
        <v>0.67013888888888884</v>
      </c>
      <c r="D36" t="s">
        <v>224</v>
      </c>
      <c r="E36" t="s">
        <v>801</v>
      </c>
      <c r="G36">
        <v>5996</v>
      </c>
      <c r="H36" t="s">
        <v>231</v>
      </c>
      <c r="I36" t="s">
        <v>232</v>
      </c>
      <c r="J36" t="s">
        <v>5</v>
      </c>
      <c r="K36" t="s">
        <v>778</v>
      </c>
      <c r="L36" t="s">
        <v>1339</v>
      </c>
      <c r="M36">
        <v>1</v>
      </c>
      <c r="N36">
        <v>6</v>
      </c>
      <c r="O36">
        <v>78.91</v>
      </c>
      <c r="P36">
        <v>64.072000000000003</v>
      </c>
      <c r="Q36">
        <v>22.4253</v>
      </c>
      <c r="R36">
        <v>6.7866999999999997</v>
      </c>
      <c r="S36">
        <v>7.8250999999999999</v>
      </c>
      <c r="T36">
        <v>5.9537000000000004</v>
      </c>
      <c r="U36">
        <v>5.4614000000000003</v>
      </c>
      <c r="V36">
        <v>3.3803999999999998</v>
      </c>
      <c r="W36">
        <v>2.4752000000000001</v>
      </c>
      <c r="X36">
        <v>2.6183000000000001</v>
      </c>
      <c r="Y36">
        <v>0</v>
      </c>
      <c r="Z36">
        <v>18.816400000000002</v>
      </c>
      <c r="AA36" t="s">
        <v>617</v>
      </c>
      <c r="AB36">
        <v>0.3962</v>
      </c>
      <c r="AC36" t="s">
        <v>1341</v>
      </c>
      <c r="AD36">
        <v>0.15989999999999999</v>
      </c>
      <c r="AE36" t="s">
        <v>1342</v>
      </c>
      <c r="AF36">
        <v>0.1399</v>
      </c>
      <c r="AG36">
        <v>24.1617</v>
      </c>
      <c r="AH36">
        <v>243.58240000000001</v>
      </c>
      <c r="AI36">
        <v>5</v>
      </c>
      <c r="AJ36">
        <v>12</v>
      </c>
      <c r="AK36">
        <v>61</v>
      </c>
      <c r="AL36">
        <v>18</v>
      </c>
      <c r="AM36">
        <v>8</v>
      </c>
      <c r="AN36" t="s">
        <v>5</v>
      </c>
      <c r="AP36" t="s">
        <v>1654</v>
      </c>
    </row>
    <row r="37" spans="1:42">
      <c r="A37" t="s">
        <v>1374</v>
      </c>
      <c r="B37" s="334">
        <v>43402</v>
      </c>
      <c r="C37" s="335">
        <v>0.67708333333333337</v>
      </c>
      <c r="D37" t="s">
        <v>175</v>
      </c>
      <c r="E37" t="s">
        <v>484</v>
      </c>
      <c r="F37" t="s">
        <v>230</v>
      </c>
      <c r="G37">
        <v>3619</v>
      </c>
      <c r="H37" t="s">
        <v>291</v>
      </c>
      <c r="I37" t="s">
        <v>232</v>
      </c>
      <c r="J37" t="s">
        <v>5</v>
      </c>
      <c r="K37" t="s">
        <v>778</v>
      </c>
      <c r="L37" t="s">
        <v>1373</v>
      </c>
      <c r="M37">
        <v>2</v>
      </c>
      <c r="N37">
        <v>4</v>
      </c>
      <c r="O37">
        <v>83.894999999999996</v>
      </c>
      <c r="P37">
        <v>70.855999999999995</v>
      </c>
      <c r="Q37">
        <v>21.746200000000002</v>
      </c>
      <c r="R37">
        <v>14.489100000000001</v>
      </c>
      <c r="S37">
        <v>5.7590000000000003</v>
      </c>
      <c r="T37">
        <v>3.8460000000000001</v>
      </c>
      <c r="U37">
        <v>3.6585999999999999</v>
      </c>
      <c r="V37">
        <v>2.5882000000000001</v>
      </c>
      <c r="W37">
        <v>1.0588</v>
      </c>
      <c r="X37">
        <v>1.0994999999999999</v>
      </c>
      <c r="Y37">
        <v>0</v>
      </c>
      <c r="Z37">
        <v>19.174299999999999</v>
      </c>
      <c r="AA37" t="s">
        <v>1375</v>
      </c>
      <c r="AB37">
        <v>1</v>
      </c>
      <c r="AC37" t="s">
        <v>494</v>
      </c>
      <c r="AD37">
        <v>1.6875</v>
      </c>
      <c r="AE37" t="s">
        <v>729</v>
      </c>
      <c r="AF37">
        <v>1.9468000000000001</v>
      </c>
      <c r="AG37">
        <v>15.033899999999999</v>
      </c>
      <c r="AH37">
        <v>247.83879999999999</v>
      </c>
      <c r="AI37">
        <v>6</v>
      </c>
      <c r="AJ37">
        <v>4</v>
      </c>
      <c r="AK37">
        <v>70</v>
      </c>
      <c r="AL37">
        <v>15</v>
      </c>
      <c r="AM37">
        <v>10</v>
      </c>
      <c r="AN37" t="s">
        <v>5</v>
      </c>
      <c r="AP37" t="s">
        <v>1654</v>
      </c>
    </row>
    <row r="38" spans="1:42">
      <c r="A38" t="s">
        <v>1419</v>
      </c>
      <c r="B38" s="334">
        <v>43402</v>
      </c>
      <c r="C38" s="335">
        <v>0.68055555555555547</v>
      </c>
      <c r="D38" t="s">
        <v>212</v>
      </c>
      <c r="E38" t="s">
        <v>730</v>
      </c>
      <c r="G38">
        <v>5724</v>
      </c>
      <c r="H38" t="s">
        <v>328</v>
      </c>
      <c r="I38" t="s">
        <v>329</v>
      </c>
      <c r="J38" t="s">
        <v>233</v>
      </c>
      <c r="K38" t="s">
        <v>1417</v>
      </c>
      <c r="L38" t="s">
        <v>1418</v>
      </c>
      <c r="M38">
        <v>10</v>
      </c>
      <c r="N38">
        <v>5</v>
      </c>
      <c r="O38">
        <v>62.899099999999997</v>
      </c>
      <c r="P38">
        <v>37.606200000000001</v>
      </c>
      <c r="Q38">
        <v>17.563400000000001</v>
      </c>
      <c r="R38">
        <v>6.8613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15.2661</v>
      </c>
      <c r="Z38">
        <v>19.602900000000002</v>
      </c>
      <c r="AA38" t="s">
        <v>1420</v>
      </c>
      <c r="AB38">
        <v>1.9338</v>
      </c>
      <c r="AC38" t="s">
        <v>445</v>
      </c>
      <c r="AD38">
        <v>2.3849</v>
      </c>
      <c r="AE38" t="s">
        <v>1421</v>
      </c>
      <c r="AF38">
        <v>1.5008999999999999</v>
      </c>
      <c r="AG38">
        <v>17.166699999999999</v>
      </c>
      <c r="AH38">
        <v>182.78530000000001</v>
      </c>
      <c r="AI38">
        <v>2</v>
      </c>
      <c r="AK38">
        <v>0</v>
      </c>
      <c r="AL38">
        <v>10</v>
      </c>
      <c r="AM38">
        <v>166</v>
      </c>
      <c r="AN38" t="s">
        <v>1304</v>
      </c>
      <c r="AP38" t="s">
        <v>1654</v>
      </c>
    </row>
    <row r="39" spans="1:42">
      <c r="A39" t="s">
        <v>1444</v>
      </c>
      <c r="B39" s="334">
        <v>43402</v>
      </c>
      <c r="C39" s="335">
        <v>0.69097222222222221</v>
      </c>
      <c r="D39" t="s">
        <v>224</v>
      </c>
      <c r="E39" t="s">
        <v>801</v>
      </c>
      <c r="G39">
        <v>5996</v>
      </c>
      <c r="H39" t="s">
        <v>231</v>
      </c>
      <c r="I39" t="s">
        <v>232</v>
      </c>
      <c r="J39" t="s">
        <v>5</v>
      </c>
      <c r="K39" t="s">
        <v>778</v>
      </c>
      <c r="L39" t="s">
        <v>1443</v>
      </c>
      <c r="M39">
        <v>14</v>
      </c>
      <c r="N39">
        <v>8</v>
      </c>
      <c r="O39">
        <v>85.000600000000006</v>
      </c>
      <c r="P39">
        <v>87.896799999999999</v>
      </c>
      <c r="Q39">
        <v>34.388599999999997</v>
      </c>
      <c r="R39">
        <v>11.336</v>
      </c>
      <c r="S39">
        <v>8.2177000000000007</v>
      </c>
      <c r="T39">
        <v>4.8327999999999998</v>
      </c>
      <c r="U39">
        <v>3.1583000000000001</v>
      </c>
      <c r="V39">
        <v>1.9392</v>
      </c>
      <c r="W39">
        <v>1.0532999999999999</v>
      </c>
      <c r="X39">
        <v>1.087</v>
      </c>
      <c r="Y39">
        <v>0</v>
      </c>
      <c r="Z39">
        <v>10.84</v>
      </c>
      <c r="AA39" t="s">
        <v>650</v>
      </c>
      <c r="AB39">
        <v>0.46279999999999999</v>
      </c>
      <c r="AC39" t="s">
        <v>1445</v>
      </c>
      <c r="AD39">
        <v>0.66510000000000002</v>
      </c>
      <c r="AE39" t="s">
        <v>1446</v>
      </c>
      <c r="AF39">
        <v>1.3818999999999999</v>
      </c>
      <c r="AG39">
        <v>17.604600000000001</v>
      </c>
      <c r="AH39">
        <v>269.86470000000003</v>
      </c>
      <c r="AI39">
        <v>7.5</v>
      </c>
      <c r="AJ39">
        <v>4</v>
      </c>
      <c r="AK39">
        <v>45</v>
      </c>
      <c r="AL39">
        <v>18</v>
      </c>
      <c r="AM39">
        <v>38</v>
      </c>
      <c r="AN39" t="s">
        <v>5</v>
      </c>
      <c r="AP39" t="s">
        <v>1654</v>
      </c>
    </row>
    <row r="40" spans="1:42">
      <c r="A40" t="s">
        <v>1484</v>
      </c>
      <c r="B40" s="334">
        <v>43402</v>
      </c>
      <c r="C40" s="335">
        <v>0.69791666666666663</v>
      </c>
      <c r="D40" t="s">
        <v>181</v>
      </c>
      <c r="E40" t="s">
        <v>743</v>
      </c>
      <c r="F40" t="s">
        <v>230</v>
      </c>
      <c r="G40">
        <v>4787</v>
      </c>
      <c r="H40" t="s">
        <v>1481</v>
      </c>
      <c r="I40" t="s">
        <v>1482</v>
      </c>
      <c r="J40" t="s">
        <v>233</v>
      </c>
      <c r="K40" t="s">
        <v>234</v>
      </c>
      <c r="L40" t="s">
        <v>1483</v>
      </c>
      <c r="M40">
        <v>6</v>
      </c>
      <c r="N40">
        <v>2</v>
      </c>
      <c r="O40">
        <v>72.363299999999995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110.0645</v>
      </c>
      <c r="Z40">
        <v>15.26</v>
      </c>
      <c r="AA40" t="s">
        <v>1485</v>
      </c>
      <c r="AB40">
        <v>2.5276000000000001</v>
      </c>
      <c r="AC40" t="s">
        <v>1486</v>
      </c>
      <c r="AD40">
        <v>3.3311999999999999</v>
      </c>
      <c r="AE40" t="s">
        <v>604</v>
      </c>
      <c r="AF40">
        <v>2.5394000000000001</v>
      </c>
      <c r="AG40">
        <v>26</v>
      </c>
      <c r="AH40">
        <v>232.08600000000001</v>
      </c>
      <c r="AI40">
        <v>2.75</v>
      </c>
      <c r="AJ40">
        <v>4</v>
      </c>
      <c r="AK40">
        <v>0</v>
      </c>
      <c r="AL40">
        <v>9</v>
      </c>
      <c r="AM40">
        <v>17</v>
      </c>
      <c r="AN40" t="s">
        <v>439</v>
      </c>
      <c r="AP40" t="s">
        <v>1654</v>
      </c>
    </row>
    <row r="41" spans="1:42">
      <c r="B41" s="334"/>
      <c r="C41" s="335"/>
    </row>
    <row r="42" spans="1:42">
      <c r="B42" s="334"/>
      <c r="C42" s="335"/>
    </row>
    <row r="43" spans="1:42">
      <c r="B43" s="334"/>
      <c r="C43" s="335"/>
    </row>
    <row r="44" spans="1:42">
      <c r="B44" s="334"/>
      <c r="C44" s="335"/>
    </row>
    <row r="45" spans="1:42">
      <c r="B45" s="334"/>
      <c r="C45" s="335"/>
    </row>
    <row r="46" spans="1:42">
      <c r="B46" s="334"/>
      <c r="C46" s="335"/>
    </row>
    <row r="47" spans="1:42">
      <c r="B47" s="334"/>
      <c r="C47" s="335"/>
    </row>
    <row r="48" spans="1:42">
      <c r="B48" s="334"/>
      <c r="C48" s="335"/>
    </row>
    <row r="49" spans="2:3">
      <c r="B49" s="334"/>
      <c r="C49" s="335"/>
    </row>
    <row r="50" spans="2:3">
      <c r="B50" s="334"/>
      <c r="C50" s="335"/>
    </row>
    <row r="51" spans="2:3">
      <c r="B51" s="334"/>
      <c r="C51" s="335"/>
    </row>
    <row r="52" spans="2:3">
      <c r="B52" s="334"/>
      <c r="C52" s="335"/>
    </row>
    <row r="53" spans="2:3">
      <c r="B53" s="334"/>
      <c r="C53" s="335"/>
    </row>
    <row r="54" spans="2:3">
      <c r="B54" s="334"/>
      <c r="C54" s="335"/>
    </row>
    <row r="55" spans="2:3">
      <c r="B55" s="334"/>
      <c r="C55" s="335"/>
    </row>
    <row r="56" spans="2:3">
      <c r="B56" s="334"/>
      <c r="C56" s="335"/>
    </row>
    <row r="57" spans="2:3">
      <c r="B57" s="334"/>
      <c r="C57" s="335"/>
    </row>
    <row r="58" spans="2:3">
      <c r="B58" s="334"/>
      <c r="C58" s="335"/>
    </row>
    <row r="59" spans="2:3">
      <c r="B59" s="334"/>
      <c r="C59" s="335"/>
    </row>
    <row r="60" spans="2:3">
      <c r="B60" s="334"/>
      <c r="C60" s="335"/>
    </row>
    <row r="61" spans="2:3">
      <c r="B61" s="334"/>
      <c r="C61" s="335"/>
    </row>
    <row r="62" spans="2:3">
      <c r="B62" s="334"/>
      <c r="C62" s="335"/>
    </row>
    <row r="63" spans="2:3">
      <c r="B63" s="334"/>
      <c r="C63" s="335"/>
    </row>
    <row r="64" spans="2:3">
      <c r="B64" s="334"/>
      <c r="C64" s="335"/>
    </row>
    <row r="65" spans="2:3">
      <c r="B65" s="334"/>
      <c r="C65" s="335"/>
    </row>
    <row r="66" spans="2:3">
      <c r="B66" s="334"/>
      <c r="C66" s="335"/>
    </row>
    <row r="67" spans="2:3">
      <c r="B67" s="334"/>
      <c r="C67" s="335"/>
    </row>
    <row r="68" spans="2:3">
      <c r="B68" s="334"/>
      <c r="C68" s="335"/>
    </row>
    <row r="69" spans="2:3">
      <c r="B69" s="334"/>
      <c r="C69" s="335"/>
    </row>
    <row r="70" spans="2:3">
      <c r="B70" s="334"/>
      <c r="C70" s="335"/>
    </row>
    <row r="71" spans="2:3">
      <c r="B71" s="334"/>
      <c r="C71" s="335"/>
    </row>
    <row r="72" spans="2:3">
      <c r="B72" s="334"/>
      <c r="C72" s="335"/>
    </row>
    <row r="73" spans="2:3">
      <c r="B73" s="334"/>
      <c r="C73" s="335"/>
    </row>
    <row r="74" spans="2:3">
      <c r="B74" s="334"/>
      <c r="C74" s="335"/>
    </row>
    <row r="75" spans="2:3">
      <c r="B75" s="334"/>
      <c r="C75" s="335"/>
    </row>
    <row r="76" spans="2:3">
      <c r="B76" s="334"/>
      <c r="C76" s="335"/>
    </row>
    <row r="77" spans="2:3">
      <c r="B77" s="334"/>
      <c r="C77" s="335"/>
    </row>
    <row r="78" spans="2:3">
      <c r="B78" s="334"/>
      <c r="C78" s="335"/>
    </row>
    <row r="79" spans="2:3">
      <c r="B79" s="334"/>
      <c r="C79" s="335"/>
    </row>
    <row r="80" spans="2:3">
      <c r="B80" s="334"/>
      <c r="C80" s="335"/>
    </row>
    <row r="81" spans="2:3">
      <c r="B81" s="334"/>
      <c r="C81" s="335"/>
    </row>
    <row r="82" spans="2:3">
      <c r="B82" s="334"/>
      <c r="C82" s="335"/>
    </row>
    <row r="83" spans="2:3">
      <c r="B83" s="334"/>
      <c r="C83" s="335"/>
    </row>
    <row r="84" spans="2:3">
      <c r="B84" s="334"/>
      <c r="C84" s="335"/>
    </row>
    <row r="85" spans="2:3">
      <c r="B85" s="334"/>
      <c r="C85" s="335"/>
    </row>
    <row r="86" spans="2:3">
      <c r="B86" s="334"/>
      <c r="C86" s="335"/>
    </row>
    <row r="87" spans="2:3">
      <c r="B87" s="334"/>
      <c r="C87" s="335"/>
    </row>
    <row r="88" spans="2:3">
      <c r="B88" s="334"/>
      <c r="C88" s="335"/>
    </row>
    <row r="89" spans="2:3">
      <c r="B89" s="334"/>
      <c r="C89" s="335"/>
    </row>
    <row r="90" spans="2:3">
      <c r="B90" s="334"/>
      <c r="C90" s="335"/>
    </row>
    <row r="91" spans="2:3">
      <c r="B91" s="334"/>
      <c r="C91" s="335"/>
    </row>
    <row r="92" spans="2:3">
      <c r="B92" s="334"/>
      <c r="C92" s="335"/>
    </row>
    <row r="93" spans="2:3">
      <c r="B93" s="334"/>
      <c r="C93" s="335"/>
    </row>
    <row r="94" spans="2:3">
      <c r="B94" s="334"/>
      <c r="C94" s="335"/>
    </row>
    <row r="95" spans="2:3">
      <c r="B95" s="334"/>
      <c r="C95" s="335"/>
    </row>
    <row r="96" spans="2:3">
      <c r="B96" s="334"/>
      <c r="C96" s="335"/>
    </row>
    <row r="97" spans="2:3">
      <c r="B97" s="334"/>
      <c r="C97" s="335"/>
    </row>
    <row r="98" spans="2:3">
      <c r="B98" s="334"/>
      <c r="C98" s="335"/>
    </row>
    <row r="99" spans="2:3">
      <c r="B99" s="334"/>
      <c r="C99" s="335"/>
    </row>
    <row r="100" spans="2:3">
      <c r="B100" s="334"/>
      <c r="C100" s="335"/>
    </row>
    <row r="101" spans="2:3">
      <c r="B101" s="334"/>
      <c r="C101" s="335"/>
    </row>
    <row r="102" spans="2:3">
      <c r="B102" s="334"/>
      <c r="C102" s="335"/>
    </row>
    <row r="103" spans="2:3">
      <c r="B103" s="334"/>
      <c r="C103" s="335"/>
    </row>
    <row r="104" spans="2:3">
      <c r="B104" s="334"/>
      <c r="C104" s="335"/>
    </row>
    <row r="105" spans="2:3">
      <c r="B105" s="334"/>
      <c r="C105" s="335"/>
    </row>
    <row r="106" spans="2:3">
      <c r="B106" s="334"/>
      <c r="C106" s="335"/>
    </row>
    <row r="107" spans="2:3">
      <c r="B107" s="334"/>
      <c r="C107" s="335"/>
    </row>
    <row r="108" spans="2:3">
      <c r="B108" s="334"/>
      <c r="C108" s="335"/>
    </row>
    <row r="109" spans="2:3">
      <c r="B109" s="334"/>
      <c r="C109" s="335"/>
    </row>
    <row r="110" spans="2:3">
      <c r="B110" s="334"/>
      <c r="C110" s="335"/>
    </row>
    <row r="111" spans="2:3">
      <c r="B111" s="334"/>
      <c r="C111" s="335"/>
    </row>
    <row r="112" spans="2:3">
      <c r="B112" s="334"/>
      <c r="C112" s="335"/>
    </row>
    <row r="113" spans="2:3">
      <c r="B113" s="334"/>
      <c r="C113" s="335"/>
    </row>
    <row r="114" spans="2:3">
      <c r="B114" s="334"/>
      <c r="C114" s="335"/>
    </row>
    <row r="115" spans="2:3">
      <c r="B115" s="334"/>
      <c r="C115" s="335"/>
    </row>
    <row r="116" spans="2:3">
      <c r="B116" s="334"/>
      <c r="C116" s="335"/>
    </row>
    <row r="117" spans="2:3">
      <c r="B117" s="334"/>
      <c r="C117" s="335"/>
    </row>
    <row r="118" spans="2:3">
      <c r="B118" s="334"/>
      <c r="C118" s="335"/>
    </row>
    <row r="119" spans="2:3">
      <c r="B119" s="334"/>
      <c r="C119" s="335"/>
    </row>
    <row r="120" spans="2:3">
      <c r="B120" s="334"/>
      <c r="C120" s="335"/>
    </row>
    <row r="121" spans="2:3">
      <c r="B121" s="334"/>
      <c r="C121" s="335"/>
    </row>
    <row r="122" spans="2:3">
      <c r="B122" s="334"/>
      <c r="C122" s="335"/>
    </row>
    <row r="123" spans="2:3">
      <c r="B123" s="334"/>
      <c r="C123" s="335"/>
    </row>
    <row r="124" spans="2:3">
      <c r="B124" s="334"/>
      <c r="C124" s="335"/>
    </row>
    <row r="125" spans="2:3">
      <c r="B125" s="334"/>
      <c r="C125" s="335"/>
    </row>
    <row r="126" spans="2:3">
      <c r="B126" s="334"/>
      <c r="C126" s="335"/>
    </row>
    <row r="127" spans="2:3">
      <c r="B127" s="334"/>
      <c r="C127" s="335"/>
    </row>
    <row r="128" spans="2:3">
      <c r="B128" s="334"/>
      <c r="C128" s="335"/>
    </row>
    <row r="129" spans="2:3">
      <c r="B129" s="334"/>
      <c r="C129" s="335"/>
    </row>
    <row r="130" spans="2:3">
      <c r="B130" s="334"/>
      <c r="C130" s="335"/>
    </row>
    <row r="131" spans="2:3">
      <c r="B131" s="334"/>
      <c r="C131" s="335"/>
    </row>
    <row r="132" spans="2:3">
      <c r="B132" s="334"/>
      <c r="C132" s="335"/>
    </row>
    <row r="133" spans="2:3">
      <c r="B133" s="334"/>
      <c r="C133" s="335"/>
    </row>
    <row r="134" spans="2:3">
      <c r="B134" s="334"/>
      <c r="C134" s="335"/>
    </row>
    <row r="135" spans="2:3">
      <c r="B135" s="334"/>
      <c r="C135" s="335"/>
    </row>
    <row r="136" spans="2:3">
      <c r="B136" s="334"/>
      <c r="C136" s="335"/>
    </row>
    <row r="137" spans="2:3">
      <c r="B137" s="334"/>
      <c r="C137" s="335"/>
    </row>
    <row r="138" spans="2:3">
      <c r="B138" s="334"/>
      <c r="C138" s="335"/>
    </row>
    <row r="139" spans="2:3">
      <c r="B139" s="334"/>
      <c r="C139" s="335"/>
    </row>
    <row r="140" spans="2:3">
      <c r="B140" s="334"/>
      <c r="C140" s="335"/>
    </row>
    <row r="141" spans="2:3">
      <c r="B141" s="334"/>
      <c r="C141" s="335"/>
    </row>
    <row r="142" spans="2:3">
      <c r="B142" s="334"/>
      <c r="C142" s="335"/>
    </row>
    <row r="143" spans="2:3">
      <c r="B143" s="334"/>
      <c r="C143" s="335"/>
    </row>
    <row r="144" spans="2:3">
      <c r="B144" s="334"/>
      <c r="C144" s="335"/>
    </row>
    <row r="145" spans="2:3">
      <c r="B145" s="334"/>
      <c r="C145" s="335"/>
    </row>
    <row r="146" spans="2:3">
      <c r="B146" s="334"/>
      <c r="C146" s="335"/>
    </row>
    <row r="147" spans="2:3">
      <c r="B147" s="334"/>
      <c r="C147" s="335"/>
    </row>
    <row r="148" spans="2:3">
      <c r="B148" s="334"/>
      <c r="C148" s="335"/>
    </row>
    <row r="149" spans="2:3">
      <c r="B149" s="334"/>
      <c r="C149" s="335"/>
    </row>
    <row r="150" spans="2:3">
      <c r="B150" s="334"/>
      <c r="C150" s="335"/>
    </row>
    <row r="151" spans="2:3">
      <c r="B151" s="334"/>
      <c r="C151" s="335"/>
    </row>
    <row r="152" spans="2:3">
      <c r="B152" s="334"/>
      <c r="C152" s="335"/>
    </row>
    <row r="153" spans="2:3">
      <c r="B153" s="334"/>
      <c r="C153" s="335"/>
    </row>
    <row r="154" spans="2:3">
      <c r="B154" s="334"/>
      <c r="C154" s="335"/>
    </row>
    <row r="155" spans="2:3">
      <c r="B155" s="334"/>
      <c r="C155" s="335"/>
    </row>
    <row r="156" spans="2:3">
      <c r="B156" s="334"/>
      <c r="C156" s="335"/>
    </row>
    <row r="157" spans="2:3">
      <c r="B157" s="334"/>
      <c r="C157" s="335"/>
    </row>
    <row r="158" spans="2:3">
      <c r="B158" s="334"/>
      <c r="C158" s="335"/>
    </row>
    <row r="159" spans="2:3">
      <c r="B159" s="334"/>
      <c r="C159" s="335"/>
    </row>
    <row r="160" spans="2:3">
      <c r="B160" s="334"/>
      <c r="C160" s="335"/>
    </row>
    <row r="161" spans="2:3">
      <c r="B161" s="334"/>
      <c r="C161" s="335"/>
    </row>
    <row r="162" spans="2:3">
      <c r="B162" s="334"/>
      <c r="C162" s="335"/>
    </row>
    <row r="163" spans="2:3">
      <c r="B163" s="334"/>
      <c r="C163" s="335"/>
    </row>
    <row r="164" spans="2:3">
      <c r="B164" s="334"/>
      <c r="C164" s="335"/>
    </row>
    <row r="165" spans="2:3">
      <c r="B165" s="334"/>
      <c r="C165" s="335"/>
    </row>
    <row r="166" spans="2:3">
      <c r="B166" s="334"/>
      <c r="C166" s="335"/>
    </row>
    <row r="167" spans="2:3">
      <c r="B167" s="334"/>
      <c r="C167" s="335"/>
    </row>
    <row r="168" spans="2:3">
      <c r="B168" s="334"/>
      <c r="C168" s="335"/>
    </row>
    <row r="169" spans="2:3">
      <c r="B169" s="334"/>
      <c r="C169" s="335"/>
    </row>
    <row r="170" spans="2:3">
      <c r="B170" s="334"/>
      <c r="C170" s="335"/>
    </row>
    <row r="171" spans="2:3">
      <c r="B171" s="334"/>
      <c r="C171" s="335"/>
    </row>
    <row r="172" spans="2:3">
      <c r="B172" s="334"/>
      <c r="C172" s="335"/>
    </row>
    <row r="173" spans="2:3">
      <c r="B173" s="334"/>
      <c r="C173" s="335"/>
    </row>
    <row r="174" spans="2:3">
      <c r="B174" s="334"/>
      <c r="C174" s="335"/>
    </row>
    <row r="175" spans="2:3">
      <c r="B175" s="334"/>
      <c r="C175" s="335"/>
    </row>
    <row r="176" spans="2:3">
      <c r="B176" s="334"/>
      <c r="C176" s="335"/>
    </row>
    <row r="177" spans="2:3">
      <c r="B177" s="334"/>
      <c r="C177" s="335"/>
    </row>
    <row r="178" spans="2:3">
      <c r="B178" s="334"/>
      <c r="C178" s="335"/>
    </row>
    <row r="179" spans="2:3">
      <c r="B179" s="334"/>
      <c r="C179" s="335"/>
    </row>
    <row r="180" spans="2:3">
      <c r="B180" s="334"/>
      <c r="C180" s="335"/>
    </row>
    <row r="181" spans="2:3">
      <c r="B181" s="334"/>
      <c r="C181" s="335"/>
    </row>
    <row r="182" spans="2:3">
      <c r="B182" s="334"/>
      <c r="C182" s="335"/>
    </row>
    <row r="183" spans="2:3">
      <c r="B183" s="334"/>
      <c r="C183" s="335"/>
    </row>
    <row r="184" spans="2:3">
      <c r="B184" s="334"/>
      <c r="C184" s="335"/>
    </row>
    <row r="185" spans="2:3">
      <c r="B185" s="334"/>
      <c r="C185" s="335"/>
    </row>
    <row r="186" spans="2:3">
      <c r="B186" s="334"/>
      <c r="C186" s="335"/>
    </row>
    <row r="187" spans="2:3">
      <c r="B187" s="334"/>
      <c r="C187" s="335"/>
    </row>
    <row r="188" spans="2:3">
      <c r="B188" s="334"/>
      <c r="C188" s="335"/>
    </row>
    <row r="189" spans="2:3">
      <c r="B189" s="334"/>
      <c r="C189" s="335"/>
    </row>
    <row r="190" spans="2:3">
      <c r="B190" s="334"/>
      <c r="C190" s="335"/>
    </row>
    <row r="191" spans="2:3">
      <c r="B191" s="334"/>
      <c r="C191" s="335"/>
    </row>
    <row r="192" spans="2:3">
      <c r="B192" s="334"/>
      <c r="C192" s="335"/>
    </row>
    <row r="193" spans="2:3">
      <c r="B193" s="334"/>
      <c r="C193" s="335"/>
    </row>
    <row r="194" spans="2:3">
      <c r="B194" s="334"/>
      <c r="C194" s="335"/>
    </row>
    <row r="195" spans="2:3">
      <c r="B195" s="334"/>
      <c r="C195" s="335"/>
    </row>
    <row r="196" spans="2:3">
      <c r="B196" s="334"/>
      <c r="C196" s="335"/>
    </row>
    <row r="197" spans="2:3">
      <c r="B197" s="334"/>
      <c r="C197" s="335"/>
    </row>
    <row r="198" spans="2:3">
      <c r="B198" s="334"/>
      <c r="C198" s="335"/>
    </row>
    <row r="199" spans="2:3">
      <c r="B199" s="334"/>
      <c r="C199" s="335"/>
    </row>
    <row r="200" spans="2:3">
      <c r="B200" s="334"/>
      <c r="C200" s="335"/>
    </row>
    <row r="201" spans="2:3">
      <c r="B201" s="334"/>
      <c r="C201" s="335"/>
    </row>
    <row r="202" spans="2:3">
      <c r="B202" s="334"/>
      <c r="C202" s="335"/>
    </row>
    <row r="203" spans="2:3">
      <c r="B203" s="334"/>
      <c r="C203" s="335"/>
    </row>
    <row r="204" spans="2:3">
      <c r="B204" s="334"/>
      <c r="C204" s="335"/>
    </row>
    <row r="205" spans="2:3">
      <c r="B205" s="334"/>
      <c r="C205" s="335"/>
    </row>
    <row r="206" spans="2:3">
      <c r="B206" s="334"/>
      <c r="C206" s="335"/>
    </row>
    <row r="207" spans="2:3">
      <c r="B207" s="334"/>
      <c r="C207" s="335"/>
    </row>
    <row r="208" spans="2:3">
      <c r="B208" s="334"/>
      <c r="C208" s="335"/>
    </row>
    <row r="209" spans="2:3">
      <c r="B209" s="334"/>
      <c r="C209" s="335"/>
    </row>
    <row r="210" spans="2:3">
      <c r="B210" s="334"/>
      <c r="C210" s="335"/>
    </row>
    <row r="211" spans="2:3">
      <c r="B211" s="334"/>
      <c r="C211" s="335"/>
    </row>
    <row r="212" spans="2:3">
      <c r="B212" s="334"/>
      <c r="C212" s="335"/>
    </row>
    <row r="213" spans="2:3">
      <c r="B213" s="334"/>
      <c r="C213" s="335"/>
    </row>
    <row r="214" spans="2:3">
      <c r="B214" s="334"/>
      <c r="C214" s="335"/>
    </row>
    <row r="215" spans="2:3">
      <c r="B215" s="334"/>
      <c r="C215" s="335"/>
    </row>
    <row r="216" spans="2:3">
      <c r="B216" s="334"/>
      <c r="C216" s="335"/>
    </row>
    <row r="217" spans="2:3">
      <c r="B217" s="334"/>
      <c r="C217" s="335"/>
    </row>
    <row r="218" spans="2:3">
      <c r="B218" s="334"/>
      <c r="C218" s="335"/>
    </row>
    <row r="219" spans="2:3">
      <c r="B219" s="334"/>
      <c r="C219" s="335"/>
    </row>
    <row r="220" spans="2:3">
      <c r="B220" s="334"/>
      <c r="C220" s="335"/>
    </row>
    <row r="221" spans="2:3">
      <c r="B221" s="334"/>
      <c r="C221" s="335"/>
    </row>
    <row r="222" spans="2:3">
      <c r="B222" s="334"/>
      <c r="C222" s="335"/>
    </row>
    <row r="223" spans="2:3">
      <c r="B223" s="334"/>
      <c r="C223" s="335"/>
    </row>
    <row r="224" spans="2:3">
      <c r="B224" s="334"/>
      <c r="C224" s="335"/>
    </row>
    <row r="225" spans="2:3">
      <c r="B225" s="334"/>
      <c r="C225" s="335"/>
    </row>
    <row r="226" spans="2:3">
      <c r="B226" s="334"/>
      <c r="C226" s="335"/>
    </row>
    <row r="227" spans="2:3">
      <c r="B227" s="334"/>
      <c r="C227" s="335"/>
    </row>
    <row r="228" spans="2:3">
      <c r="B228" s="334"/>
      <c r="C228" s="335"/>
    </row>
    <row r="229" spans="2:3">
      <c r="B229" s="334"/>
      <c r="C229" s="335"/>
    </row>
    <row r="230" spans="2:3">
      <c r="B230" s="334"/>
      <c r="C230" s="335"/>
    </row>
    <row r="231" spans="2:3">
      <c r="B231" s="334"/>
      <c r="C231" s="335"/>
    </row>
    <row r="232" spans="2:3">
      <c r="B232" s="334"/>
      <c r="C232" s="335"/>
    </row>
    <row r="233" spans="2:3">
      <c r="B233" s="334"/>
      <c r="C233" s="335"/>
    </row>
    <row r="234" spans="2:3">
      <c r="B234" s="334"/>
      <c r="C234" s="335"/>
    </row>
    <row r="235" spans="2:3">
      <c r="B235" s="334"/>
      <c r="C235" s="335"/>
    </row>
    <row r="236" spans="2:3">
      <c r="B236" s="334"/>
      <c r="C236" s="335"/>
    </row>
    <row r="237" spans="2:3">
      <c r="B237" s="334"/>
      <c r="C237" s="335"/>
    </row>
    <row r="238" spans="2:3">
      <c r="B238" s="334"/>
      <c r="C238" s="335"/>
    </row>
    <row r="239" spans="2:3">
      <c r="B239" s="334"/>
      <c r="C239" s="335"/>
    </row>
    <row r="240" spans="2:3">
      <c r="B240" s="334"/>
      <c r="C240" s="335"/>
    </row>
    <row r="241" spans="2:3">
      <c r="B241" s="334"/>
      <c r="C241" s="335"/>
    </row>
    <row r="242" spans="2:3">
      <c r="B242" s="334"/>
      <c r="C242" s="335"/>
    </row>
    <row r="243" spans="2:3">
      <c r="B243" s="334"/>
      <c r="C243" s="335"/>
    </row>
    <row r="244" spans="2:3">
      <c r="B244" s="334"/>
      <c r="C244" s="335"/>
    </row>
    <row r="245" spans="2:3">
      <c r="B245" s="334"/>
      <c r="C245" s="335"/>
    </row>
    <row r="246" spans="2:3">
      <c r="B246" s="334"/>
      <c r="C246" s="335"/>
    </row>
    <row r="247" spans="2:3">
      <c r="B247" s="334"/>
      <c r="C247" s="335"/>
    </row>
    <row r="248" spans="2:3">
      <c r="B248" s="334"/>
      <c r="C248" s="335"/>
    </row>
    <row r="249" spans="2:3">
      <c r="B249" s="334"/>
      <c r="C249" s="335"/>
    </row>
    <row r="250" spans="2:3">
      <c r="B250" s="334"/>
      <c r="C250" s="335"/>
    </row>
    <row r="251" spans="2:3">
      <c r="B251" s="334"/>
      <c r="C251" s="335"/>
    </row>
    <row r="252" spans="2:3">
      <c r="B252" s="334"/>
      <c r="C252" s="335"/>
    </row>
    <row r="253" spans="2:3">
      <c r="B253" s="334"/>
      <c r="C253" s="335"/>
    </row>
    <row r="254" spans="2:3">
      <c r="B254" s="334"/>
      <c r="C254" s="335"/>
    </row>
    <row r="255" spans="2:3">
      <c r="B255" s="334"/>
      <c r="C255" s="335"/>
    </row>
    <row r="256" spans="2:3">
      <c r="B256" s="334"/>
      <c r="C256" s="335"/>
    </row>
    <row r="257" spans="2:3">
      <c r="B257" s="334"/>
      <c r="C257" s="335"/>
    </row>
    <row r="258" spans="2:3">
      <c r="B258" s="334"/>
      <c r="C258" s="335"/>
    </row>
    <row r="259" spans="2:3">
      <c r="B259" s="334"/>
      <c r="C259" s="335"/>
    </row>
    <row r="260" spans="2:3">
      <c r="B260" s="334"/>
      <c r="C260" s="335"/>
    </row>
    <row r="261" spans="2:3">
      <c r="B261" s="334"/>
      <c r="C261" s="335"/>
    </row>
    <row r="262" spans="2:3">
      <c r="B262" s="334"/>
      <c r="C262" s="335"/>
    </row>
    <row r="263" spans="2:3">
      <c r="B263" s="334"/>
      <c r="C263" s="335"/>
    </row>
    <row r="264" spans="2:3">
      <c r="B264" s="334"/>
      <c r="C264" s="335"/>
    </row>
    <row r="265" spans="2:3">
      <c r="B265" s="334"/>
      <c r="C265" s="335"/>
    </row>
    <row r="266" spans="2:3">
      <c r="B266" s="334"/>
      <c r="C266" s="335"/>
    </row>
    <row r="267" spans="2:3">
      <c r="B267" s="334"/>
      <c r="C267" s="335"/>
    </row>
    <row r="268" spans="2:3">
      <c r="B268" s="334"/>
      <c r="C268" s="335"/>
    </row>
    <row r="269" spans="2:3">
      <c r="B269" s="334"/>
      <c r="C269" s="335"/>
    </row>
    <row r="270" spans="2:3">
      <c r="B270" s="334"/>
      <c r="C270" s="335"/>
    </row>
    <row r="271" spans="2:3">
      <c r="B271" s="334"/>
      <c r="C271" s="335"/>
    </row>
    <row r="272" spans="2:3">
      <c r="B272" s="334"/>
      <c r="C272" s="335"/>
    </row>
    <row r="273" spans="2:3">
      <c r="B273" s="334"/>
      <c r="C273" s="335"/>
    </row>
    <row r="274" spans="2:3">
      <c r="B274" s="334"/>
      <c r="C274" s="335"/>
    </row>
    <row r="275" spans="2:3">
      <c r="B275" s="334"/>
      <c r="C275" s="335"/>
    </row>
    <row r="276" spans="2:3">
      <c r="B276" s="334"/>
      <c r="C276" s="335"/>
    </row>
    <row r="277" spans="2:3">
      <c r="B277" s="334"/>
      <c r="C277" s="335"/>
    </row>
    <row r="278" spans="2:3">
      <c r="B278" s="334"/>
      <c r="C278" s="335"/>
    </row>
    <row r="279" spans="2:3">
      <c r="B279" s="334"/>
      <c r="C279" s="335"/>
    </row>
    <row r="280" spans="2:3">
      <c r="B280" s="334"/>
      <c r="C280" s="335"/>
    </row>
    <row r="281" spans="2:3">
      <c r="B281" s="334"/>
      <c r="C281" s="335"/>
    </row>
    <row r="282" spans="2:3">
      <c r="B282" s="334"/>
      <c r="C282" s="335"/>
    </row>
    <row r="283" spans="2:3">
      <c r="B283" s="334"/>
      <c r="C283" s="335"/>
    </row>
    <row r="284" spans="2:3">
      <c r="B284" s="334"/>
      <c r="C284" s="335"/>
    </row>
    <row r="285" spans="2:3">
      <c r="B285" s="334"/>
      <c r="C285" s="335"/>
    </row>
    <row r="286" spans="2:3">
      <c r="B286" s="334"/>
      <c r="C286" s="335"/>
    </row>
    <row r="287" spans="2:3">
      <c r="B287" s="334"/>
      <c r="C287" s="335"/>
    </row>
    <row r="288" spans="2:3">
      <c r="B288" s="334"/>
      <c r="C288" s="335"/>
    </row>
    <row r="289" spans="2:3">
      <c r="B289" s="334"/>
      <c r="C289" s="335"/>
    </row>
    <row r="290" spans="2:3">
      <c r="B290" s="334"/>
      <c r="C290" s="335"/>
    </row>
    <row r="291" spans="2:3">
      <c r="B291" s="334"/>
      <c r="C291" s="335"/>
    </row>
    <row r="292" spans="2:3">
      <c r="B292" s="334"/>
      <c r="C292" s="335"/>
    </row>
    <row r="293" spans="2:3">
      <c r="B293" s="334"/>
      <c r="C293" s="335"/>
    </row>
    <row r="294" spans="2:3">
      <c r="B294" s="334"/>
      <c r="C294" s="335"/>
    </row>
    <row r="295" spans="2:3">
      <c r="B295" s="334"/>
      <c r="C295" s="335"/>
    </row>
    <row r="296" spans="2:3">
      <c r="B296" s="334"/>
      <c r="C296" s="335"/>
    </row>
    <row r="297" spans="2:3">
      <c r="B297" s="334"/>
      <c r="C297" s="335"/>
    </row>
    <row r="298" spans="2:3">
      <c r="B298" s="334"/>
      <c r="C298" s="335"/>
    </row>
    <row r="299" spans="2:3">
      <c r="B299" s="334"/>
      <c r="C299" s="335"/>
    </row>
    <row r="300" spans="2:3">
      <c r="B300" s="334"/>
      <c r="C300" s="335"/>
    </row>
    <row r="301" spans="2:3">
      <c r="B301" s="334"/>
      <c r="C301" s="335"/>
    </row>
    <row r="302" spans="2:3">
      <c r="B302" s="334"/>
      <c r="C302" s="335"/>
    </row>
    <row r="303" spans="2:3">
      <c r="B303" s="334"/>
      <c r="C303" s="335"/>
    </row>
    <row r="304" spans="2:3">
      <c r="B304" s="334"/>
      <c r="C304" s="335"/>
    </row>
    <row r="305" spans="2:3">
      <c r="B305" s="334"/>
      <c r="C305" s="335"/>
    </row>
    <row r="306" spans="2:3">
      <c r="B306" s="334"/>
      <c r="C306" s="335"/>
    </row>
    <row r="307" spans="2:3">
      <c r="B307" s="334"/>
      <c r="C307" s="335"/>
    </row>
    <row r="308" spans="2:3">
      <c r="B308" s="334"/>
      <c r="C308" s="335"/>
    </row>
    <row r="309" spans="2:3">
      <c r="B309" s="334"/>
      <c r="C309" s="335"/>
    </row>
    <row r="310" spans="2:3">
      <c r="B310" s="334"/>
      <c r="C310" s="335"/>
    </row>
    <row r="311" spans="2:3">
      <c r="B311" s="334"/>
      <c r="C311" s="335"/>
    </row>
    <row r="312" spans="2:3">
      <c r="B312" s="334"/>
      <c r="C312" s="335"/>
    </row>
    <row r="313" spans="2:3">
      <c r="B313" s="334"/>
      <c r="C313" s="335"/>
    </row>
    <row r="314" spans="2:3">
      <c r="B314" s="334"/>
      <c r="C314" s="335"/>
    </row>
    <row r="315" spans="2:3">
      <c r="B315" s="334"/>
      <c r="C315" s="335"/>
    </row>
    <row r="316" spans="2:3">
      <c r="B316" s="334"/>
      <c r="C316" s="335"/>
    </row>
    <row r="317" spans="2:3">
      <c r="B317" s="334"/>
      <c r="C317" s="335"/>
    </row>
    <row r="318" spans="2:3">
      <c r="B318" s="334"/>
      <c r="C318" s="335"/>
    </row>
    <row r="319" spans="2:3">
      <c r="B319" s="334"/>
      <c r="C319" s="335"/>
    </row>
    <row r="320" spans="2:3">
      <c r="B320" s="334"/>
      <c r="C320" s="335"/>
    </row>
    <row r="321" spans="2:3">
      <c r="B321" s="334"/>
      <c r="C321" s="335"/>
    </row>
    <row r="322" spans="2:3">
      <c r="B322" s="334"/>
      <c r="C322" s="335"/>
    </row>
    <row r="323" spans="2:3">
      <c r="B323" s="334"/>
      <c r="C323" s="335"/>
    </row>
    <row r="324" spans="2:3">
      <c r="B324" s="334"/>
      <c r="C324" s="335"/>
    </row>
    <row r="325" spans="2:3">
      <c r="B325" s="334"/>
      <c r="C325" s="335"/>
    </row>
    <row r="326" spans="2:3">
      <c r="B326" s="334"/>
      <c r="C326" s="335"/>
    </row>
    <row r="327" spans="2:3">
      <c r="B327" s="334"/>
      <c r="C327" s="335"/>
    </row>
    <row r="328" spans="2:3">
      <c r="B328" s="334"/>
      <c r="C328" s="335"/>
    </row>
    <row r="329" spans="2:3">
      <c r="B329" s="334"/>
      <c r="C329" s="335"/>
    </row>
    <row r="330" spans="2:3">
      <c r="B330" s="334"/>
      <c r="C330" s="335"/>
    </row>
    <row r="331" spans="2:3">
      <c r="B331" s="334"/>
      <c r="C331" s="335"/>
    </row>
    <row r="332" spans="2:3">
      <c r="B332" s="334"/>
      <c r="C332" s="335"/>
    </row>
    <row r="333" spans="2:3">
      <c r="B333" s="334"/>
      <c r="C333" s="335"/>
    </row>
    <row r="334" spans="2:3">
      <c r="B334" s="334"/>
      <c r="C334" s="335"/>
    </row>
    <row r="335" spans="2:3">
      <c r="B335" s="334"/>
      <c r="C335" s="335"/>
    </row>
    <row r="336" spans="2:3">
      <c r="B336" s="334"/>
      <c r="C336" s="335"/>
    </row>
    <row r="337" spans="2:3">
      <c r="B337" s="334"/>
      <c r="C337" s="335"/>
    </row>
    <row r="338" spans="2:3">
      <c r="B338" s="334"/>
      <c r="C338" s="335"/>
    </row>
    <row r="339" spans="2:3">
      <c r="B339" s="334"/>
      <c r="C339" s="335"/>
    </row>
    <row r="340" spans="2:3">
      <c r="B340" s="334"/>
      <c r="C340" s="335"/>
    </row>
    <row r="341" spans="2:3">
      <c r="B341" s="334"/>
      <c r="C341" s="335"/>
    </row>
    <row r="342" spans="2:3">
      <c r="B342" s="334"/>
      <c r="C342" s="335"/>
    </row>
    <row r="343" spans="2:3">
      <c r="B343" s="334"/>
      <c r="C343" s="335"/>
    </row>
    <row r="344" spans="2:3">
      <c r="B344" s="334"/>
      <c r="C344" s="335"/>
    </row>
    <row r="345" spans="2:3">
      <c r="B345" s="334"/>
      <c r="C345" s="335"/>
    </row>
    <row r="346" spans="2:3">
      <c r="B346" s="334"/>
      <c r="C346" s="335"/>
    </row>
    <row r="347" spans="2:3">
      <c r="B347" s="334"/>
      <c r="C347" s="335"/>
    </row>
    <row r="348" spans="2:3">
      <c r="B348" s="334"/>
      <c r="C348" s="335"/>
    </row>
    <row r="349" spans="2:3">
      <c r="B349" s="334"/>
      <c r="C349" s="335"/>
    </row>
    <row r="350" spans="2:3">
      <c r="B350" s="334"/>
      <c r="C350" s="335"/>
    </row>
    <row r="351" spans="2:3">
      <c r="B351" s="334"/>
      <c r="C351" s="335"/>
    </row>
    <row r="352" spans="2:3">
      <c r="B352" s="334"/>
      <c r="C352" s="335"/>
    </row>
    <row r="353" spans="2:3">
      <c r="B353" s="334"/>
      <c r="C353" s="335"/>
    </row>
    <row r="354" spans="2:3">
      <c r="B354" s="334"/>
      <c r="C354" s="335"/>
    </row>
    <row r="355" spans="2:3">
      <c r="B355" s="334"/>
      <c r="C355" s="335"/>
    </row>
    <row r="356" spans="2:3">
      <c r="B356" s="334"/>
      <c r="C356" s="335"/>
    </row>
    <row r="357" spans="2:3">
      <c r="B357" s="334"/>
      <c r="C357" s="335"/>
    </row>
    <row r="358" spans="2:3">
      <c r="B358" s="334"/>
      <c r="C358" s="335"/>
    </row>
    <row r="359" spans="2:3">
      <c r="B359" s="334"/>
      <c r="C359" s="335"/>
    </row>
    <row r="360" spans="2:3">
      <c r="B360" s="334"/>
      <c r="C360" s="335"/>
    </row>
    <row r="361" spans="2:3">
      <c r="B361" s="334"/>
      <c r="C361" s="335"/>
    </row>
    <row r="362" spans="2:3">
      <c r="B362" s="334"/>
      <c r="C362" s="335"/>
    </row>
    <row r="363" spans="2:3">
      <c r="B363" s="334"/>
      <c r="C363" s="335"/>
    </row>
    <row r="364" spans="2:3">
      <c r="B364" s="334"/>
      <c r="C364" s="335"/>
    </row>
    <row r="365" spans="2:3">
      <c r="B365" s="334"/>
      <c r="C365" s="335"/>
    </row>
    <row r="366" spans="2:3">
      <c r="B366" s="334"/>
      <c r="C366" s="335"/>
    </row>
    <row r="367" spans="2:3">
      <c r="B367" s="334"/>
      <c r="C367" s="335"/>
    </row>
    <row r="368" spans="2:3">
      <c r="B368" s="334"/>
      <c r="C368" s="335"/>
    </row>
    <row r="369" spans="2:3">
      <c r="B369" s="334"/>
      <c r="C369" s="335"/>
    </row>
    <row r="370" spans="2:3">
      <c r="B370" s="334"/>
      <c r="C370" s="335"/>
    </row>
    <row r="371" spans="2:3">
      <c r="B371" s="334"/>
      <c r="C371" s="335"/>
    </row>
    <row r="372" spans="2:3">
      <c r="B372" s="334"/>
      <c r="C372" s="335"/>
    </row>
    <row r="373" spans="2:3">
      <c r="B373" s="334"/>
      <c r="C373" s="335"/>
    </row>
    <row r="374" spans="2:3">
      <c r="B374" s="334"/>
      <c r="C374" s="335"/>
    </row>
    <row r="375" spans="2:3">
      <c r="B375" s="334"/>
      <c r="C375" s="335"/>
    </row>
    <row r="376" spans="2:3">
      <c r="B376" s="334"/>
      <c r="C376" s="335"/>
    </row>
    <row r="377" spans="2:3">
      <c r="B377" s="334"/>
      <c r="C377" s="335"/>
    </row>
    <row r="378" spans="2:3">
      <c r="B378" s="334"/>
      <c r="C378" s="335"/>
    </row>
    <row r="379" spans="2:3">
      <c r="B379" s="334"/>
      <c r="C379" s="335"/>
    </row>
    <row r="380" spans="2:3">
      <c r="B380" s="334"/>
      <c r="C380" s="335"/>
    </row>
    <row r="381" spans="2:3">
      <c r="B381" s="334"/>
      <c r="C381" s="335"/>
    </row>
    <row r="382" spans="2:3">
      <c r="B382" s="334"/>
      <c r="C382" s="335"/>
    </row>
    <row r="383" spans="2:3">
      <c r="B383" s="334"/>
      <c r="C383" s="335"/>
    </row>
    <row r="384" spans="2:3">
      <c r="B384" s="334"/>
      <c r="C384" s="335"/>
    </row>
    <row r="385" spans="2:3">
      <c r="B385" s="334"/>
      <c r="C385" s="335"/>
    </row>
    <row r="386" spans="2:3">
      <c r="B386" s="334"/>
      <c r="C386" s="335"/>
    </row>
    <row r="387" spans="2:3">
      <c r="B387" s="334"/>
      <c r="C387" s="335"/>
    </row>
    <row r="388" spans="2:3">
      <c r="B388" s="334"/>
      <c r="C388" s="335"/>
    </row>
    <row r="389" spans="2:3">
      <c r="B389" s="334"/>
      <c r="C389" s="335"/>
    </row>
    <row r="390" spans="2:3">
      <c r="B390" s="334"/>
      <c r="C390" s="335"/>
    </row>
    <row r="391" spans="2:3">
      <c r="B391" s="334"/>
      <c r="C391" s="335"/>
    </row>
    <row r="392" spans="2:3">
      <c r="B392" s="334"/>
      <c r="C392" s="335"/>
    </row>
    <row r="393" spans="2:3">
      <c r="B393" s="334"/>
      <c r="C393" s="335"/>
    </row>
    <row r="394" spans="2:3">
      <c r="B394" s="334"/>
      <c r="C394" s="335"/>
    </row>
    <row r="395" spans="2:3">
      <c r="B395" s="334"/>
      <c r="C395" s="335"/>
    </row>
    <row r="396" spans="2:3">
      <c r="B396" s="334"/>
      <c r="C396" s="335"/>
    </row>
    <row r="397" spans="2:3">
      <c r="B397" s="334"/>
      <c r="C397" s="335"/>
    </row>
    <row r="398" spans="2:3">
      <c r="B398" s="334"/>
      <c r="C398" s="335"/>
    </row>
    <row r="399" spans="2:3">
      <c r="B399" s="334"/>
      <c r="C399" s="335"/>
    </row>
    <row r="400" spans="2:3">
      <c r="B400" s="334"/>
      <c r="C400" s="335"/>
    </row>
    <row r="401" spans="2:3">
      <c r="B401" s="334"/>
      <c r="C401" s="335"/>
    </row>
    <row r="402" spans="2:3">
      <c r="B402" s="334"/>
      <c r="C402" s="335"/>
    </row>
    <row r="403" spans="2:3">
      <c r="B403" s="334"/>
      <c r="C403" s="335"/>
    </row>
    <row r="404" spans="2:3">
      <c r="B404" s="334"/>
      <c r="C404" s="335"/>
    </row>
    <row r="405" spans="2:3">
      <c r="B405" s="334"/>
      <c r="C405" s="335"/>
    </row>
    <row r="406" spans="2:3">
      <c r="B406" s="334"/>
      <c r="C406" s="335"/>
    </row>
    <row r="407" spans="2:3">
      <c r="B407" s="334"/>
      <c r="C407" s="335"/>
    </row>
    <row r="408" spans="2:3">
      <c r="B408" s="334"/>
      <c r="C408" s="335"/>
    </row>
    <row r="409" spans="2:3">
      <c r="B409" s="334"/>
      <c r="C409" s="335"/>
    </row>
    <row r="410" spans="2:3">
      <c r="B410" s="334"/>
      <c r="C410" s="335"/>
    </row>
    <row r="411" spans="2:3">
      <c r="B411" s="334"/>
      <c r="C411" s="335"/>
    </row>
    <row r="412" spans="2:3">
      <c r="B412" s="334"/>
      <c r="C412" s="335"/>
    </row>
    <row r="413" spans="2:3">
      <c r="B413" s="334"/>
      <c r="C413" s="335"/>
    </row>
    <row r="414" spans="2:3">
      <c r="B414" s="334"/>
      <c r="C414" s="335"/>
    </row>
    <row r="415" spans="2:3">
      <c r="B415" s="334"/>
      <c r="C415" s="335"/>
    </row>
    <row r="416" spans="2:3">
      <c r="B416" s="334"/>
      <c r="C416" s="335"/>
    </row>
    <row r="417" spans="2:3">
      <c r="B417" s="334"/>
      <c r="C417" s="335"/>
    </row>
    <row r="418" spans="2:3">
      <c r="B418" s="334"/>
      <c r="C418" s="335"/>
    </row>
    <row r="419" spans="2:3">
      <c r="B419" s="334"/>
      <c r="C419" s="335"/>
    </row>
    <row r="420" spans="2:3">
      <c r="B420" s="334"/>
      <c r="C420" s="335"/>
    </row>
    <row r="421" spans="2:3">
      <c r="B421" s="334"/>
      <c r="C421" s="335"/>
    </row>
    <row r="422" spans="2:3">
      <c r="B422" s="334"/>
      <c r="C422" s="335"/>
    </row>
    <row r="423" spans="2:3">
      <c r="B423" s="334"/>
      <c r="C423" s="335"/>
    </row>
    <row r="424" spans="2:3">
      <c r="B424" s="334"/>
      <c r="C424" s="335"/>
    </row>
    <row r="425" spans="2:3">
      <c r="B425" s="334"/>
      <c r="C425" s="335"/>
    </row>
    <row r="426" spans="2:3">
      <c r="B426" s="334"/>
      <c r="C426" s="335"/>
    </row>
    <row r="427" spans="2:3">
      <c r="B427" s="334"/>
      <c r="C427" s="335"/>
    </row>
    <row r="428" spans="2:3">
      <c r="B428" s="334"/>
      <c r="C428" s="335"/>
    </row>
    <row r="429" spans="2:3">
      <c r="B429" s="334"/>
      <c r="C429" s="335"/>
    </row>
    <row r="430" spans="2:3">
      <c r="B430" s="334"/>
      <c r="C430" s="335"/>
    </row>
    <row r="431" spans="2:3">
      <c r="B431" s="334"/>
      <c r="C431" s="335"/>
    </row>
    <row r="432" spans="2:3">
      <c r="B432" s="334"/>
      <c r="C432" s="335"/>
    </row>
    <row r="433" spans="2:3">
      <c r="B433" s="334"/>
      <c r="C433" s="335"/>
    </row>
    <row r="434" spans="2:3">
      <c r="B434" s="334"/>
      <c r="C434" s="335"/>
    </row>
    <row r="435" spans="2:3">
      <c r="B435" s="334"/>
      <c r="C435" s="335"/>
    </row>
    <row r="436" spans="2:3">
      <c r="B436" s="334"/>
      <c r="C436" s="335"/>
    </row>
    <row r="437" spans="2:3">
      <c r="B437" s="334"/>
      <c r="C437" s="335"/>
    </row>
    <row r="438" spans="2:3">
      <c r="B438" s="334"/>
      <c r="C438" s="335"/>
    </row>
    <row r="439" spans="2:3">
      <c r="B439" s="334"/>
      <c r="C439" s="335"/>
    </row>
    <row r="440" spans="2:3">
      <c r="B440" s="334"/>
      <c r="C440" s="335"/>
    </row>
    <row r="441" spans="2:3">
      <c r="B441" s="334"/>
      <c r="C441" s="335"/>
    </row>
    <row r="442" spans="2:3">
      <c r="B442" s="334"/>
      <c r="C442" s="335"/>
    </row>
    <row r="443" spans="2:3">
      <c r="B443" s="334"/>
      <c r="C443" s="335"/>
    </row>
    <row r="444" spans="2:3">
      <c r="B444" s="334"/>
      <c r="C444" s="335"/>
    </row>
    <row r="445" spans="2:3">
      <c r="B445" s="334"/>
      <c r="C445" s="335"/>
    </row>
    <row r="446" spans="2:3">
      <c r="B446" s="334"/>
      <c r="C446" s="335"/>
    </row>
    <row r="447" spans="2:3">
      <c r="B447" s="334"/>
      <c r="C447" s="335"/>
    </row>
    <row r="448" spans="2:3">
      <c r="B448" s="334"/>
      <c r="C448" s="335"/>
    </row>
    <row r="449" spans="2:3">
      <c r="B449" s="334"/>
      <c r="C449" s="335"/>
    </row>
    <row r="450" spans="2:3">
      <c r="B450" s="334"/>
      <c r="C450" s="335"/>
    </row>
    <row r="451" spans="2:3">
      <c r="B451" s="334"/>
      <c r="C451" s="335"/>
    </row>
    <row r="452" spans="2:3">
      <c r="B452" s="334"/>
      <c r="C452" s="335"/>
    </row>
    <row r="453" spans="2:3">
      <c r="B453" s="334"/>
      <c r="C453" s="335"/>
    </row>
    <row r="454" spans="2:3">
      <c r="B454" s="334"/>
      <c r="C454" s="335"/>
    </row>
    <row r="455" spans="2:3">
      <c r="B455" s="334"/>
      <c r="C455" s="335"/>
    </row>
    <row r="456" spans="2:3">
      <c r="B456" s="334"/>
      <c r="C456" s="335"/>
    </row>
    <row r="457" spans="2:3">
      <c r="B457" s="334"/>
      <c r="C457" s="335"/>
    </row>
    <row r="458" spans="2:3">
      <c r="B458" s="334"/>
      <c r="C458" s="335"/>
    </row>
    <row r="459" spans="2:3">
      <c r="B459" s="334"/>
      <c r="C459" s="335"/>
    </row>
    <row r="460" spans="2:3">
      <c r="B460" s="334"/>
      <c r="C460" s="335"/>
    </row>
    <row r="461" spans="2:3">
      <c r="B461" s="334"/>
      <c r="C461" s="335"/>
    </row>
    <row r="462" spans="2:3">
      <c r="B462" s="334"/>
      <c r="C462" s="335"/>
    </row>
    <row r="463" spans="2:3">
      <c r="B463" s="334"/>
      <c r="C463" s="335"/>
    </row>
    <row r="464" spans="2:3">
      <c r="B464" s="334"/>
      <c r="C464" s="335"/>
    </row>
    <row r="465" spans="2:3">
      <c r="B465" s="334"/>
      <c r="C465" s="335"/>
    </row>
    <row r="466" spans="2:3">
      <c r="B466" s="334"/>
      <c r="C466" s="335"/>
    </row>
    <row r="467" spans="2:3">
      <c r="B467" s="334"/>
      <c r="C467" s="335"/>
    </row>
    <row r="468" spans="2:3">
      <c r="B468" s="334"/>
      <c r="C468" s="335"/>
    </row>
    <row r="469" spans="2:3">
      <c r="B469" s="334"/>
      <c r="C469" s="335"/>
    </row>
    <row r="470" spans="2:3">
      <c r="B470" s="334"/>
      <c r="C470" s="335"/>
    </row>
    <row r="471" spans="2:3">
      <c r="B471" s="334"/>
      <c r="C471" s="335"/>
    </row>
    <row r="472" spans="2:3">
      <c r="B472" s="334"/>
      <c r="C472" s="335"/>
    </row>
    <row r="473" spans="2:3">
      <c r="B473" s="334"/>
      <c r="C473" s="335"/>
    </row>
    <row r="474" spans="2:3">
      <c r="B474" s="334"/>
      <c r="C474" s="335"/>
    </row>
    <row r="475" spans="2:3">
      <c r="B475" s="334"/>
      <c r="C475" s="335"/>
    </row>
    <row r="476" spans="2:3">
      <c r="B476" s="334"/>
      <c r="C476" s="335"/>
    </row>
    <row r="477" spans="2:3">
      <c r="B477" s="334"/>
      <c r="C477" s="335"/>
    </row>
    <row r="478" spans="2:3">
      <c r="B478" s="334"/>
      <c r="C478" s="335"/>
    </row>
    <row r="479" spans="2:3">
      <c r="B479" s="334"/>
      <c r="C479" s="335"/>
    </row>
    <row r="480" spans="2:3">
      <c r="B480" s="334"/>
      <c r="C480" s="335"/>
    </row>
    <row r="481" spans="2:3">
      <c r="B481" s="334"/>
      <c r="C481" s="335"/>
    </row>
    <row r="482" spans="2:3">
      <c r="B482" s="334"/>
      <c r="C482" s="335"/>
    </row>
    <row r="483" spans="2:3">
      <c r="B483" s="334"/>
      <c r="C483" s="335"/>
    </row>
    <row r="484" spans="2:3">
      <c r="B484" s="334"/>
      <c r="C484" s="335"/>
    </row>
    <row r="485" spans="2:3">
      <c r="B485" s="334"/>
      <c r="C485" s="335"/>
    </row>
    <row r="486" spans="2:3">
      <c r="B486" s="334"/>
      <c r="C486" s="335"/>
    </row>
    <row r="487" spans="2:3">
      <c r="B487" s="334"/>
      <c r="C487" s="335"/>
    </row>
    <row r="488" spans="2:3">
      <c r="B488" s="334"/>
      <c r="C488" s="335"/>
    </row>
    <row r="489" spans="2:3">
      <c r="B489" s="334"/>
      <c r="C489" s="335"/>
    </row>
    <row r="490" spans="2:3">
      <c r="B490" s="334"/>
      <c r="C490" s="335"/>
    </row>
    <row r="491" spans="2:3">
      <c r="B491" s="334"/>
      <c r="C491" s="335"/>
    </row>
    <row r="492" spans="2:3">
      <c r="B492" s="334"/>
      <c r="C492" s="335"/>
    </row>
    <row r="493" spans="2:3">
      <c r="B493" s="334"/>
      <c r="C493" s="335"/>
    </row>
    <row r="494" spans="2:3">
      <c r="B494" s="334"/>
      <c r="C494" s="335"/>
    </row>
    <row r="495" spans="2:3">
      <c r="B495" s="334"/>
      <c r="C495" s="335"/>
    </row>
    <row r="496" spans="2:3">
      <c r="B496" s="334"/>
      <c r="C496" s="335"/>
    </row>
    <row r="497" spans="2:3">
      <c r="B497" s="334"/>
      <c r="C497" s="335"/>
    </row>
    <row r="498" spans="2:3">
      <c r="B498" s="334"/>
      <c r="C498" s="335"/>
    </row>
    <row r="499" spans="2:3">
      <c r="B499" s="334"/>
      <c r="C499" s="335"/>
    </row>
    <row r="500" spans="2:3">
      <c r="B500" s="334"/>
      <c r="C500" s="335"/>
    </row>
    <row r="501" spans="2:3">
      <c r="B501" s="334"/>
      <c r="C501" s="335"/>
    </row>
    <row r="502" spans="2:3">
      <c r="B502" s="334"/>
      <c r="C502" s="335"/>
    </row>
    <row r="503" spans="2:3">
      <c r="B503" s="334"/>
      <c r="C503" s="335"/>
    </row>
    <row r="504" spans="2:3">
      <c r="B504" s="334"/>
      <c r="C504" s="335"/>
    </row>
    <row r="505" spans="2:3">
      <c r="B505" s="334"/>
      <c r="C505" s="335"/>
    </row>
    <row r="506" spans="2:3">
      <c r="B506" s="334"/>
      <c r="C506" s="335"/>
    </row>
    <row r="507" spans="2:3">
      <c r="B507" s="334"/>
      <c r="C507" s="335"/>
    </row>
    <row r="508" spans="2:3">
      <c r="B508" s="334"/>
      <c r="C508" s="335"/>
    </row>
    <row r="509" spans="2:3">
      <c r="B509" s="334"/>
      <c r="C509" s="335"/>
    </row>
    <row r="510" spans="2:3">
      <c r="B510" s="334"/>
      <c r="C510" s="335"/>
    </row>
    <row r="511" spans="2:3">
      <c r="B511" s="334"/>
      <c r="C511" s="335"/>
    </row>
    <row r="512" spans="2:3">
      <c r="B512" s="334"/>
      <c r="C512" s="335"/>
    </row>
    <row r="513" spans="2:3">
      <c r="B513" s="334"/>
      <c r="C513" s="335"/>
    </row>
    <row r="514" spans="2:3">
      <c r="B514" s="334"/>
      <c r="C514" s="335"/>
    </row>
    <row r="515" spans="2:3">
      <c r="B515" s="334"/>
      <c r="C515" s="335"/>
    </row>
    <row r="516" spans="2:3">
      <c r="B516" s="334"/>
      <c r="C516" s="335"/>
    </row>
    <row r="517" spans="2:3">
      <c r="B517" s="334"/>
      <c r="C517" s="335"/>
    </row>
    <row r="518" spans="2:3">
      <c r="B518" s="334"/>
      <c r="C518" s="335"/>
    </row>
    <row r="519" spans="2:3">
      <c r="B519" s="334"/>
      <c r="C519" s="335"/>
    </row>
    <row r="520" spans="2:3">
      <c r="B520" s="334"/>
      <c r="C520" s="335"/>
    </row>
    <row r="521" spans="2:3">
      <c r="B521" s="334"/>
      <c r="C521" s="335"/>
    </row>
    <row r="522" spans="2:3">
      <c r="B522" s="334"/>
      <c r="C522" s="335"/>
    </row>
    <row r="523" spans="2:3">
      <c r="B523" s="334"/>
      <c r="C523" s="335"/>
    </row>
    <row r="524" spans="2:3">
      <c r="B524" s="334"/>
      <c r="C524" s="335"/>
    </row>
    <row r="525" spans="2:3">
      <c r="B525" s="334"/>
      <c r="C525" s="335"/>
    </row>
    <row r="526" spans="2:3">
      <c r="B526" s="334"/>
      <c r="C526" s="335"/>
    </row>
    <row r="527" spans="2:3">
      <c r="B527" s="334"/>
      <c r="C527" s="335"/>
    </row>
    <row r="528" spans="2:3">
      <c r="B528" s="334"/>
      <c r="C528" s="335"/>
    </row>
    <row r="529" spans="2:3">
      <c r="B529" s="334"/>
      <c r="C529" s="335"/>
    </row>
    <row r="530" spans="2:3">
      <c r="B530" s="334"/>
      <c r="C530" s="335"/>
    </row>
    <row r="531" spans="2:3">
      <c r="B531" s="334"/>
      <c r="C531" s="335"/>
    </row>
    <row r="532" spans="2:3">
      <c r="B532" s="334"/>
      <c r="C532" s="335"/>
    </row>
    <row r="533" spans="2:3">
      <c r="B533" s="334"/>
      <c r="C533" s="335"/>
    </row>
    <row r="534" spans="2:3">
      <c r="B534" s="334"/>
      <c r="C534" s="335"/>
    </row>
    <row r="535" spans="2:3">
      <c r="B535" s="334"/>
      <c r="C535" s="335"/>
    </row>
    <row r="536" spans="2:3">
      <c r="B536" s="334"/>
      <c r="C536" s="335"/>
    </row>
    <row r="537" spans="2:3">
      <c r="B537" s="334"/>
      <c r="C537" s="335"/>
    </row>
    <row r="538" spans="2:3">
      <c r="B538" s="334"/>
      <c r="C538" s="335"/>
    </row>
    <row r="539" spans="2:3">
      <c r="B539" s="334"/>
      <c r="C539" s="335"/>
    </row>
    <row r="540" spans="2:3">
      <c r="B540" s="334"/>
      <c r="C540" s="335"/>
    </row>
    <row r="541" spans="2:3">
      <c r="B541" s="334"/>
      <c r="C541" s="335"/>
    </row>
    <row r="542" spans="2:3">
      <c r="B542" s="334"/>
      <c r="C542" s="335"/>
    </row>
    <row r="543" spans="2:3">
      <c r="B543" s="334"/>
      <c r="C543" s="335"/>
    </row>
    <row r="544" spans="2:3">
      <c r="B544" s="334"/>
      <c r="C544" s="335"/>
    </row>
    <row r="545" spans="2:3">
      <c r="B545" s="334"/>
      <c r="C545" s="335"/>
    </row>
    <row r="546" spans="2:3">
      <c r="B546" s="334"/>
      <c r="C546" s="335"/>
    </row>
    <row r="547" spans="2:3">
      <c r="B547" s="334"/>
      <c r="C547" s="335"/>
    </row>
    <row r="548" spans="2:3">
      <c r="B548" s="334"/>
      <c r="C548" s="335"/>
    </row>
    <row r="549" spans="2:3">
      <c r="B549" s="334"/>
      <c r="C549" s="335"/>
    </row>
    <row r="550" spans="2:3">
      <c r="B550" s="334"/>
      <c r="C550" s="335"/>
    </row>
    <row r="551" spans="2:3">
      <c r="B551" s="334"/>
      <c r="C551" s="335"/>
    </row>
    <row r="552" spans="2:3">
      <c r="B552" s="334"/>
      <c r="C552" s="335"/>
    </row>
    <row r="553" spans="2:3">
      <c r="B553" s="334"/>
      <c r="C553" s="335"/>
    </row>
    <row r="554" spans="2:3">
      <c r="B554" s="334"/>
      <c r="C554" s="335"/>
    </row>
    <row r="555" spans="2:3">
      <c r="B555" s="334"/>
      <c r="C555" s="335"/>
    </row>
    <row r="556" spans="2:3">
      <c r="B556" s="334"/>
      <c r="C556" s="335"/>
    </row>
    <row r="557" spans="2:3">
      <c r="B557" s="334"/>
      <c r="C557" s="335"/>
    </row>
    <row r="558" spans="2:3">
      <c r="B558" s="334"/>
      <c r="C558" s="335"/>
    </row>
    <row r="559" spans="2:3">
      <c r="B559" s="334"/>
      <c r="C559" s="335"/>
    </row>
    <row r="560" spans="2:3">
      <c r="B560" s="334"/>
      <c r="C560" s="335"/>
    </row>
    <row r="561" spans="2:3">
      <c r="B561" s="334"/>
      <c r="C561" s="335"/>
    </row>
    <row r="562" spans="2:3">
      <c r="B562" s="334"/>
      <c r="C562" s="335"/>
    </row>
    <row r="563" spans="2:3">
      <c r="B563" s="334"/>
      <c r="C563" s="335"/>
    </row>
    <row r="564" spans="2:3">
      <c r="B564" s="334"/>
      <c r="C564" s="335"/>
    </row>
    <row r="565" spans="2:3">
      <c r="B565" s="334"/>
      <c r="C565" s="335"/>
    </row>
    <row r="566" spans="2:3">
      <c r="B566" s="334"/>
      <c r="C566" s="335"/>
    </row>
    <row r="567" spans="2:3">
      <c r="B567" s="334"/>
      <c r="C567" s="335"/>
    </row>
    <row r="568" spans="2:3">
      <c r="B568" s="334"/>
      <c r="C568" s="335"/>
    </row>
    <row r="569" spans="2:3">
      <c r="B569" s="334"/>
      <c r="C569" s="335"/>
    </row>
    <row r="570" spans="2:3">
      <c r="B570" s="334"/>
      <c r="C570" s="335"/>
    </row>
    <row r="571" spans="2:3">
      <c r="B571" s="334"/>
      <c r="C571" s="335"/>
    </row>
    <row r="572" spans="2:3">
      <c r="B572" s="334"/>
      <c r="C572" s="335"/>
    </row>
    <row r="573" spans="2:3">
      <c r="B573" s="334"/>
      <c r="C573" s="335"/>
    </row>
    <row r="574" spans="2:3">
      <c r="B574" s="334"/>
      <c r="C574" s="335"/>
    </row>
    <row r="575" spans="2:3">
      <c r="B575" s="334"/>
      <c r="C575" s="335"/>
    </row>
    <row r="576" spans="2:3">
      <c r="B576" s="334"/>
      <c r="C576" s="335"/>
    </row>
    <row r="577" spans="2:3">
      <c r="B577" s="334"/>
      <c r="C577" s="335"/>
    </row>
    <row r="578" spans="2:3">
      <c r="B578" s="334"/>
      <c r="C578" s="335"/>
    </row>
    <row r="579" spans="2:3">
      <c r="B579" s="334"/>
      <c r="C579" s="335"/>
    </row>
    <row r="580" spans="2:3">
      <c r="B580" s="334"/>
      <c r="C580" s="335"/>
    </row>
    <row r="581" spans="2:3">
      <c r="B581" s="334"/>
      <c r="C581" s="335"/>
    </row>
    <row r="582" spans="2:3">
      <c r="B582" s="334"/>
      <c r="C582" s="335"/>
    </row>
    <row r="583" spans="2:3">
      <c r="B583" s="334"/>
      <c r="C583" s="335"/>
    </row>
    <row r="584" spans="2:3">
      <c r="B584" s="334"/>
      <c r="C584" s="335"/>
    </row>
    <row r="585" spans="2:3">
      <c r="B585" s="334"/>
      <c r="C585" s="335"/>
    </row>
    <row r="586" spans="2:3">
      <c r="B586" s="334"/>
      <c r="C586" s="335"/>
    </row>
    <row r="587" spans="2:3">
      <c r="B587" s="334"/>
      <c r="C587" s="335"/>
    </row>
    <row r="588" spans="2:3">
      <c r="B588" s="334"/>
      <c r="C588" s="335"/>
    </row>
    <row r="589" spans="2:3">
      <c r="B589" s="334"/>
      <c r="C589" s="335"/>
    </row>
    <row r="590" spans="2:3">
      <c r="B590" s="334"/>
      <c r="C590" s="335"/>
    </row>
    <row r="591" spans="2:3">
      <c r="B591" s="334"/>
      <c r="C591" s="335"/>
    </row>
    <row r="592" spans="2:3">
      <c r="B592" s="334"/>
      <c r="C592" s="335"/>
    </row>
    <row r="593" spans="2:3">
      <c r="B593" s="334"/>
      <c r="C593" s="335"/>
    </row>
    <row r="594" spans="2:3">
      <c r="B594" s="334"/>
      <c r="C594" s="335"/>
    </row>
    <row r="595" spans="2:3">
      <c r="B595" s="334"/>
      <c r="C595" s="335"/>
    </row>
    <row r="596" spans="2:3">
      <c r="B596" s="334"/>
      <c r="C596" s="335"/>
    </row>
    <row r="597" spans="2:3">
      <c r="B597" s="334"/>
      <c r="C597" s="335"/>
    </row>
    <row r="598" spans="2:3">
      <c r="B598" s="334"/>
      <c r="C598" s="335"/>
    </row>
    <row r="599" spans="2:3">
      <c r="B599" s="334"/>
      <c r="C599" s="335"/>
    </row>
    <row r="600" spans="2:3">
      <c r="B600" s="334"/>
      <c r="C600" s="335"/>
    </row>
    <row r="601" spans="2:3">
      <c r="B601" s="334"/>
      <c r="C601" s="335"/>
    </row>
    <row r="602" spans="2:3">
      <c r="B602" s="334"/>
      <c r="C602" s="335"/>
    </row>
    <row r="603" spans="2:3">
      <c r="B603" s="334"/>
      <c r="C603" s="335"/>
    </row>
    <row r="604" spans="2:3">
      <c r="B604" s="334"/>
      <c r="C604" s="335"/>
    </row>
    <row r="605" spans="2:3">
      <c r="B605" s="334"/>
      <c r="C605" s="335"/>
    </row>
    <row r="606" spans="2:3">
      <c r="B606" s="334"/>
      <c r="C606" s="335"/>
    </row>
    <row r="607" spans="2:3">
      <c r="B607" s="334"/>
      <c r="C607" s="335"/>
    </row>
    <row r="608" spans="2:3">
      <c r="B608" s="334"/>
      <c r="C608" s="335"/>
    </row>
    <row r="609" spans="2:3">
      <c r="B609" s="334"/>
      <c r="C609" s="335"/>
    </row>
    <row r="610" spans="2:3">
      <c r="B610" s="334"/>
      <c r="C610" s="335"/>
    </row>
    <row r="611" spans="2:3">
      <c r="B611" s="334"/>
      <c r="C611" s="335"/>
    </row>
    <row r="612" spans="2:3">
      <c r="B612" s="334"/>
      <c r="C612" s="335"/>
    </row>
    <row r="613" spans="2:3">
      <c r="B613" s="334"/>
      <c r="C613" s="335"/>
    </row>
    <row r="614" spans="2:3">
      <c r="B614" s="334"/>
      <c r="C614" s="335"/>
    </row>
    <row r="615" spans="2:3">
      <c r="B615" s="334"/>
      <c r="C615" s="335"/>
    </row>
    <row r="616" spans="2:3">
      <c r="B616" s="334"/>
      <c r="C616" s="335"/>
    </row>
    <row r="617" spans="2:3">
      <c r="B617" s="334"/>
      <c r="C617" s="335"/>
    </row>
    <row r="618" spans="2:3">
      <c r="B618" s="334"/>
      <c r="C618" s="335"/>
    </row>
    <row r="619" spans="2:3">
      <c r="B619" s="334"/>
      <c r="C619" s="335"/>
    </row>
    <row r="620" spans="2:3">
      <c r="B620" s="334"/>
      <c r="C620" s="335"/>
    </row>
    <row r="621" spans="2:3">
      <c r="B621" s="334"/>
      <c r="C621" s="335"/>
    </row>
    <row r="622" spans="2:3">
      <c r="B622" s="334"/>
      <c r="C622" s="335"/>
    </row>
    <row r="623" spans="2:3">
      <c r="B623" s="334"/>
      <c r="C623" s="335"/>
    </row>
    <row r="624" spans="2:3">
      <c r="B624" s="334"/>
      <c r="C624" s="335"/>
    </row>
    <row r="625" spans="2:3">
      <c r="B625" s="334"/>
      <c r="C625" s="335"/>
    </row>
    <row r="626" spans="2:3">
      <c r="B626" s="334"/>
      <c r="C626" s="335"/>
    </row>
    <row r="627" spans="2:3">
      <c r="B627" s="334"/>
      <c r="C627" s="335"/>
    </row>
    <row r="628" spans="2:3">
      <c r="B628" s="334"/>
      <c r="C628" s="335"/>
    </row>
    <row r="629" spans="2:3">
      <c r="B629" s="334"/>
      <c r="C629" s="335"/>
    </row>
    <row r="630" spans="2:3">
      <c r="B630" s="334"/>
      <c r="C630" s="335"/>
    </row>
    <row r="631" spans="2:3">
      <c r="B631" s="334"/>
      <c r="C631" s="335"/>
    </row>
    <row r="632" spans="2:3">
      <c r="B632" s="334"/>
      <c r="C632" s="335"/>
    </row>
    <row r="633" spans="2:3">
      <c r="B633" s="334"/>
      <c r="C633" s="335"/>
    </row>
    <row r="634" spans="2:3">
      <c r="B634" s="334"/>
      <c r="C634" s="335"/>
    </row>
    <row r="635" spans="2:3">
      <c r="B635" s="334"/>
      <c r="C635" s="335"/>
    </row>
    <row r="636" spans="2:3">
      <c r="B636" s="334"/>
      <c r="C636" s="335"/>
    </row>
    <row r="637" spans="2:3">
      <c r="B637" s="334"/>
      <c r="C637" s="335"/>
    </row>
    <row r="638" spans="2:3">
      <c r="B638" s="334"/>
      <c r="C638" s="335"/>
    </row>
    <row r="639" spans="2:3">
      <c r="B639" s="334"/>
      <c r="C639" s="335"/>
    </row>
    <row r="640" spans="2:3">
      <c r="B640" s="334"/>
      <c r="C640" s="335"/>
    </row>
    <row r="641" spans="2:3">
      <c r="B641" s="334"/>
      <c r="C641" s="335"/>
    </row>
    <row r="642" spans="2:3">
      <c r="B642" s="334"/>
      <c r="C642" s="335"/>
    </row>
    <row r="643" spans="2:3">
      <c r="B643" s="334"/>
      <c r="C643" s="335"/>
    </row>
    <row r="644" spans="2:3">
      <c r="B644" s="334"/>
      <c r="C644" s="335"/>
    </row>
    <row r="645" spans="2:3">
      <c r="B645" s="334"/>
      <c r="C645" s="335"/>
    </row>
    <row r="646" spans="2:3">
      <c r="B646" s="334"/>
      <c r="C646" s="335"/>
    </row>
    <row r="647" spans="2:3">
      <c r="B647" s="334"/>
      <c r="C647" s="335"/>
    </row>
    <row r="648" spans="2:3">
      <c r="B648" s="334"/>
      <c r="C648" s="335"/>
    </row>
    <row r="649" spans="2:3">
      <c r="B649" s="334"/>
      <c r="C649" s="335"/>
    </row>
    <row r="650" spans="2:3">
      <c r="B650" s="334"/>
      <c r="C650" s="335"/>
    </row>
    <row r="651" spans="2:3">
      <c r="B651" s="334"/>
      <c r="C651" s="335"/>
    </row>
    <row r="652" spans="2:3">
      <c r="B652" s="334"/>
      <c r="C652" s="335"/>
    </row>
    <row r="653" spans="2:3">
      <c r="B653" s="334"/>
      <c r="C653" s="335"/>
    </row>
    <row r="654" spans="2:3">
      <c r="B654" s="334"/>
      <c r="C654" s="335"/>
    </row>
    <row r="655" spans="2:3">
      <c r="B655" s="334"/>
      <c r="C655" s="335"/>
    </row>
    <row r="656" spans="2:3">
      <c r="B656" s="334"/>
      <c r="C656" s="335"/>
    </row>
    <row r="657" spans="2:3">
      <c r="B657" s="334"/>
      <c r="C657" s="335"/>
    </row>
    <row r="658" spans="2:3">
      <c r="B658" s="334"/>
      <c r="C658" s="335"/>
    </row>
    <row r="659" spans="2:3">
      <c r="B659" s="334"/>
      <c r="C659" s="335"/>
    </row>
    <row r="660" spans="2:3">
      <c r="B660" s="334"/>
      <c r="C660" s="335"/>
    </row>
    <row r="661" spans="2:3">
      <c r="B661" s="334"/>
      <c r="C661" s="335"/>
    </row>
    <row r="662" spans="2:3">
      <c r="B662" s="334"/>
      <c r="C662" s="335"/>
    </row>
    <row r="663" spans="2:3">
      <c r="B663" s="334"/>
      <c r="C663" s="335"/>
    </row>
    <row r="664" spans="2:3">
      <c r="B664" s="334"/>
      <c r="C664" s="335"/>
    </row>
    <row r="665" spans="2:3">
      <c r="B665" s="334"/>
      <c r="C665" s="335"/>
    </row>
    <row r="666" spans="2:3">
      <c r="B666" s="334"/>
      <c r="C666" s="335"/>
    </row>
    <row r="667" spans="2:3">
      <c r="B667" s="334"/>
      <c r="C667" s="335"/>
    </row>
    <row r="668" spans="2:3">
      <c r="B668" s="334"/>
      <c r="C668" s="335"/>
    </row>
    <row r="669" spans="2:3">
      <c r="B669" s="334"/>
      <c r="C669" s="335"/>
    </row>
    <row r="670" spans="2:3">
      <c r="B670" s="334"/>
      <c r="C670" s="335"/>
    </row>
    <row r="671" spans="2:3">
      <c r="B671" s="334"/>
      <c r="C671" s="335"/>
    </row>
    <row r="672" spans="2:3">
      <c r="B672" s="334"/>
      <c r="C672" s="335"/>
    </row>
    <row r="673" spans="2:3">
      <c r="B673" s="334"/>
      <c r="C673" s="335"/>
    </row>
    <row r="674" spans="2:3">
      <c r="B674" s="334"/>
      <c r="C674" s="335"/>
    </row>
    <row r="675" spans="2:3">
      <c r="B675" s="334"/>
      <c r="C675" s="335"/>
    </row>
    <row r="676" spans="2:3">
      <c r="B676" s="334"/>
      <c r="C676" s="335"/>
    </row>
    <row r="677" spans="2:3">
      <c r="B677" s="334"/>
      <c r="C677" s="335"/>
    </row>
    <row r="678" spans="2:3">
      <c r="B678" s="334"/>
      <c r="C678" s="335"/>
    </row>
    <row r="679" spans="2:3">
      <c r="B679" s="334"/>
      <c r="C679" s="335"/>
    </row>
    <row r="680" spans="2:3">
      <c r="B680" s="334"/>
      <c r="C680" s="335"/>
    </row>
    <row r="681" spans="2:3">
      <c r="B681" s="334"/>
      <c r="C681" s="335"/>
    </row>
    <row r="682" spans="2:3">
      <c r="B682" s="334"/>
      <c r="C682" s="335"/>
    </row>
    <row r="683" spans="2:3">
      <c r="B683" s="334"/>
      <c r="C683" s="335"/>
    </row>
    <row r="684" spans="2:3">
      <c r="B684" s="334"/>
      <c r="C684" s="335"/>
    </row>
    <row r="685" spans="2:3">
      <c r="B685" s="334"/>
      <c r="C685" s="335"/>
    </row>
    <row r="686" spans="2:3">
      <c r="B686" s="334"/>
      <c r="C686" s="335"/>
    </row>
    <row r="687" spans="2:3">
      <c r="B687" s="334"/>
      <c r="C687" s="335"/>
    </row>
    <row r="688" spans="2:3">
      <c r="B688" s="334"/>
      <c r="C688" s="335"/>
    </row>
    <row r="689" spans="2:3">
      <c r="B689" s="334"/>
      <c r="C689" s="335"/>
    </row>
    <row r="690" spans="2:3">
      <c r="B690" s="334"/>
      <c r="C690" s="335"/>
    </row>
    <row r="691" spans="2:3">
      <c r="B691" s="334"/>
      <c r="C691" s="335"/>
    </row>
    <row r="692" spans="2:3">
      <c r="B692" s="334"/>
      <c r="C692" s="335"/>
    </row>
    <row r="693" spans="2:3">
      <c r="B693" s="334"/>
      <c r="C693" s="335"/>
    </row>
    <row r="694" spans="2:3">
      <c r="B694" s="334"/>
      <c r="C694" s="335"/>
    </row>
    <row r="695" spans="2:3">
      <c r="B695" s="334"/>
      <c r="C695" s="335"/>
    </row>
    <row r="696" spans="2:3">
      <c r="B696" s="334"/>
      <c r="C696" s="335"/>
    </row>
    <row r="697" spans="2:3">
      <c r="B697" s="334"/>
      <c r="C697" s="335"/>
    </row>
    <row r="698" spans="2:3">
      <c r="B698" s="334"/>
      <c r="C698" s="335"/>
    </row>
    <row r="699" spans="2:3">
      <c r="B699" s="334"/>
      <c r="C699" s="335"/>
    </row>
    <row r="700" spans="2:3">
      <c r="B700" s="334"/>
      <c r="C700" s="335"/>
    </row>
    <row r="701" spans="2:3">
      <c r="B701" s="334"/>
      <c r="C701" s="335"/>
    </row>
    <row r="702" spans="2:3">
      <c r="B702" s="334"/>
      <c r="C702" s="335"/>
    </row>
    <row r="703" spans="2:3">
      <c r="B703" s="334"/>
      <c r="C703" s="335"/>
    </row>
    <row r="704" spans="2:3">
      <c r="B704" s="334"/>
      <c r="C704" s="335"/>
    </row>
    <row r="705" spans="2:3">
      <c r="B705" s="334"/>
      <c r="C705" s="335"/>
    </row>
    <row r="706" spans="2:3">
      <c r="B706" s="334"/>
      <c r="C706" s="335"/>
    </row>
    <row r="707" spans="2:3">
      <c r="B707" s="334"/>
      <c r="C707" s="335"/>
    </row>
    <row r="708" spans="2:3">
      <c r="B708" s="334"/>
      <c r="C708" s="335"/>
    </row>
    <row r="709" spans="2:3">
      <c r="B709" s="334"/>
      <c r="C709" s="335"/>
    </row>
    <row r="710" spans="2:3">
      <c r="B710" s="334"/>
      <c r="C710" s="335"/>
    </row>
    <row r="711" spans="2:3">
      <c r="B711" s="334"/>
      <c r="C711" s="335"/>
    </row>
    <row r="712" spans="2:3">
      <c r="B712" s="334"/>
      <c r="C712" s="335"/>
    </row>
    <row r="713" spans="2:3">
      <c r="B713" s="334"/>
      <c r="C713" s="335"/>
    </row>
    <row r="714" spans="2:3">
      <c r="B714" s="334"/>
      <c r="C714" s="335"/>
    </row>
    <row r="715" spans="2:3">
      <c r="B715" s="334"/>
      <c r="C715" s="335"/>
    </row>
    <row r="716" spans="2:3">
      <c r="B716" s="334"/>
      <c r="C716" s="335"/>
    </row>
    <row r="717" spans="2:3">
      <c r="B717" s="334"/>
      <c r="C717" s="335"/>
    </row>
    <row r="718" spans="2:3">
      <c r="B718" s="334"/>
      <c r="C718" s="335"/>
    </row>
    <row r="719" spans="2:3">
      <c r="B719" s="334"/>
      <c r="C719" s="335"/>
    </row>
    <row r="720" spans="2:3">
      <c r="B720" s="334"/>
      <c r="C720" s="335"/>
    </row>
    <row r="721" spans="2:3">
      <c r="B721" s="334"/>
      <c r="C721" s="335"/>
    </row>
    <row r="722" spans="2:3">
      <c r="B722" s="334"/>
      <c r="C722" s="335"/>
    </row>
    <row r="723" spans="2:3">
      <c r="B723" s="334"/>
      <c r="C723" s="335"/>
    </row>
    <row r="724" spans="2:3">
      <c r="B724" s="334"/>
      <c r="C724" s="335"/>
    </row>
    <row r="725" spans="2:3">
      <c r="B725" s="334"/>
      <c r="C725" s="335"/>
    </row>
    <row r="726" spans="2:3">
      <c r="B726" s="334"/>
      <c r="C726" s="335"/>
    </row>
    <row r="727" spans="2:3">
      <c r="B727" s="334"/>
      <c r="C727" s="335"/>
    </row>
    <row r="728" spans="2:3">
      <c r="B728" s="334"/>
      <c r="C728" s="335"/>
    </row>
    <row r="729" spans="2:3">
      <c r="B729" s="334"/>
      <c r="C729" s="335"/>
    </row>
    <row r="730" spans="2:3">
      <c r="B730" s="334"/>
      <c r="C730" s="335"/>
    </row>
    <row r="731" spans="2:3">
      <c r="B731" s="334"/>
      <c r="C731" s="335"/>
    </row>
    <row r="732" spans="2:3">
      <c r="B732" s="334"/>
      <c r="C732" s="335"/>
    </row>
    <row r="733" spans="2:3">
      <c r="B733" s="334"/>
      <c r="C733" s="335"/>
    </row>
    <row r="734" spans="2:3">
      <c r="B734" s="334"/>
      <c r="C734" s="335"/>
    </row>
    <row r="735" spans="2:3">
      <c r="B735" s="334"/>
      <c r="C735" s="335"/>
    </row>
    <row r="736" spans="2:3">
      <c r="B736" s="334"/>
      <c r="C736" s="335"/>
    </row>
    <row r="737" spans="2:3">
      <c r="B737" s="334"/>
      <c r="C737" s="335"/>
    </row>
    <row r="738" spans="2:3">
      <c r="B738" s="334"/>
      <c r="C738" s="335"/>
    </row>
    <row r="739" spans="2:3">
      <c r="B739" s="334"/>
      <c r="C739" s="335"/>
    </row>
    <row r="740" spans="2:3">
      <c r="B740" s="334"/>
      <c r="C740" s="335"/>
    </row>
    <row r="741" spans="2:3">
      <c r="B741" s="334"/>
      <c r="C741" s="335"/>
    </row>
    <row r="742" spans="2:3">
      <c r="B742" s="334"/>
      <c r="C742" s="335"/>
    </row>
    <row r="743" spans="2:3">
      <c r="B743" s="334"/>
      <c r="C743" s="335"/>
    </row>
    <row r="744" spans="2:3">
      <c r="B744" s="334"/>
      <c r="C744" s="335"/>
    </row>
    <row r="745" spans="2:3">
      <c r="B745" s="334"/>
      <c r="C745" s="335"/>
    </row>
    <row r="746" spans="2:3">
      <c r="B746" s="334"/>
      <c r="C746" s="335"/>
    </row>
    <row r="747" spans="2:3">
      <c r="B747" s="334"/>
      <c r="C747" s="335"/>
    </row>
    <row r="748" spans="2:3">
      <c r="B748" s="334"/>
      <c r="C748" s="335"/>
    </row>
    <row r="749" spans="2:3">
      <c r="B749" s="334"/>
      <c r="C749" s="335"/>
    </row>
    <row r="750" spans="2:3">
      <c r="B750" s="334"/>
      <c r="C750" s="335"/>
    </row>
    <row r="751" spans="2:3">
      <c r="B751" s="334"/>
      <c r="C751" s="335"/>
    </row>
    <row r="752" spans="2:3">
      <c r="B752" s="334"/>
      <c r="C752" s="335"/>
    </row>
    <row r="753" spans="2:3">
      <c r="B753" s="334"/>
      <c r="C753" s="335"/>
    </row>
    <row r="754" spans="2:3">
      <c r="B754" s="334"/>
      <c r="C754" s="335"/>
    </row>
    <row r="755" spans="2:3">
      <c r="B755" s="334"/>
      <c r="C755" s="335"/>
    </row>
    <row r="756" spans="2:3">
      <c r="B756" s="334"/>
      <c r="C756" s="335"/>
    </row>
    <row r="757" spans="2:3">
      <c r="B757" s="334"/>
      <c r="C757" s="335"/>
    </row>
    <row r="758" spans="2:3">
      <c r="B758" s="334"/>
      <c r="C758" s="335"/>
    </row>
    <row r="759" spans="2:3">
      <c r="B759" s="334"/>
      <c r="C759" s="335"/>
    </row>
    <row r="760" spans="2:3">
      <c r="B760" s="334"/>
      <c r="C760" s="335"/>
    </row>
    <row r="761" spans="2:3">
      <c r="B761" s="334"/>
      <c r="C761" s="335"/>
    </row>
    <row r="762" spans="2:3">
      <c r="B762" s="334"/>
      <c r="C762" s="335"/>
    </row>
    <row r="763" spans="2:3">
      <c r="B763" s="334"/>
      <c r="C763" s="335"/>
    </row>
    <row r="764" spans="2:3">
      <c r="B764" s="334"/>
      <c r="C764" s="335"/>
    </row>
    <row r="765" spans="2:3">
      <c r="B765" s="334"/>
      <c r="C765" s="335"/>
    </row>
    <row r="766" spans="2:3">
      <c r="B766" s="334"/>
      <c r="C766" s="335"/>
    </row>
    <row r="767" spans="2:3">
      <c r="B767" s="334"/>
      <c r="C767" s="335"/>
    </row>
    <row r="768" spans="2:3">
      <c r="B768" s="334"/>
      <c r="C768" s="335"/>
    </row>
    <row r="769" spans="2:3">
      <c r="B769" s="334"/>
      <c r="C769" s="335"/>
    </row>
    <row r="770" spans="2:3">
      <c r="B770" s="334"/>
      <c r="C770" s="335"/>
    </row>
    <row r="771" spans="2:3">
      <c r="B771" s="334"/>
      <c r="C771" s="335"/>
    </row>
    <row r="772" spans="2:3">
      <c r="B772" s="334"/>
      <c r="C772" s="335"/>
    </row>
    <row r="773" spans="2:3">
      <c r="B773" s="334"/>
      <c r="C773" s="335"/>
    </row>
    <row r="774" spans="2:3">
      <c r="B774" s="334"/>
      <c r="C774" s="335"/>
    </row>
    <row r="775" spans="2:3">
      <c r="B775" s="334"/>
      <c r="C775" s="335"/>
    </row>
    <row r="776" spans="2:3">
      <c r="B776" s="334"/>
      <c r="C776" s="335"/>
    </row>
    <row r="777" spans="2:3">
      <c r="B777" s="334"/>
      <c r="C777" s="335"/>
    </row>
    <row r="778" spans="2:3">
      <c r="B778" s="334"/>
      <c r="C778" s="335"/>
    </row>
    <row r="779" spans="2:3">
      <c r="B779" s="334"/>
      <c r="C779" s="335"/>
    </row>
    <row r="780" spans="2:3">
      <c r="B780" s="334"/>
      <c r="C780" s="335"/>
    </row>
    <row r="781" spans="2:3">
      <c r="B781" s="334"/>
      <c r="C781" s="335"/>
    </row>
    <row r="782" spans="2:3">
      <c r="B782" s="334"/>
      <c r="C782" s="335"/>
    </row>
    <row r="783" spans="2:3">
      <c r="B783" s="334"/>
      <c r="C783" s="335"/>
    </row>
    <row r="784" spans="2:3">
      <c r="B784" s="334"/>
      <c r="C784" s="335"/>
    </row>
    <row r="785" spans="2:3">
      <c r="B785" s="334"/>
      <c r="C785" s="335"/>
    </row>
    <row r="786" spans="2:3">
      <c r="B786" s="334"/>
      <c r="C786" s="335"/>
    </row>
    <row r="787" spans="2:3">
      <c r="B787" s="334"/>
      <c r="C787" s="335"/>
    </row>
    <row r="788" spans="2:3">
      <c r="B788" s="334"/>
      <c r="C788" s="335"/>
    </row>
    <row r="789" spans="2:3">
      <c r="B789" s="334"/>
      <c r="C789" s="335"/>
    </row>
    <row r="790" spans="2:3">
      <c r="B790" s="334"/>
      <c r="C790" s="335"/>
    </row>
    <row r="791" spans="2:3">
      <c r="B791" s="334"/>
      <c r="C791" s="335"/>
    </row>
    <row r="792" spans="2:3">
      <c r="B792" s="334"/>
      <c r="C792" s="335"/>
    </row>
    <row r="793" spans="2:3">
      <c r="B793" s="334"/>
      <c r="C793" s="335"/>
    </row>
    <row r="794" spans="2:3">
      <c r="B794" s="334"/>
      <c r="C794" s="335"/>
    </row>
    <row r="795" spans="2:3">
      <c r="B795" s="334"/>
      <c r="C795" s="335"/>
    </row>
    <row r="796" spans="2:3">
      <c r="B796" s="334"/>
      <c r="C796" s="335"/>
    </row>
    <row r="797" spans="2:3">
      <c r="B797" s="334"/>
      <c r="C797" s="335"/>
    </row>
    <row r="798" spans="2:3">
      <c r="B798" s="334"/>
      <c r="C798" s="335"/>
    </row>
    <row r="799" spans="2:3">
      <c r="B799" s="334"/>
      <c r="C799" s="335"/>
    </row>
    <row r="800" spans="2:3">
      <c r="B800" s="334"/>
      <c r="C800" s="335"/>
    </row>
    <row r="801" spans="2:3">
      <c r="B801" s="334"/>
      <c r="C801" s="335"/>
    </row>
    <row r="802" spans="2:3">
      <c r="B802" s="334"/>
      <c r="C802" s="335"/>
    </row>
    <row r="803" spans="2:3">
      <c r="B803" s="334"/>
      <c r="C803" s="335"/>
    </row>
    <row r="804" spans="2:3">
      <c r="B804" s="334"/>
      <c r="C804" s="335"/>
    </row>
    <row r="805" spans="2:3">
      <c r="B805" s="334"/>
      <c r="C805" s="335"/>
    </row>
    <row r="806" spans="2:3">
      <c r="B806" s="334"/>
      <c r="C806" s="335"/>
    </row>
    <row r="807" spans="2:3">
      <c r="B807" s="334"/>
      <c r="C807" s="335"/>
    </row>
    <row r="808" spans="2:3">
      <c r="B808" s="334"/>
      <c r="C808" s="335"/>
    </row>
    <row r="809" spans="2:3">
      <c r="B809" s="334"/>
      <c r="C809" s="335"/>
    </row>
    <row r="810" spans="2:3">
      <c r="B810" s="334"/>
      <c r="C810" s="335"/>
    </row>
    <row r="811" spans="2:3">
      <c r="B811" s="334"/>
      <c r="C811" s="335"/>
    </row>
    <row r="812" spans="2:3">
      <c r="B812" s="334"/>
      <c r="C812" s="335"/>
    </row>
    <row r="813" spans="2:3">
      <c r="B813" s="334"/>
      <c r="C813" s="335"/>
    </row>
    <row r="814" spans="2:3">
      <c r="B814" s="334"/>
      <c r="C814" s="335"/>
    </row>
    <row r="815" spans="2:3">
      <c r="B815" s="334"/>
      <c r="C815" s="335"/>
    </row>
    <row r="816" spans="2:3">
      <c r="B816" s="334"/>
      <c r="C816" s="335"/>
    </row>
    <row r="817" spans="2:3">
      <c r="B817" s="334"/>
      <c r="C817" s="335"/>
    </row>
    <row r="818" spans="2:3">
      <c r="B818" s="334"/>
      <c r="C818" s="335"/>
    </row>
    <row r="819" spans="2:3">
      <c r="B819" s="334"/>
      <c r="C819" s="335"/>
    </row>
    <row r="820" spans="2:3">
      <c r="B820" s="334"/>
      <c r="C820" s="335"/>
    </row>
    <row r="821" spans="2:3">
      <c r="B821" s="334"/>
      <c r="C821" s="335"/>
    </row>
    <row r="822" spans="2:3">
      <c r="B822" s="334"/>
      <c r="C822" s="335"/>
    </row>
    <row r="823" spans="2:3">
      <c r="B823" s="334"/>
      <c r="C823" s="335"/>
    </row>
    <row r="824" spans="2:3">
      <c r="B824" s="334"/>
      <c r="C824" s="335"/>
    </row>
    <row r="825" spans="2:3">
      <c r="B825" s="334"/>
      <c r="C825" s="335"/>
    </row>
    <row r="826" spans="2:3">
      <c r="B826" s="334"/>
      <c r="C826" s="335"/>
    </row>
    <row r="827" spans="2:3">
      <c r="B827" s="334"/>
      <c r="C827" s="335"/>
    </row>
    <row r="828" spans="2:3">
      <c r="B828" s="334"/>
      <c r="C828" s="335"/>
    </row>
    <row r="829" spans="2:3">
      <c r="B829" s="334"/>
      <c r="C829" s="335"/>
    </row>
    <row r="830" spans="2:3">
      <c r="B830" s="334"/>
      <c r="C830" s="335"/>
    </row>
    <row r="831" spans="2:3">
      <c r="B831" s="334"/>
      <c r="C831" s="335"/>
    </row>
    <row r="832" spans="2:3">
      <c r="B832" s="334"/>
      <c r="C832" s="335"/>
    </row>
    <row r="833" spans="2:3">
      <c r="B833" s="334"/>
      <c r="C833" s="335"/>
    </row>
    <row r="834" spans="2:3">
      <c r="B834" s="334"/>
      <c r="C834" s="335"/>
    </row>
    <row r="835" spans="2:3">
      <c r="B835" s="334"/>
      <c r="C835" s="335"/>
    </row>
    <row r="836" spans="2:3">
      <c r="B836" s="334"/>
      <c r="C836" s="335"/>
    </row>
    <row r="837" spans="2:3">
      <c r="B837" s="334"/>
      <c r="C837" s="335"/>
    </row>
    <row r="838" spans="2:3">
      <c r="B838" s="334"/>
      <c r="C838" s="335"/>
    </row>
    <row r="839" spans="2:3">
      <c r="B839" s="334"/>
      <c r="C839" s="335"/>
    </row>
    <row r="840" spans="2:3">
      <c r="B840" s="334"/>
      <c r="C840" s="335"/>
    </row>
    <row r="841" spans="2:3">
      <c r="B841" s="334"/>
      <c r="C841" s="335"/>
    </row>
    <row r="842" spans="2:3">
      <c r="B842" s="334"/>
      <c r="C842" s="335"/>
    </row>
    <row r="843" spans="2:3">
      <c r="B843" s="334"/>
      <c r="C843" s="335"/>
    </row>
    <row r="844" spans="2:3">
      <c r="B844" s="334"/>
      <c r="C844" s="335"/>
    </row>
    <row r="845" spans="2:3">
      <c r="B845" s="334"/>
      <c r="C845" s="335"/>
    </row>
    <row r="846" spans="2:3">
      <c r="B846" s="334"/>
      <c r="C846" s="335"/>
    </row>
    <row r="847" spans="2:3">
      <c r="B847" s="334"/>
      <c r="C847" s="335"/>
    </row>
    <row r="848" spans="2:3">
      <c r="B848" s="334"/>
      <c r="C848" s="335"/>
    </row>
    <row r="849" spans="2:3">
      <c r="B849" s="334"/>
      <c r="C849" s="335"/>
    </row>
    <row r="850" spans="2:3">
      <c r="B850" s="334"/>
      <c r="C850" s="335"/>
    </row>
    <row r="851" spans="2:3">
      <c r="B851" s="334"/>
      <c r="C851" s="335"/>
    </row>
    <row r="852" spans="2:3">
      <c r="B852" s="334"/>
      <c r="C852" s="335"/>
    </row>
    <row r="853" spans="2:3">
      <c r="B853" s="334"/>
      <c r="C853" s="335"/>
    </row>
    <row r="854" spans="2:3">
      <c r="B854" s="334"/>
      <c r="C854" s="335"/>
    </row>
    <row r="855" spans="2:3">
      <c r="B855" s="334"/>
      <c r="C855" s="335"/>
    </row>
    <row r="856" spans="2:3">
      <c r="B856" s="334"/>
      <c r="C856" s="335"/>
    </row>
    <row r="857" spans="2:3">
      <c r="B857" s="334"/>
      <c r="C857" s="335"/>
    </row>
    <row r="858" spans="2:3">
      <c r="B858" s="334"/>
      <c r="C858" s="335"/>
    </row>
    <row r="859" spans="2:3">
      <c r="B859" s="334"/>
      <c r="C859" s="335"/>
    </row>
    <row r="860" spans="2:3">
      <c r="B860" s="334"/>
      <c r="C860" s="335"/>
    </row>
    <row r="861" spans="2:3">
      <c r="B861" s="334"/>
      <c r="C861" s="335"/>
    </row>
    <row r="862" spans="2:3">
      <c r="B862" s="334"/>
      <c r="C862" s="335"/>
    </row>
    <row r="863" spans="2:3">
      <c r="B863" s="334"/>
      <c r="C863" s="335"/>
    </row>
    <row r="864" spans="2:3">
      <c r="B864" s="334"/>
      <c r="C864" s="335"/>
    </row>
    <row r="865" spans="2:3">
      <c r="B865" s="334"/>
      <c r="C865" s="335"/>
    </row>
    <row r="866" spans="2:3">
      <c r="B866" s="334"/>
      <c r="C866" s="335"/>
    </row>
    <row r="867" spans="2:3">
      <c r="B867" s="334"/>
      <c r="C867" s="335"/>
    </row>
    <row r="868" spans="2:3">
      <c r="B868" s="334"/>
      <c r="C868" s="335"/>
    </row>
    <row r="869" spans="2:3">
      <c r="B869" s="334"/>
      <c r="C869" s="335"/>
    </row>
    <row r="870" spans="2:3">
      <c r="B870" s="334"/>
      <c r="C870" s="335"/>
    </row>
    <row r="871" spans="2:3">
      <c r="B871" s="334"/>
      <c r="C871" s="335"/>
    </row>
    <row r="872" spans="2:3">
      <c r="B872" s="334"/>
      <c r="C872" s="335"/>
    </row>
    <row r="873" spans="2:3">
      <c r="B873" s="334"/>
      <c r="C873" s="335"/>
    </row>
    <row r="874" spans="2:3">
      <c r="B874" s="334"/>
      <c r="C874" s="335"/>
    </row>
    <row r="875" spans="2:3">
      <c r="B875" s="334"/>
      <c r="C875" s="335"/>
    </row>
    <row r="876" spans="2:3">
      <c r="B876" s="334"/>
      <c r="C876" s="335"/>
    </row>
    <row r="877" spans="2:3">
      <c r="B877" s="334"/>
      <c r="C877" s="335"/>
    </row>
    <row r="878" spans="2:3">
      <c r="B878" s="334"/>
      <c r="C878" s="335"/>
    </row>
    <row r="879" spans="2:3">
      <c r="B879" s="334"/>
      <c r="C879" s="335"/>
    </row>
    <row r="880" spans="2:3">
      <c r="B880" s="334"/>
      <c r="C880" s="335"/>
    </row>
    <row r="881" spans="2:3">
      <c r="B881" s="334"/>
      <c r="C881" s="335"/>
    </row>
    <row r="882" spans="2:3">
      <c r="B882" s="334"/>
      <c r="C882" s="335"/>
    </row>
    <row r="883" spans="2:3">
      <c r="B883" s="334"/>
      <c r="C883" s="335"/>
    </row>
    <row r="884" spans="2:3">
      <c r="B884" s="334"/>
      <c r="C884" s="335"/>
    </row>
    <row r="885" spans="2:3">
      <c r="B885" s="334"/>
      <c r="C885" s="335"/>
    </row>
    <row r="886" spans="2:3">
      <c r="B886" s="334"/>
      <c r="C886" s="335"/>
    </row>
    <row r="887" spans="2:3">
      <c r="B887" s="334"/>
      <c r="C887" s="335"/>
    </row>
    <row r="888" spans="2:3">
      <c r="B888" s="334"/>
      <c r="C888" s="335"/>
    </row>
    <row r="889" spans="2:3">
      <c r="B889" s="334"/>
      <c r="C889" s="335"/>
    </row>
    <row r="890" spans="2:3">
      <c r="B890" s="334"/>
      <c r="C890" s="335"/>
    </row>
    <row r="891" spans="2:3">
      <c r="B891" s="334"/>
      <c r="C891" s="335"/>
    </row>
    <row r="892" spans="2:3">
      <c r="B892" s="334"/>
      <c r="C892" s="335"/>
    </row>
    <row r="893" spans="2:3">
      <c r="B893" s="334"/>
      <c r="C893" s="335"/>
    </row>
    <row r="894" spans="2:3">
      <c r="B894" s="334"/>
      <c r="C894" s="335"/>
    </row>
    <row r="895" spans="2:3">
      <c r="B895" s="334"/>
      <c r="C895" s="335"/>
    </row>
    <row r="896" spans="2:3">
      <c r="B896" s="334"/>
      <c r="C896" s="335"/>
    </row>
    <row r="897" spans="2:3">
      <c r="B897" s="334"/>
      <c r="C897" s="335"/>
    </row>
    <row r="898" spans="2:3">
      <c r="B898" s="334"/>
      <c r="C898" s="335"/>
    </row>
    <row r="899" spans="2:3">
      <c r="B899" s="334"/>
      <c r="C899" s="335"/>
    </row>
    <row r="900" spans="2:3">
      <c r="B900" s="334"/>
      <c r="C900" s="335"/>
    </row>
    <row r="901" spans="2:3">
      <c r="B901" s="334"/>
      <c r="C901" s="335"/>
    </row>
    <row r="902" spans="2:3">
      <c r="B902" s="334"/>
      <c r="C902" s="335"/>
    </row>
    <row r="903" spans="2:3">
      <c r="B903" s="334"/>
      <c r="C903" s="335"/>
    </row>
    <row r="904" spans="2:3">
      <c r="B904" s="334"/>
      <c r="C904" s="335"/>
    </row>
    <row r="905" spans="2:3">
      <c r="B905" s="334"/>
      <c r="C905" s="335"/>
    </row>
    <row r="906" spans="2:3">
      <c r="B906" s="334"/>
      <c r="C906" s="335"/>
    </row>
    <row r="907" spans="2:3">
      <c r="B907" s="334"/>
      <c r="C907" s="335"/>
    </row>
    <row r="908" spans="2:3">
      <c r="B908" s="334"/>
      <c r="C908" s="335"/>
    </row>
    <row r="909" spans="2:3">
      <c r="B909" s="334"/>
      <c r="C909" s="335"/>
    </row>
    <row r="910" spans="2:3">
      <c r="B910" s="334"/>
      <c r="C910" s="335"/>
    </row>
    <row r="911" spans="2:3">
      <c r="B911" s="334"/>
      <c r="C911" s="335"/>
    </row>
    <row r="912" spans="2:3">
      <c r="B912" s="334"/>
      <c r="C912" s="335"/>
    </row>
    <row r="913" spans="2:3">
      <c r="B913" s="334"/>
      <c r="C913" s="335"/>
    </row>
    <row r="914" spans="2:3">
      <c r="B914" s="334"/>
      <c r="C914" s="335"/>
    </row>
    <row r="915" spans="2:3">
      <c r="B915" s="334"/>
      <c r="C915" s="335"/>
    </row>
    <row r="916" spans="2:3">
      <c r="B916" s="334"/>
      <c r="C916" s="335"/>
    </row>
    <row r="917" spans="2:3">
      <c r="B917" s="334"/>
      <c r="C917" s="335"/>
    </row>
    <row r="918" spans="2:3">
      <c r="B918" s="334"/>
      <c r="C918" s="335"/>
    </row>
    <row r="919" spans="2:3">
      <c r="B919" s="334"/>
      <c r="C919" s="335"/>
    </row>
    <row r="920" spans="2:3">
      <c r="B920" s="334"/>
      <c r="C920" s="335"/>
    </row>
    <row r="921" spans="2:3">
      <c r="B921" s="334"/>
      <c r="C921" s="335"/>
    </row>
    <row r="922" spans="2:3">
      <c r="B922" s="334"/>
      <c r="C922" s="335"/>
    </row>
    <row r="923" spans="2:3">
      <c r="B923" s="334"/>
      <c r="C923" s="335"/>
    </row>
    <row r="924" spans="2:3">
      <c r="B924" s="334"/>
      <c r="C924" s="335"/>
    </row>
    <row r="925" spans="2:3">
      <c r="B925" s="334"/>
      <c r="C925" s="335"/>
    </row>
    <row r="926" spans="2:3">
      <c r="B926" s="334"/>
      <c r="C926" s="335"/>
    </row>
    <row r="927" spans="2:3">
      <c r="B927" s="334"/>
      <c r="C927" s="335"/>
    </row>
    <row r="928" spans="2:3">
      <c r="B928" s="334"/>
      <c r="C928" s="335"/>
    </row>
    <row r="929" spans="2:3">
      <c r="B929" s="334"/>
      <c r="C929" s="335"/>
    </row>
    <row r="930" spans="2:3">
      <c r="B930" s="334"/>
      <c r="C930" s="335"/>
    </row>
    <row r="931" spans="2:3">
      <c r="B931" s="334"/>
      <c r="C931" s="335"/>
    </row>
    <row r="932" spans="2:3">
      <c r="B932" s="334"/>
      <c r="C932" s="335"/>
    </row>
    <row r="933" spans="2:3">
      <c r="B933" s="334"/>
      <c r="C933" s="335"/>
    </row>
    <row r="934" spans="2:3">
      <c r="B934" s="334"/>
      <c r="C934" s="335"/>
    </row>
    <row r="935" spans="2:3">
      <c r="B935" s="334"/>
      <c r="C935" s="335"/>
    </row>
    <row r="936" spans="2:3">
      <c r="B936" s="334"/>
      <c r="C936" s="335"/>
    </row>
    <row r="937" spans="2:3">
      <c r="B937" s="334"/>
      <c r="C937" s="335"/>
    </row>
    <row r="938" spans="2:3">
      <c r="B938" s="334"/>
      <c r="C938" s="335"/>
    </row>
    <row r="939" spans="2:3">
      <c r="B939" s="334"/>
      <c r="C939" s="335"/>
    </row>
    <row r="940" spans="2:3">
      <c r="B940" s="334"/>
      <c r="C940" s="335"/>
    </row>
    <row r="941" spans="2:3">
      <c r="B941" s="334"/>
      <c r="C941" s="335"/>
    </row>
    <row r="942" spans="2:3">
      <c r="B942" s="334"/>
      <c r="C942" s="335"/>
    </row>
    <row r="943" spans="2:3">
      <c r="B943" s="334"/>
      <c r="C943" s="335"/>
    </row>
    <row r="944" spans="2:3">
      <c r="B944" s="334"/>
      <c r="C944" s="335"/>
    </row>
    <row r="945" spans="2:3">
      <c r="B945" s="334"/>
      <c r="C945" s="335"/>
    </row>
    <row r="946" spans="2:3">
      <c r="B946" s="334"/>
      <c r="C946" s="335"/>
    </row>
    <row r="947" spans="2:3">
      <c r="B947" s="334"/>
      <c r="C947" s="335"/>
    </row>
    <row r="948" spans="2:3">
      <c r="B948" s="334"/>
      <c r="C948" s="335"/>
    </row>
    <row r="949" spans="2:3">
      <c r="B949" s="334"/>
      <c r="C949" s="335"/>
    </row>
    <row r="950" spans="2:3">
      <c r="B950" s="334"/>
      <c r="C950" s="335"/>
    </row>
    <row r="951" spans="2:3">
      <c r="B951" s="334"/>
      <c r="C951" s="335"/>
    </row>
    <row r="952" spans="2:3">
      <c r="B952" s="334"/>
      <c r="C952" s="335"/>
    </row>
    <row r="953" spans="2:3">
      <c r="B953" s="334"/>
      <c r="C953" s="335"/>
    </row>
    <row r="954" spans="2:3">
      <c r="B954" s="334"/>
      <c r="C954" s="335"/>
    </row>
    <row r="955" spans="2:3">
      <c r="B955" s="334"/>
      <c r="C955" s="335"/>
    </row>
    <row r="956" spans="2:3">
      <c r="B956" s="334"/>
      <c r="C956" s="335"/>
    </row>
    <row r="957" spans="2:3">
      <c r="B957" s="334"/>
      <c r="C957" s="335"/>
    </row>
    <row r="958" spans="2:3">
      <c r="B958" s="334"/>
      <c r="C958" s="335"/>
    </row>
    <row r="959" spans="2:3">
      <c r="B959" s="334"/>
      <c r="C959" s="335"/>
    </row>
    <row r="960" spans="2:3">
      <c r="B960" s="334"/>
      <c r="C960" s="335"/>
    </row>
    <row r="961" spans="2:3">
      <c r="B961" s="334"/>
      <c r="C961" s="335"/>
    </row>
    <row r="962" spans="2:3">
      <c r="B962" s="334"/>
      <c r="C962" s="335"/>
    </row>
    <row r="963" spans="2:3">
      <c r="B963" s="334"/>
      <c r="C963" s="335"/>
    </row>
    <row r="964" spans="2:3">
      <c r="B964" s="334"/>
      <c r="C964" s="335"/>
    </row>
    <row r="965" spans="2:3">
      <c r="B965" s="334"/>
      <c r="C965" s="335"/>
    </row>
    <row r="966" spans="2:3">
      <c r="B966" s="334"/>
      <c r="C966" s="335"/>
    </row>
    <row r="967" spans="2:3">
      <c r="B967" s="334"/>
      <c r="C967" s="335"/>
    </row>
    <row r="968" spans="2:3">
      <c r="B968" s="334"/>
      <c r="C968" s="335"/>
    </row>
    <row r="969" spans="2:3">
      <c r="B969" s="334"/>
      <c r="C969" s="335"/>
    </row>
    <row r="970" spans="2:3">
      <c r="B970" s="334"/>
      <c r="C970" s="335"/>
    </row>
    <row r="971" spans="2:3">
      <c r="B971" s="334"/>
      <c r="C971" s="335"/>
    </row>
    <row r="972" spans="2:3">
      <c r="B972" s="334"/>
      <c r="C972" s="335"/>
    </row>
    <row r="973" spans="2:3">
      <c r="B973" s="334"/>
      <c r="C973" s="335"/>
    </row>
    <row r="974" spans="2:3">
      <c r="B974" s="334"/>
      <c r="C974" s="335"/>
    </row>
    <row r="975" spans="2:3">
      <c r="B975" s="334"/>
      <c r="C975" s="335"/>
    </row>
    <row r="976" spans="2:3">
      <c r="B976" s="334"/>
      <c r="C976" s="335"/>
    </row>
    <row r="977" spans="2:3">
      <c r="B977" s="334"/>
      <c r="C977" s="335"/>
    </row>
    <row r="978" spans="2:3">
      <c r="B978" s="334"/>
      <c r="C978" s="335"/>
    </row>
    <row r="979" spans="2:3">
      <c r="B979" s="334"/>
      <c r="C979" s="335"/>
    </row>
    <row r="980" spans="2:3">
      <c r="B980" s="334"/>
      <c r="C980" s="335"/>
    </row>
    <row r="981" spans="2:3">
      <c r="B981" s="334"/>
      <c r="C981" s="335"/>
    </row>
    <row r="982" spans="2:3">
      <c r="B982" s="334"/>
      <c r="C982" s="335"/>
    </row>
    <row r="983" spans="2:3">
      <c r="B983" s="334"/>
      <c r="C983" s="335"/>
    </row>
    <row r="984" spans="2:3">
      <c r="B984" s="334"/>
      <c r="C984" s="335"/>
    </row>
    <row r="985" spans="2:3">
      <c r="B985" s="334"/>
      <c r="C985" s="335"/>
    </row>
    <row r="986" spans="2:3">
      <c r="B986" s="334"/>
      <c r="C986" s="335"/>
    </row>
    <row r="987" spans="2:3">
      <c r="B987" s="334"/>
      <c r="C987" s="335"/>
    </row>
    <row r="988" spans="2:3">
      <c r="B988" s="334"/>
      <c r="C988" s="335"/>
    </row>
    <row r="989" spans="2:3">
      <c r="B989" s="334"/>
      <c r="C989" s="335"/>
    </row>
    <row r="990" spans="2:3">
      <c r="B990" s="334"/>
      <c r="C990" s="335"/>
    </row>
    <row r="991" spans="2:3">
      <c r="B991" s="334"/>
      <c r="C991" s="335"/>
    </row>
    <row r="992" spans="2:3">
      <c r="B992" s="334"/>
      <c r="C992" s="335"/>
    </row>
    <row r="993" spans="2:3">
      <c r="B993" s="334"/>
      <c r="C993" s="335"/>
    </row>
    <row r="994" spans="2:3">
      <c r="B994" s="334"/>
      <c r="C994" s="335"/>
    </row>
    <row r="995" spans="2:3">
      <c r="B995" s="334"/>
      <c r="C995" s="335"/>
    </row>
    <row r="996" spans="2:3">
      <c r="B996" s="334"/>
      <c r="C996" s="335"/>
    </row>
    <row r="997" spans="2:3">
      <c r="B997" s="334"/>
      <c r="C997" s="335"/>
    </row>
    <row r="998" spans="2:3">
      <c r="B998" s="334"/>
      <c r="C998" s="335"/>
    </row>
    <row r="999" spans="2:3">
      <c r="B999" s="334"/>
      <c r="C999" s="335"/>
    </row>
    <row r="1000" spans="2:3">
      <c r="B1000" s="334"/>
      <c r="C1000" s="335"/>
    </row>
  </sheetData>
  <autoFilter ref="A1:AK1000"/>
  <conditionalFormatting sqref="N1">
    <cfRule type="colorScale" priority="109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109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109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109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109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109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109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109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109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108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108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108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108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108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108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08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H1">
    <cfRule type="colorScale" priority="108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J1">
    <cfRule type="colorScale" priority="108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108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107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107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107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107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107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107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107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107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107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107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106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106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106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06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H1">
    <cfRule type="colorScale" priority="106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I1">
    <cfRule type="colorScale" priority="106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K1">
    <cfRule type="colorScale" priority="106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2:O40">
    <cfRule type="colorScale" priority="10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40">
    <cfRule type="colorScale" priority="1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40">
    <cfRule type="colorScale" priority="1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40">
    <cfRule type="colorScale" priority="1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40">
    <cfRule type="colorScale" priority="1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40">
    <cfRule type="colorScale" priority="1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40">
    <cfRule type="colorScale" priority="1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40">
    <cfRule type="colorScale" priority="1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40">
    <cfRule type="colorScale" priority="1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40">
    <cfRule type="colorScale" priority="1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40">
    <cfRule type="colorScale" priority="1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40">
    <cfRule type="colorScale" priority="1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40">
    <cfRule type="colorScale" priority="1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40">
    <cfRule type="colorScale" priority="1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40">
    <cfRule type="colorScale" priority="1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40">
    <cfRule type="colorScale" priority="1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40">
    <cfRule type="colorScale" priority="1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40">
    <cfRule type="colorScale" priority="1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AL55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XEZ1048576"/>
    </sheetView>
  </sheetViews>
  <sheetFormatPr defaultColWidth="8.85546875" defaultRowHeight="15"/>
  <cols>
    <col min="1" max="1" width="24.42578125" bestFit="1" customWidth="1"/>
    <col min="2" max="2" width="8.140625" bestFit="1" customWidth="1"/>
    <col min="3" max="3" width="15.28515625" bestFit="1" customWidth="1"/>
    <col min="4" max="4" width="8.42578125" bestFit="1" customWidth="1"/>
    <col min="5" max="5" width="10.85546875" bestFit="1" customWidth="1"/>
    <col min="6" max="6" width="14.140625" bestFit="1" customWidth="1"/>
    <col min="7" max="7" width="12.28515625" bestFit="1" customWidth="1"/>
    <col min="8" max="8" width="13.42578125" bestFit="1" customWidth="1"/>
    <col min="9" max="9" width="13.42578125" style="3" bestFit="1" customWidth="1"/>
    <col min="10" max="10" width="15" bestFit="1" customWidth="1"/>
    <col min="11" max="11" width="81" bestFit="1" customWidth="1"/>
    <col min="12" max="12" width="10.140625" bestFit="1" customWidth="1"/>
    <col min="13" max="14" width="9" bestFit="1" customWidth="1"/>
    <col min="15" max="17" width="8" bestFit="1" customWidth="1"/>
    <col min="18" max="22" width="7" bestFit="1" customWidth="1"/>
    <col min="23" max="23" width="8" bestFit="1" customWidth="1"/>
    <col min="24" max="24" width="22" bestFit="1" customWidth="1"/>
    <col min="25" max="25" width="11.85546875" bestFit="1" customWidth="1"/>
    <col min="26" max="26" width="24.28515625" bestFit="1" customWidth="1"/>
    <col min="27" max="27" width="12.140625" bestFit="1" customWidth="1"/>
    <col min="28" max="28" width="24.5703125" bestFit="1" customWidth="1"/>
    <col min="29" max="29" width="12.7109375" bestFit="1" customWidth="1"/>
    <col min="30" max="30" width="8" bestFit="1" customWidth="1"/>
    <col min="31" max="31" width="9" bestFit="1" customWidth="1"/>
    <col min="32" max="32" width="15.28515625" bestFit="1" customWidth="1"/>
    <col min="33" max="33" width="6.7109375" bestFit="1" customWidth="1"/>
  </cols>
  <sheetData>
    <row r="1" spans="1:38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t="s">
        <v>68</v>
      </c>
      <c r="AI1" t="s">
        <v>227</v>
      </c>
      <c r="AJ1" t="s">
        <v>228</v>
      </c>
    </row>
    <row r="2" spans="1:38">
      <c r="A2" t="s">
        <v>523</v>
      </c>
      <c r="B2" s="1">
        <v>0.53472222222222221</v>
      </c>
      <c r="C2" t="s">
        <v>212</v>
      </c>
      <c r="D2" t="s">
        <v>327</v>
      </c>
      <c r="F2">
        <v>6814</v>
      </c>
      <c r="G2" t="s">
        <v>328</v>
      </c>
      <c r="H2" t="s">
        <v>329</v>
      </c>
      <c r="I2" t="s">
        <v>233</v>
      </c>
      <c r="J2" t="s">
        <v>521</v>
      </c>
      <c r="K2" t="s">
        <v>522</v>
      </c>
      <c r="L2">
        <v>5</v>
      </c>
      <c r="M2">
        <v>51.982999999999997</v>
      </c>
      <c r="N2">
        <v>76.281300000000002</v>
      </c>
      <c r="O2">
        <v>33.853900000000003</v>
      </c>
      <c r="P2">
        <v>8.1036999999999999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20.712900000000001</v>
      </c>
      <c r="X2" t="s">
        <v>376</v>
      </c>
      <c r="Y2">
        <v>3.831</v>
      </c>
      <c r="Z2" t="s">
        <v>357</v>
      </c>
      <c r="AA2">
        <v>3.3694999999999999</v>
      </c>
      <c r="AB2" t="s">
        <v>524</v>
      </c>
      <c r="AC2">
        <v>0.84740000000000004</v>
      </c>
      <c r="AD2">
        <v>53.183199999999999</v>
      </c>
      <c r="AE2" s="23">
        <v>274.0444</v>
      </c>
      <c r="AF2">
        <v>7</v>
      </c>
      <c r="AG2">
        <v>111</v>
      </c>
      <c r="AH2">
        <v>14</v>
      </c>
      <c r="AI2">
        <v>23</v>
      </c>
      <c r="AJ2" t="s">
        <v>240</v>
      </c>
      <c r="AL2" t="e">
        <f t="shared" ref="AL2:AL65" si="0">IF(AND(#REF!&lt;&gt;#REF!,#REF!&lt;&gt;#REF!),"Bold","")</f>
        <v>#REF!</v>
      </c>
    </row>
    <row r="3" spans="1:38">
      <c r="A3" t="s">
        <v>528</v>
      </c>
      <c r="B3" s="1">
        <v>0.53472222222222221</v>
      </c>
      <c r="C3" t="s">
        <v>212</v>
      </c>
      <c r="D3" t="s">
        <v>327</v>
      </c>
      <c r="F3">
        <v>6814</v>
      </c>
      <c r="G3" t="s">
        <v>328</v>
      </c>
      <c r="H3" t="s">
        <v>329</v>
      </c>
      <c r="I3" t="s">
        <v>233</v>
      </c>
      <c r="J3" t="s">
        <v>521</v>
      </c>
      <c r="K3" t="s">
        <v>522</v>
      </c>
      <c r="L3">
        <v>4</v>
      </c>
      <c r="M3">
        <v>80.876499999999993</v>
      </c>
      <c r="N3">
        <v>64.625500000000002</v>
      </c>
      <c r="O3">
        <v>30.895499999999998</v>
      </c>
      <c r="P3">
        <v>5.3489000000000004</v>
      </c>
      <c r="Q3">
        <v>3.4931000000000001</v>
      </c>
      <c r="R3">
        <v>3.4824000000000002</v>
      </c>
      <c r="S3">
        <v>2.9546999999999999</v>
      </c>
      <c r="T3">
        <v>0</v>
      </c>
      <c r="U3">
        <v>0</v>
      </c>
      <c r="V3">
        <v>0</v>
      </c>
      <c r="W3">
        <v>12.1607</v>
      </c>
      <c r="X3" t="s">
        <v>356</v>
      </c>
      <c r="Y3">
        <v>6.8779000000000003</v>
      </c>
      <c r="Z3" t="s">
        <v>357</v>
      </c>
      <c r="AA3">
        <v>3.3694999999999999</v>
      </c>
      <c r="AB3" t="s">
        <v>529</v>
      </c>
      <c r="AC3">
        <v>0.2878</v>
      </c>
      <c r="AD3">
        <v>42.747799999999998</v>
      </c>
      <c r="AE3">
        <v>262.29219999999998</v>
      </c>
      <c r="AF3">
        <v>3</v>
      </c>
      <c r="AG3">
        <v>116</v>
      </c>
      <c r="AH3">
        <v>14</v>
      </c>
      <c r="AI3">
        <v>18</v>
      </c>
      <c r="AJ3" t="s">
        <v>240</v>
      </c>
      <c r="AL3" t="e">
        <f t="shared" ref="AL3:AL66" si="1">IF(AND(#REF!&lt;&gt;#REF!,#REF!&lt;&gt;#REF!),"Bold","")</f>
        <v>#REF!</v>
      </c>
    </row>
    <row r="4" spans="1:38">
      <c r="A4" t="s">
        <v>1129</v>
      </c>
      <c r="B4" s="1">
        <v>0.63194444444444442</v>
      </c>
      <c r="C4" t="s">
        <v>212</v>
      </c>
      <c r="D4" t="s">
        <v>1122</v>
      </c>
      <c r="E4" t="s">
        <v>1123</v>
      </c>
      <c r="F4">
        <v>15511</v>
      </c>
      <c r="G4" t="s">
        <v>328</v>
      </c>
      <c r="H4" t="s">
        <v>329</v>
      </c>
      <c r="I4" t="s">
        <v>233</v>
      </c>
      <c r="J4" t="s">
        <v>825</v>
      </c>
      <c r="K4" t="s">
        <v>1124</v>
      </c>
      <c r="L4">
        <v>5</v>
      </c>
      <c r="M4">
        <v>57.246000000000002</v>
      </c>
      <c r="N4">
        <v>95.5137</v>
      </c>
      <c r="O4">
        <v>25.868300000000001</v>
      </c>
      <c r="P4">
        <v>19.216000000000001</v>
      </c>
      <c r="Q4">
        <v>7.2267999999999999</v>
      </c>
      <c r="R4">
        <v>5.5789</v>
      </c>
      <c r="S4">
        <v>5.5551000000000004</v>
      </c>
      <c r="T4">
        <v>2.2631999999999999</v>
      </c>
      <c r="U4">
        <v>2.2568000000000001</v>
      </c>
      <c r="V4">
        <v>2.3723999999999998</v>
      </c>
      <c r="W4">
        <v>14.3093</v>
      </c>
      <c r="X4" t="s">
        <v>352</v>
      </c>
      <c r="Y4">
        <v>3.7681</v>
      </c>
      <c r="Z4" t="s">
        <v>353</v>
      </c>
      <c r="AA4">
        <v>3.8102</v>
      </c>
      <c r="AB4" t="s">
        <v>1130</v>
      </c>
      <c r="AC4">
        <v>1.4474</v>
      </c>
      <c r="AD4">
        <v>40.996000000000002</v>
      </c>
      <c r="AE4">
        <v>287.4282</v>
      </c>
      <c r="AF4">
        <v>3</v>
      </c>
      <c r="AG4">
        <v>140</v>
      </c>
      <c r="AH4">
        <v>14</v>
      </c>
      <c r="AI4">
        <v>10</v>
      </c>
      <c r="AJ4" t="s">
        <v>240</v>
      </c>
      <c r="AL4" t="e">
        <f t="shared" ref="AL4:AL67" si="2">IF(AND(#REF!&lt;&gt;#REF!,#REF!&lt;&gt;#REF!),"Bold","")</f>
        <v>#REF!</v>
      </c>
    </row>
    <row r="5" spans="1:38">
      <c r="A5" t="s">
        <v>1125</v>
      </c>
      <c r="B5" s="1">
        <v>0.63194444444444442</v>
      </c>
      <c r="C5" t="s">
        <v>212</v>
      </c>
      <c r="D5" t="s">
        <v>1122</v>
      </c>
      <c r="E5" t="s">
        <v>1123</v>
      </c>
      <c r="F5">
        <v>15511</v>
      </c>
      <c r="G5" t="s">
        <v>328</v>
      </c>
      <c r="H5" t="s">
        <v>329</v>
      </c>
      <c r="I5" t="s">
        <v>233</v>
      </c>
      <c r="J5" t="s">
        <v>825</v>
      </c>
      <c r="K5" t="s">
        <v>1124</v>
      </c>
      <c r="L5">
        <v>8</v>
      </c>
      <c r="M5">
        <v>128.1875</v>
      </c>
      <c r="N5">
        <v>76.547799999999995</v>
      </c>
      <c r="O5">
        <v>77.095600000000005</v>
      </c>
      <c r="P5">
        <v>20.488399999999999</v>
      </c>
      <c r="Q5">
        <v>5.4447999999999999</v>
      </c>
      <c r="R5">
        <v>7.0598000000000001</v>
      </c>
      <c r="S5">
        <v>4.3903999999999996</v>
      </c>
      <c r="T5">
        <v>3.0914000000000001</v>
      </c>
      <c r="U5">
        <v>2.1747999999999998</v>
      </c>
      <c r="V5">
        <v>1.984</v>
      </c>
      <c r="W5">
        <v>16.366399999999999</v>
      </c>
      <c r="X5" t="s">
        <v>840</v>
      </c>
      <c r="Y5">
        <v>2.8752</v>
      </c>
      <c r="Z5" t="s">
        <v>343</v>
      </c>
      <c r="AA5">
        <v>2.4087999999999998</v>
      </c>
      <c r="AB5" t="s">
        <v>988</v>
      </c>
      <c r="AC5">
        <v>2.8820000000000001</v>
      </c>
      <c r="AD5">
        <v>40.746699999999997</v>
      </c>
      <c r="AE5" s="23">
        <v>391.7439</v>
      </c>
      <c r="AF5">
        <v>1.25</v>
      </c>
      <c r="AG5">
        <v>151</v>
      </c>
      <c r="AH5">
        <v>14</v>
      </c>
      <c r="AI5">
        <v>19</v>
      </c>
      <c r="AJ5" t="s">
        <v>240</v>
      </c>
      <c r="AL5" t="e">
        <f t="shared" ref="AL5:AL68" si="3">IF(AND(#REF!&lt;&gt;#REF!,#REF!&lt;&gt;#REF!),"Bold","")</f>
        <v>#REF!</v>
      </c>
    </row>
    <row r="6" spans="1:38">
      <c r="A6" t="s">
        <v>1107</v>
      </c>
      <c r="B6" s="1">
        <v>0.62847222222222221</v>
      </c>
      <c r="C6" t="s">
        <v>175</v>
      </c>
      <c r="D6" t="s">
        <v>1105</v>
      </c>
      <c r="E6" t="s">
        <v>802</v>
      </c>
      <c r="F6">
        <v>12938</v>
      </c>
      <c r="G6" t="s">
        <v>291</v>
      </c>
      <c r="H6" t="s">
        <v>232</v>
      </c>
      <c r="I6" t="s">
        <v>5</v>
      </c>
      <c r="J6" t="s">
        <v>778</v>
      </c>
      <c r="K6" t="s">
        <v>1106</v>
      </c>
      <c r="L6">
        <v>4</v>
      </c>
      <c r="M6">
        <v>116.8663</v>
      </c>
      <c r="N6">
        <v>61.235900000000001</v>
      </c>
      <c r="O6">
        <v>40.597299999999997</v>
      </c>
      <c r="P6">
        <v>14.3744</v>
      </c>
      <c r="Q6">
        <v>8.5986999999999991</v>
      </c>
      <c r="R6">
        <v>6.6736000000000004</v>
      </c>
      <c r="S6">
        <v>5.2925000000000004</v>
      </c>
      <c r="T6">
        <v>2.9948999999999999</v>
      </c>
      <c r="U6">
        <v>1.7423999999999999</v>
      </c>
      <c r="V6">
        <v>2.7210000000000001</v>
      </c>
      <c r="W6">
        <v>23.514299999999999</v>
      </c>
      <c r="X6" t="s">
        <v>809</v>
      </c>
      <c r="Y6">
        <v>2.9211</v>
      </c>
      <c r="Z6" t="s">
        <v>318</v>
      </c>
      <c r="AA6">
        <v>1.7529999999999999</v>
      </c>
      <c r="AB6" t="s">
        <v>1108</v>
      </c>
      <c r="AC6">
        <v>1.2694000000000001</v>
      </c>
      <c r="AD6">
        <v>40.278799999999997</v>
      </c>
      <c r="AE6" s="23">
        <v>330.83350000000002</v>
      </c>
      <c r="AF6">
        <v>3.33</v>
      </c>
      <c r="AG6">
        <v>97</v>
      </c>
      <c r="AH6">
        <v>14</v>
      </c>
      <c r="AI6">
        <v>10</v>
      </c>
      <c r="AJ6" t="s">
        <v>240</v>
      </c>
      <c r="AL6" t="e">
        <f t="shared" ref="AL6:AL69" si="4">IF(AND(#REF!&lt;&gt;#REF!,#REF!&lt;&gt;#REF!),"Bold","")</f>
        <v>#REF!</v>
      </c>
    </row>
    <row r="7" spans="1:38">
      <c r="A7" t="s">
        <v>526</v>
      </c>
      <c r="B7" s="1">
        <v>0.53472222222222221</v>
      </c>
      <c r="C7" t="s">
        <v>212</v>
      </c>
      <c r="D7" t="s">
        <v>327</v>
      </c>
      <c r="F7">
        <v>6814</v>
      </c>
      <c r="G7" t="s">
        <v>328</v>
      </c>
      <c r="H7" t="s">
        <v>329</v>
      </c>
      <c r="I7" t="s">
        <v>233</v>
      </c>
      <c r="J7" t="s">
        <v>521</v>
      </c>
      <c r="K7" t="s">
        <v>522</v>
      </c>
      <c r="L7">
        <v>5</v>
      </c>
      <c r="M7">
        <v>89.2958</v>
      </c>
      <c r="N7">
        <v>50.012</v>
      </c>
      <c r="O7">
        <v>28.385899999999999</v>
      </c>
      <c r="P7">
        <v>11.2531</v>
      </c>
      <c r="Q7">
        <v>3.6238000000000001</v>
      </c>
      <c r="R7">
        <v>0</v>
      </c>
      <c r="S7">
        <v>0</v>
      </c>
      <c r="T7">
        <v>0</v>
      </c>
      <c r="U7">
        <v>0</v>
      </c>
      <c r="V7">
        <v>0</v>
      </c>
      <c r="W7">
        <v>19.204999999999998</v>
      </c>
      <c r="X7" t="s">
        <v>360</v>
      </c>
      <c r="Y7">
        <v>2.9236</v>
      </c>
      <c r="Z7" t="s">
        <v>361</v>
      </c>
      <c r="AA7">
        <v>2.0125000000000002</v>
      </c>
      <c r="AB7" t="s">
        <v>527</v>
      </c>
      <c r="AC7">
        <v>2.2524999999999999</v>
      </c>
      <c r="AD7">
        <v>40.200000000000003</v>
      </c>
      <c r="AE7">
        <v>263.59440000000001</v>
      </c>
      <c r="AF7">
        <v>4</v>
      </c>
      <c r="AG7">
        <v>116</v>
      </c>
      <c r="AH7">
        <v>14</v>
      </c>
      <c r="AI7">
        <v>10</v>
      </c>
      <c r="AJ7" t="s">
        <v>240</v>
      </c>
      <c r="AL7" t="e">
        <f t="shared" ref="AL7:AL70" si="5">IF(AND(#REF!&lt;&gt;#REF!,#REF!&lt;&gt;#REF!),"Bold","")</f>
        <v>#REF!</v>
      </c>
    </row>
    <row r="8" spans="1:38">
      <c r="A8" t="s">
        <v>1545</v>
      </c>
      <c r="B8" s="1">
        <v>0.76041666666666663</v>
      </c>
      <c r="C8" t="s">
        <v>181</v>
      </c>
      <c r="D8" t="s">
        <v>484</v>
      </c>
      <c r="E8" t="s">
        <v>290</v>
      </c>
      <c r="F8">
        <v>6663</v>
      </c>
      <c r="G8" t="s">
        <v>1481</v>
      </c>
      <c r="H8" t="s">
        <v>1482</v>
      </c>
      <c r="I8" s="3" t="s">
        <v>5</v>
      </c>
      <c r="J8" t="s">
        <v>778</v>
      </c>
      <c r="K8" t="s">
        <v>1541</v>
      </c>
      <c r="L8">
        <v>4</v>
      </c>
      <c r="M8">
        <v>43.866300000000003</v>
      </c>
      <c r="N8">
        <v>80.116</v>
      </c>
      <c r="O8">
        <v>28.111999999999998</v>
      </c>
      <c r="P8">
        <v>4.0856000000000003</v>
      </c>
      <c r="Q8">
        <v>2.7273999999999998</v>
      </c>
      <c r="R8">
        <v>4.7805</v>
      </c>
      <c r="S8">
        <v>2.7864</v>
      </c>
      <c r="T8">
        <v>1.9996</v>
      </c>
      <c r="U8">
        <v>0</v>
      </c>
      <c r="V8">
        <v>0</v>
      </c>
      <c r="W8">
        <v>14.200699999999999</v>
      </c>
      <c r="X8" t="s">
        <v>674</v>
      </c>
      <c r="Y8">
        <v>2.4699</v>
      </c>
      <c r="Z8" t="s">
        <v>592</v>
      </c>
      <c r="AA8">
        <v>2.8938999999999999</v>
      </c>
      <c r="AB8" t="s">
        <v>753</v>
      </c>
      <c r="AC8">
        <v>1.8676999999999999</v>
      </c>
      <c r="AD8">
        <v>38.85</v>
      </c>
      <c r="AE8">
        <v>231.62469999999999</v>
      </c>
      <c r="AF8">
        <v>8</v>
      </c>
      <c r="AG8">
        <v>80</v>
      </c>
      <c r="AH8">
        <v>14</v>
      </c>
      <c r="AI8">
        <v>9</v>
      </c>
      <c r="AJ8" t="s">
        <v>240</v>
      </c>
      <c r="AL8" t="e">
        <f t="shared" ref="AL8:AL71" si="6">IF(AND(#REF!&lt;&gt;#REF!,#REF!&lt;&gt;#REF!),"Bold","")</f>
        <v>#REF!</v>
      </c>
    </row>
    <row r="9" spans="1:38">
      <c r="A9" t="s">
        <v>1521</v>
      </c>
      <c r="B9" s="1">
        <v>0.73958333333333337</v>
      </c>
      <c r="C9" t="s">
        <v>181</v>
      </c>
      <c r="D9" t="s">
        <v>1519</v>
      </c>
      <c r="E9" t="s">
        <v>230</v>
      </c>
      <c r="F9">
        <v>5434</v>
      </c>
      <c r="G9" t="s">
        <v>1481</v>
      </c>
      <c r="H9" t="s">
        <v>1482</v>
      </c>
      <c r="I9" s="3" t="s">
        <v>5</v>
      </c>
      <c r="J9" t="s">
        <v>778</v>
      </c>
      <c r="K9" t="s">
        <v>1520</v>
      </c>
      <c r="L9">
        <v>3</v>
      </c>
      <c r="M9">
        <v>77.099999999999994</v>
      </c>
      <c r="N9">
        <v>76.082400000000007</v>
      </c>
      <c r="O9">
        <v>18.234200000000001</v>
      </c>
      <c r="P9">
        <v>7.3319000000000001</v>
      </c>
      <c r="Q9">
        <v>4.7705000000000002</v>
      </c>
      <c r="R9">
        <v>3.3311000000000002</v>
      </c>
      <c r="S9">
        <v>2.1604000000000001</v>
      </c>
      <c r="T9">
        <v>0</v>
      </c>
      <c r="U9">
        <v>0</v>
      </c>
      <c r="V9">
        <v>0</v>
      </c>
      <c r="W9">
        <v>17.954999999999998</v>
      </c>
      <c r="X9" t="s">
        <v>674</v>
      </c>
      <c r="Y9">
        <v>4.8270999999999997</v>
      </c>
      <c r="Z9" t="s">
        <v>677</v>
      </c>
      <c r="AA9">
        <v>2.8258000000000001</v>
      </c>
      <c r="AB9" t="s">
        <v>1050</v>
      </c>
      <c r="AC9">
        <v>2.0503</v>
      </c>
      <c r="AD9">
        <v>38.104100000000003</v>
      </c>
      <c r="AE9">
        <v>259.81319999999999</v>
      </c>
      <c r="AF9">
        <v>2</v>
      </c>
      <c r="AG9">
        <v>70</v>
      </c>
      <c r="AH9">
        <v>14</v>
      </c>
      <c r="AI9">
        <v>60</v>
      </c>
      <c r="AJ9" t="s">
        <v>240</v>
      </c>
      <c r="AL9" t="e">
        <f t="shared" ref="AL9:AL72" si="7">IF(AND(#REF!&lt;&gt;#REF!,#REF!&lt;&gt;#REF!),"Bold","")</f>
        <v>#REF!</v>
      </c>
    </row>
    <row r="10" spans="1:38">
      <c r="A10" t="s">
        <v>1251</v>
      </c>
      <c r="B10" s="1">
        <v>0.65277777777777779</v>
      </c>
      <c r="C10" t="s">
        <v>175</v>
      </c>
      <c r="D10" t="s">
        <v>229</v>
      </c>
      <c r="E10" t="s">
        <v>290</v>
      </c>
      <c r="F10">
        <v>6469</v>
      </c>
      <c r="G10" t="s">
        <v>291</v>
      </c>
      <c r="H10" t="s">
        <v>232</v>
      </c>
      <c r="I10" t="s">
        <v>233</v>
      </c>
      <c r="J10" t="s">
        <v>234</v>
      </c>
      <c r="K10" t="s">
        <v>1250</v>
      </c>
      <c r="L10">
        <v>2</v>
      </c>
      <c r="M10">
        <v>83.152000000000001</v>
      </c>
      <c r="N10">
        <v>74.363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15.96</v>
      </c>
      <c r="Y10">
        <v>0</v>
      </c>
      <c r="Z10" t="s">
        <v>1252</v>
      </c>
      <c r="AA10">
        <v>1.3614999999999999</v>
      </c>
      <c r="AB10" t="s">
        <v>256</v>
      </c>
      <c r="AC10">
        <v>1.2625</v>
      </c>
      <c r="AD10">
        <v>38</v>
      </c>
      <c r="AE10" s="23">
        <v>284.6293</v>
      </c>
      <c r="AF10">
        <v>0</v>
      </c>
      <c r="AG10">
        <v>0</v>
      </c>
      <c r="AH10">
        <v>14</v>
      </c>
      <c r="AI10">
        <v>10</v>
      </c>
      <c r="AJ10" t="s">
        <v>240</v>
      </c>
      <c r="AL10" t="e">
        <f t="shared" ref="AL10:AL73" si="8">IF(AND(#REF!&lt;&gt;#REF!,#REF!&lt;&gt;#REF!),"Bold","")</f>
        <v>#REF!</v>
      </c>
    </row>
    <row r="11" spans="1:38">
      <c r="A11" t="s">
        <v>533</v>
      </c>
      <c r="B11" s="1">
        <v>0.53472222222222221</v>
      </c>
      <c r="C11" t="s">
        <v>212</v>
      </c>
      <c r="D11" t="s">
        <v>327</v>
      </c>
      <c r="F11">
        <v>6814</v>
      </c>
      <c r="G11" t="s">
        <v>328</v>
      </c>
      <c r="H11" t="s">
        <v>329</v>
      </c>
      <c r="I11" t="s">
        <v>233</v>
      </c>
      <c r="J11" t="s">
        <v>521</v>
      </c>
      <c r="K11" t="s">
        <v>522</v>
      </c>
      <c r="L11">
        <v>5</v>
      </c>
      <c r="M11">
        <v>82.903300000000002</v>
      </c>
      <c r="N11">
        <v>42.656700000000001</v>
      </c>
      <c r="O11">
        <v>12.252599999999999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18.703600000000002</v>
      </c>
      <c r="X11" t="s">
        <v>333</v>
      </c>
      <c r="Y11">
        <v>2.7477999999999998</v>
      </c>
      <c r="Z11" t="s">
        <v>334</v>
      </c>
      <c r="AA11">
        <v>2.3571</v>
      </c>
      <c r="AB11" t="s">
        <v>534</v>
      </c>
      <c r="AC11">
        <v>1.6665000000000001</v>
      </c>
      <c r="AD11">
        <v>37.9998</v>
      </c>
      <c r="AE11">
        <v>225.8152</v>
      </c>
      <c r="AF11">
        <v>2.5</v>
      </c>
      <c r="AG11">
        <v>0</v>
      </c>
      <c r="AH11">
        <v>14</v>
      </c>
      <c r="AI11">
        <v>10</v>
      </c>
      <c r="AJ11" t="s">
        <v>240</v>
      </c>
      <c r="AL11" t="e">
        <f t="shared" ref="AL11:AL74" si="9">IF(AND(#REF!&lt;&gt;#REF!,#REF!&lt;&gt;#REF!),"Bold","")</f>
        <v>#REF!</v>
      </c>
    </row>
    <row r="12" spans="1:38">
      <c r="A12" t="s">
        <v>550</v>
      </c>
      <c r="B12" s="1">
        <v>0.53819444444444442</v>
      </c>
      <c r="C12" t="s">
        <v>186</v>
      </c>
      <c r="D12" t="s">
        <v>547</v>
      </c>
      <c r="E12" t="s">
        <v>230</v>
      </c>
      <c r="F12">
        <v>3184</v>
      </c>
      <c r="G12" t="s">
        <v>548</v>
      </c>
      <c r="H12" t="s">
        <v>329</v>
      </c>
      <c r="I12" t="s">
        <v>233</v>
      </c>
      <c r="J12" t="s">
        <v>521</v>
      </c>
      <c r="K12" t="s">
        <v>549</v>
      </c>
      <c r="L12">
        <v>4</v>
      </c>
      <c r="M12">
        <v>63.4527</v>
      </c>
      <c r="N12">
        <v>42.426499999999997</v>
      </c>
      <c r="O12">
        <v>27.822500000000002</v>
      </c>
      <c r="P12">
        <v>10.7248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18.151399999999999</v>
      </c>
      <c r="X12" t="s">
        <v>551</v>
      </c>
      <c r="Y12">
        <v>2.6425999999999998</v>
      </c>
      <c r="Z12" t="s">
        <v>247</v>
      </c>
      <c r="AA12">
        <v>0.84589999999999999</v>
      </c>
      <c r="AB12" t="s">
        <v>552</v>
      </c>
      <c r="AC12">
        <v>1.47</v>
      </c>
      <c r="AD12">
        <v>36</v>
      </c>
      <c r="AE12" s="23">
        <v>223.23830000000001</v>
      </c>
      <c r="AF12">
        <v>8</v>
      </c>
      <c r="AG12">
        <v>0</v>
      </c>
      <c r="AH12">
        <v>14</v>
      </c>
      <c r="AI12">
        <v>9</v>
      </c>
      <c r="AJ12" t="s">
        <v>240</v>
      </c>
      <c r="AL12" t="e">
        <f t="shared" ref="AL12:AL75" si="10">IF(AND(#REF!&lt;&gt;#REF!,#REF!&lt;&gt;#REF!),"Bold","")</f>
        <v>#REF!</v>
      </c>
    </row>
    <row r="13" spans="1:38">
      <c r="A13" t="s">
        <v>1242</v>
      </c>
      <c r="B13" s="1">
        <v>0.64583333333333337</v>
      </c>
      <c r="C13" t="s">
        <v>224</v>
      </c>
      <c r="D13" t="s">
        <v>801</v>
      </c>
      <c r="F13">
        <v>7087</v>
      </c>
      <c r="G13" t="s">
        <v>231</v>
      </c>
      <c r="H13" t="s">
        <v>232</v>
      </c>
      <c r="I13" t="s">
        <v>5</v>
      </c>
      <c r="J13" t="s">
        <v>778</v>
      </c>
      <c r="K13" t="s">
        <v>1220</v>
      </c>
      <c r="L13">
        <v>8</v>
      </c>
      <c r="M13">
        <v>45.777999999999999</v>
      </c>
      <c r="N13">
        <v>34.51</v>
      </c>
      <c r="O13">
        <v>14.145300000000001</v>
      </c>
      <c r="P13">
        <v>4.4669999999999996</v>
      </c>
      <c r="Q13">
        <v>3.6732</v>
      </c>
      <c r="R13">
        <v>4.9400000000000004</v>
      </c>
      <c r="S13">
        <v>1.9226000000000001</v>
      </c>
      <c r="T13">
        <v>1.0992999999999999</v>
      </c>
      <c r="U13">
        <v>2.0346000000000002</v>
      </c>
      <c r="V13">
        <v>0.97260000000000002</v>
      </c>
      <c r="W13">
        <v>17.7714</v>
      </c>
      <c r="X13" t="s">
        <v>634</v>
      </c>
      <c r="Y13">
        <v>1.139</v>
      </c>
      <c r="Z13" t="s">
        <v>709</v>
      </c>
      <c r="AA13">
        <v>1.4447000000000001</v>
      </c>
      <c r="AB13" t="s">
        <v>1243</v>
      </c>
      <c r="AC13">
        <v>2.1663999999999999</v>
      </c>
      <c r="AD13">
        <v>35.835900000000002</v>
      </c>
      <c r="AE13">
        <v>171.9</v>
      </c>
      <c r="AF13">
        <v>25</v>
      </c>
      <c r="AG13">
        <v>67</v>
      </c>
      <c r="AH13">
        <v>14</v>
      </c>
      <c r="AJ13" t="s">
        <v>240</v>
      </c>
      <c r="AL13" t="e">
        <f t="shared" ref="AL13:AL76" si="11">IF(AND(#REF!&lt;&gt;#REF!,#REF!&lt;&gt;#REF!),"Bold","")</f>
        <v>#REF!</v>
      </c>
    </row>
    <row r="14" spans="1:38">
      <c r="A14" t="s">
        <v>293</v>
      </c>
      <c r="B14" s="1">
        <v>0.51041666666666663</v>
      </c>
      <c r="C14" t="s">
        <v>175</v>
      </c>
      <c r="D14" t="s">
        <v>229</v>
      </c>
      <c r="E14" t="s">
        <v>290</v>
      </c>
      <c r="F14">
        <v>6469</v>
      </c>
      <c r="G14" t="s">
        <v>291</v>
      </c>
      <c r="H14" t="s">
        <v>232</v>
      </c>
      <c r="I14" t="s">
        <v>233</v>
      </c>
      <c r="J14" t="s">
        <v>234</v>
      </c>
      <c r="K14" t="s">
        <v>292</v>
      </c>
      <c r="L14">
        <v>2</v>
      </c>
      <c r="M14">
        <v>67.204999999999998</v>
      </c>
      <c r="N14">
        <v>98.012100000000004</v>
      </c>
      <c r="O14">
        <v>46.531799999999997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22.1571</v>
      </c>
      <c r="X14" t="s">
        <v>294</v>
      </c>
      <c r="Y14">
        <v>1.4902</v>
      </c>
      <c r="Z14" t="s">
        <v>295</v>
      </c>
      <c r="AA14">
        <v>1.2966</v>
      </c>
      <c r="AB14" t="s">
        <v>296</v>
      </c>
      <c r="AC14">
        <v>1.7130000000000001</v>
      </c>
      <c r="AD14">
        <v>35.833100000000002</v>
      </c>
      <c r="AE14" s="23">
        <v>319.22820000000002</v>
      </c>
      <c r="AF14">
        <v>1</v>
      </c>
      <c r="AG14">
        <v>105</v>
      </c>
      <c r="AH14">
        <v>14</v>
      </c>
      <c r="AJ14" t="s">
        <v>240</v>
      </c>
      <c r="AL14" t="e">
        <f t="shared" ref="AL14:AL77" si="12">IF(AND(#REF!&lt;&gt;#REF!,#REF!&lt;&gt;#REF!),"Bold","")</f>
        <v>#REF!</v>
      </c>
    </row>
    <row r="15" spans="1:38">
      <c r="A15" t="s">
        <v>890</v>
      </c>
      <c r="B15" s="1">
        <v>0.59375</v>
      </c>
      <c r="C15" t="s">
        <v>226</v>
      </c>
      <c r="D15" t="s">
        <v>884</v>
      </c>
      <c r="E15" t="s">
        <v>885</v>
      </c>
      <c r="F15">
        <v>9704</v>
      </c>
      <c r="G15" t="s">
        <v>231</v>
      </c>
      <c r="H15" t="s">
        <v>232</v>
      </c>
      <c r="I15" t="s">
        <v>5</v>
      </c>
      <c r="J15" t="s">
        <v>886</v>
      </c>
      <c r="K15" t="s">
        <v>887</v>
      </c>
      <c r="L15">
        <v>3</v>
      </c>
      <c r="M15">
        <v>79.174999999999997</v>
      </c>
      <c r="N15">
        <v>41.525599999999997</v>
      </c>
      <c r="O15">
        <v>42.128799999999998</v>
      </c>
      <c r="P15">
        <v>10.32</v>
      </c>
      <c r="Q15">
        <v>5.8014999999999999</v>
      </c>
      <c r="R15">
        <v>3.8187000000000002</v>
      </c>
      <c r="S15">
        <v>3.3050000000000002</v>
      </c>
      <c r="T15">
        <v>1.1061000000000001</v>
      </c>
      <c r="U15">
        <v>1.0557000000000001</v>
      </c>
      <c r="V15">
        <v>1.4519</v>
      </c>
      <c r="W15">
        <v>18.715</v>
      </c>
      <c r="X15" t="s">
        <v>284</v>
      </c>
      <c r="Y15">
        <v>1.2219</v>
      </c>
      <c r="Z15" t="s">
        <v>891</v>
      </c>
      <c r="AA15">
        <v>2.9115000000000002</v>
      </c>
      <c r="AB15" t="s">
        <v>892</v>
      </c>
      <c r="AC15">
        <v>2.9336000000000002</v>
      </c>
      <c r="AD15">
        <v>35.6813</v>
      </c>
      <c r="AE15">
        <v>251.15170000000001</v>
      </c>
      <c r="AF15">
        <v>7</v>
      </c>
      <c r="AG15">
        <v>71</v>
      </c>
      <c r="AH15">
        <v>14</v>
      </c>
      <c r="AJ15" t="s">
        <v>240</v>
      </c>
      <c r="AL15" t="e">
        <f t="shared" ref="AL15:AL78" si="13">IF(AND(#REF!&lt;&gt;#REF!,#REF!&lt;&gt;#REF!),"Bold","")</f>
        <v>#REF!</v>
      </c>
    </row>
    <row r="16" spans="1:38">
      <c r="A16" t="s">
        <v>1253</v>
      </c>
      <c r="B16" s="1">
        <v>0.65277777777777779</v>
      </c>
      <c r="C16" t="s">
        <v>175</v>
      </c>
      <c r="D16" t="s">
        <v>229</v>
      </c>
      <c r="E16" t="s">
        <v>290</v>
      </c>
      <c r="F16">
        <v>6469</v>
      </c>
      <c r="G16" t="s">
        <v>291</v>
      </c>
      <c r="H16" t="s">
        <v>232</v>
      </c>
      <c r="I16" t="s">
        <v>233</v>
      </c>
      <c r="J16" t="s">
        <v>234</v>
      </c>
      <c r="K16" t="s">
        <v>1250</v>
      </c>
      <c r="L16">
        <v>2</v>
      </c>
      <c r="M16">
        <v>78.48</v>
      </c>
      <c r="N16">
        <v>64.150800000000004</v>
      </c>
      <c r="O16">
        <v>26.1875</v>
      </c>
      <c r="P16">
        <v>10.729200000000001</v>
      </c>
      <c r="Q16">
        <v>6.4256000000000002</v>
      </c>
      <c r="R16">
        <v>6.7</v>
      </c>
      <c r="S16">
        <v>0</v>
      </c>
      <c r="T16">
        <v>0</v>
      </c>
      <c r="U16">
        <v>0</v>
      </c>
      <c r="V16">
        <v>0</v>
      </c>
      <c r="W16">
        <v>17.578600000000002</v>
      </c>
      <c r="X16" t="s">
        <v>1115</v>
      </c>
      <c r="Y16">
        <v>1.1599999999999999</v>
      </c>
      <c r="Z16" t="s">
        <v>1116</v>
      </c>
      <c r="AA16">
        <v>1.8559000000000001</v>
      </c>
      <c r="AB16" t="s">
        <v>315</v>
      </c>
      <c r="AC16">
        <v>0.9375</v>
      </c>
      <c r="AD16">
        <v>34.217300000000002</v>
      </c>
      <c r="AE16">
        <v>259.07060000000001</v>
      </c>
      <c r="AF16">
        <v>4.5</v>
      </c>
      <c r="AG16">
        <v>68</v>
      </c>
      <c r="AH16">
        <v>8</v>
      </c>
      <c r="AI16">
        <v>58</v>
      </c>
      <c r="AJ16" t="s">
        <v>240</v>
      </c>
      <c r="AL16" t="e">
        <f t="shared" ref="AL16:AL79" si="14">IF(AND(#REF!&lt;&gt;#REF!,#REF!&lt;&gt;#REF!),"Bold","")</f>
        <v>#REF!</v>
      </c>
    </row>
    <row r="17" spans="1:38">
      <c r="A17" t="s">
        <v>689</v>
      </c>
      <c r="B17" s="1">
        <v>0.55902777777777779</v>
      </c>
      <c r="C17" t="s">
        <v>212</v>
      </c>
      <c r="D17" t="s">
        <v>327</v>
      </c>
      <c r="F17">
        <v>6814</v>
      </c>
      <c r="G17" t="s">
        <v>328</v>
      </c>
      <c r="H17" t="s">
        <v>329</v>
      </c>
      <c r="I17" t="s">
        <v>5</v>
      </c>
      <c r="J17" t="s">
        <v>521</v>
      </c>
      <c r="K17" t="s">
        <v>688</v>
      </c>
      <c r="L17">
        <v>8</v>
      </c>
      <c r="M17">
        <v>85.653800000000004</v>
      </c>
      <c r="N17">
        <v>84.843999999999994</v>
      </c>
      <c r="O17">
        <v>28.019500000000001</v>
      </c>
      <c r="P17">
        <v>11.149800000000001</v>
      </c>
      <c r="Q17">
        <v>5.7831999999999999</v>
      </c>
      <c r="R17">
        <v>5.2272999999999996</v>
      </c>
      <c r="S17">
        <v>2.1150000000000002</v>
      </c>
      <c r="T17">
        <v>1.2193000000000001</v>
      </c>
      <c r="U17">
        <v>1.0799000000000001</v>
      </c>
      <c r="V17">
        <v>1.4015</v>
      </c>
      <c r="W17">
        <v>18.567900000000002</v>
      </c>
      <c r="X17" t="s">
        <v>690</v>
      </c>
      <c r="Y17">
        <v>1.6256999999999999</v>
      </c>
      <c r="Z17" t="s">
        <v>635</v>
      </c>
      <c r="AA17">
        <v>0.75490000000000002</v>
      </c>
      <c r="AB17" t="s">
        <v>691</v>
      </c>
      <c r="AC17">
        <v>2.0466000000000002</v>
      </c>
      <c r="AD17">
        <v>33.299799999999998</v>
      </c>
      <c r="AE17" s="23">
        <v>282.78809999999999</v>
      </c>
      <c r="AF17">
        <v>5</v>
      </c>
      <c r="AG17">
        <v>104</v>
      </c>
      <c r="AH17">
        <v>8</v>
      </c>
      <c r="AI17">
        <v>65</v>
      </c>
      <c r="AJ17" t="s">
        <v>240</v>
      </c>
      <c r="AL17" t="e">
        <f t="shared" ref="AL17:AL80" si="15">IF(AND(#REF!&lt;&gt;#REF!,#REF!&lt;&gt;#REF!),"Bold","")</f>
        <v>#REF!</v>
      </c>
    </row>
    <row r="18" spans="1:38">
      <c r="A18" t="s">
        <v>1506</v>
      </c>
      <c r="B18" s="1">
        <v>0.71875</v>
      </c>
      <c r="C18" t="s">
        <v>181</v>
      </c>
      <c r="D18" t="s">
        <v>229</v>
      </c>
      <c r="E18" t="s">
        <v>290</v>
      </c>
      <c r="F18">
        <v>6081</v>
      </c>
      <c r="G18" t="s">
        <v>1481</v>
      </c>
      <c r="H18" t="s">
        <v>1482</v>
      </c>
      <c r="I18" s="3" t="s">
        <v>233</v>
      </c>
      <c r="J18" t="s">
        <v>234</v>
      </c>
      <c r="K18" t="s">
        <v>1505</v>
      </c>
      <c r="L18">
        <v>2</v>
      </c>
      <c r="M18">
        <v>101.7</v>
      </c>
      <c r="N18">
        <v>89.023200000000003</v>
      </c>
      <c r="O18">
        <v>35.633400000000002</v>
      </c>
      <c r="P18">
        <v>9.9824000000000002</v>
      </c>
      <c r="Q18">
        <v>6.6797000000000004</v>
      </c>
      <c r="R18">
        <v>0</v>
      </c>
      <c r="S18">
        <v>0</v>
      </c>
      <c r="T18">
        <v>0</v>
      </c>
      <c r="U18">
        <v>0</v>
      </c>
      <c r="V18">
        <v>0</v>
      </c>
      <c r="W18">
        <v>21.4514</v>
      </c>
      <c r="X18" t="s">
        <v>1489</v>
      </c>
      <c r="Y18">
        <v>2.1791</v>
      </c>
      <c r="Z18" t="s">
        <v>1507</v>
      </c>
      <c r="AA18">
        <v>3.1837</v>
      </c>
      <c r="AB18" t="s">
        <v>624</v>
      </c>
      <c r="AC18">
        <v>2.2494999999999998</v>
      </c>
      <c r="AD18">
        <v>33.166400000000003</v>
      </c>
      <c r="AE18">
        <v>324.05849999999998</v>
      </c>
      <c r="AF18">
        <v>1.5</v>
      </c>
      <c r="AG18">
        <v>87</v>
      </c>
      <c r="AH18">
        <v>8</v>
      </c>
      <c r="AI18">
        <v>33</v>
      </c>
      <c r="AJ18" t="s">
        <v>240</v>
      </c>
      <c r="AL18" t="e">
        <f t="shared" ref="AL18:AL81" si="16">IF(AND(#REF!&lt;&gt;#REF!,#REF!&lt;&gt;#REF!),"Bold","")</f>
        <v>#REF!</v>
      </c>
    </row>
    <row r="19" spans="1:38">
      <c r="A19" t="s">
        <v>935</v>
      </c>
      <c r="B19" s="1">
        <v>0.60416666666666663</v>
      </c>
      <c r="C19" t="s">
        <v>175</v>
      </c>
      <c r="D19" t="s">
        <v>484</v>
      </c>
      <c r="E19" t="s">
        <v>230</v>
      </c>
      <c r="F19">
        <v>3752</v>
      </c>
      <c r="G19" t="s">
        <v>291</v>
      </c>
      <c r="H19" t="s">
        <v>232</v>
      </c>
      <c r="I19" t="s">
        <v>233</v>
      </c>
      <c r="J19" t="s">
        <v>933</v>
      </c>
      <c r="K19" t="s">
        <v>934</v>
      </c>
      <c r="L19">
        <v>3</v>
      </c>
      <c r="M19">
        <v>90.15</v>
      </c>
      <c r="N19">
        <v>56.783999999999999</v>
      </c>
      <c r="O19">
        <v>16.8598</v>
      </c>
      <c r="P19">
        <v>10.3535</v>
      </c>
      <c r="Q19">
        <v>5.2385999999999999</v>
      </c>
      <c r="R19">
        <v>5.6345000000000001</v>
      </c>
      <c r="S19">
        <v>2.8593999999999999</v>
      </c>
      <c r="T19">
        <v>2.6514000000000002</v>
      </c>
      <c r="U19">
        <v>2.0339999999999998</v>
      </c>
      <c r="V19">
        <v>1.2799</v>
      </c>
      <c r="W19">
        <v>19.239999999999998</v>
      </c>
      <c r="X19" t="s">
        <v>499</v>
      </c>
      <c r="Y19">
        <v>2.4079999999999999</v>
      </c>
      <c r="Z19" t="s">
        <v>500</v>
      </c>
      <c r="AA19">
        <v>1.6197999999999999</v>
      </c>
      <c r="AB19" t="s">
        <v>936</v>
      </c>
      <c r="AC19">
        <v>3.3832</v>
      </c>
      <c r="AD19">
        <v>31.984100000000002</v>
      </c>
      <c r="AE19" s="23">
        <v>252.4803</v>
      </c>
      <c r="AF19">
        <v>3.5</v>
      </c>
      <c r="AG19">
        <v>68</v>
      </c>
      <c r="AH19">
        <v>8</v>
      </c>
      <c r="AI19">
        <v>163</v>
      </c>
      <c r="AJ19" t="s">
        <v>240</v>
      </c>
      <c r="AL19" t="e">
        <f t="shared" ref="AL19:AL82" si="17">IF(AND(#REF!&lt;&gt;#REF!,#REF!&lt;&gt;#REF!),"Bold","")</f>
        <v>#REF!</v>
      </c>
    </row>
    <row r="20" spans="1:38">
      <c r="A20" t="s">
        <v>1376</v>
      </c>
      <c r="B20" s="1">
        <v>0.67708333333333337</v>
      </c>
      <c r="C20" t="s">
        <v>175</v>
      </c>
      <c r="D20" t="s">
        <v>484</v>
      </c>
      <c r="E20" t="s">
        <v>230</v>
      </c>
      <c r="F20">
        <v>3619</v>
      </c>
      <c r="G20" t="s">
        <v>291</v>
      </c>
      <c r="H20" t="s">
        <v>232</v>
      </c>
      <c r="I20" t="s">
        <v>5</v>
      </c>
      <c r="J20" t="s">
        <v>778</v>
      </c>
      <c r="K20" t="s">
        <v>1373</v>
      </c>
      <c r="L20">
        <v>3</v>
      </c>
      <c r="M20">
        <v>84.59</v>
      </c>
      <c r="N20">
        <v>54.444699999999997</v>
      </c>
      <c r="O20">
        <v>18.1252</v>
      </c>
      <c r="P20">
        <v>7.5629999999999997</v>
      </c>
      <c r="Q20">
        <v>4.1147999999999998</v>
      </c>
      <c r="R20">
        <v>3.0524</v>
      </c>
      <c r="S20">
        <v>2.0926999999999998</v>
      </c>
      <c r="T20">
        <v>2.2921999999999998</v>
      </c>
      <c r="U20">
        <v>1.7358</v>
      </c>
      <c r="V20">
        <v>1.1780999999999999</v>
      </c>
      <c r="W20">
        <v>18.119299999999999</v>
      </c>
      <c r="X20" t="s">
        <v>1377</v>
      </c>
      <c r="Y20">
        <v>6.9000000000000006E-2</v>
      </c>
      <c r="Z20" t="s">
        <v>1378</v>
      </c>
      <c r="AA20">
        <v>0.62770000000000004</v>
      </c>
      <c r="AB20" t="s">
        <v>278</v>
      </c>
      <c r="AC20">
        <v>1.3258000000000001</v>
      </c>
      <c r="AD20">
        <v>31.7149</v>
      </c>
      <c r="AE20">
        <v>231.04560000000001</v>
      </c>
      <c r="AF20">
        <v>5</v>
      </c>
      <c r="AG20">
        <v>67</v>
      </c>
      <c r="AH20">
        <v>8</v>
      </c>
      <c r="AI20">
        <v>6</v>
      </c>
      <c r="AJ20" t="s">
        <v>240</v>
      </c>
      <c r="AL20" t="e">
        <f t="shared" ref="AL20:AL83" si="18">IF(AND(#REF!&lt;&gt;#REF!,#REF!&lt;&gt;#REF!),"Bold","")</f>
        <v>#REF!</v>
      </c>
    </row>
    <row r="21" spans="1:38">
      <c r="A21" t="s">
        <v>889</v>
      </c>
      <c r="B21" s="1">
        <v>0.59375</v>
      </c>
      <c r="C21" t="s">
        <v>226</v>
      </c>
      <c r="D21" t="s">
        <v>884</v>
      </c>
      <c r="E21" t="s">
        <v>885</v>
      </c>
      <c r="F21">
        <v>9704</v>
      </c>
      <c r="G21" t="s">
        <v>231</v>
      </c>
      <c r="H21" t="s">
        <v>232</v>
      </c>
      <c r="I21" t="s">
        <v>5</v>
      </c>
      <c r="J21" t="s">
        <v>886</v>
      </c>
      <c r="K21" t="s">
        <v>887</v>
      </c>
      <c r="L21">
        <v>3</v>
      </c>
      <c r="M21">
        <v>60.734999999999999</v>
      </c>
      <c r="N21">
        <v>79.091200000000001</v>
      </c>
      <c r="O21">
        <v>23.582000000000001</v>
      </c>
      <c r="P21">
        <v>6.8550000000000004</v>
      </c>
      <c r="Q21">
        <v>4.9878</v>
      </c>
      <c r="R21">
        <v>8.0356000000000005</v>
      </c>
      <c r="S21">
        <v>5.5404</v>
      </c>
      <c r="T21">
        <v>1.9215</v>
      </c>
      <c r="U21">
        <v>1.3492999999999999</v>
      </c>
      <c r="V21">
        <v>1.4935</v>
      </c>
      <c r="W21">
        <v>20.331399999999999</v>
      </c>
      <c r="X21" t="s">
        <v>246</v>
      </c>
      <c r="Y21">
        <v>2.1069</v>
      </c>
      <c r="Z21" t="s">
        <v>488</v>
      </c>
      <c r="AA21">
        <v>2.7181000000000002</v>
      </c>
      <c r="AB21" t="s">
        <v>593</v>
      </c>
      <c r="AC21">
        <v>2.7858999999999998</v>
      </c>
      <c r="AD21">
        <v>31.428999999999998</v>
      </c>
      <c r="AE21">
        <v>252.96270000000001</v>
      </c>
      <c r="AF21">
        <v>5</v>
      </c>
      <c r="AG21">
        <v>85</v>
      </c>
      <c r="AH21">
        <v>8</v>
      </c>
      <c r="AI21">
        <v>26</v>
      </c>
      <c r="AJ21" t="s">
        <v>240</v>
      </c>
      <c r="AL21" t="e">
        <f t="shared" ref="AL21:AL84" si="19">IF(AND(#REF!&lt;&gt;#REF!,#REF!&lt;&gt;#REF!),"Bold","")</f>
        <v>#REF!</v>
      </c>
    </row>
    <row r="22" spans="1:38">
      <c r="A22" t="s">
        <v>696</v>
      </c>
      <c r="B22" s="1">
        <v>0.55902777777777779</v>
      </c>
      <c r="C22" t="s">
        <v>212</v>
      </c>
      <c r="D22" t="s">
        <v>327</v>
      </c>
      <c r="F22">
        <v>6814</v>
      </c>
      <c r="G22" t="s">
        <v>328</v>
      </c>
      <c r="H22" t="s">
        <v>329</v>
      </c>
      <c r="I22" t="s">
        <v>5</v>
      </c>
      <c r="J22" t="s">
        <v>521</v>
      </c>
      <c r="K22" t="s">
        <v>688</v>
      </c>
      <c r="L22">
        <v>6</v>
      </c>
      <c r="M22">
        <v>77.910399999999996</v>
      </c>
      <c r="N22">
        <v>71.9923</v>
      </c>
      <c r="O22">
        <v>45.346499999999999</v>
      </c>
      <c r="P22">
        <v>5.1929999999999996</v>
      </c>
      <c r="Q22">
        <v>6.3455000000000004</v>
      </c>
      <c r="R22">
        <v>4.8766999999999996</v>
      </c>
      <c r="S22">
        <v>2.0063</v>
      </c>
      <c r="T22">
        <v>1.4071</v>
      </c>
      <c r="U22">
        <v>0.92989999999999995</v>
      </c>
      <c r="V22">
        <v>1.7091000000000001</v>
      </c>
      <c r="W22">
        <v>20.788599999999999</v>
      </c>
      <c r="X22" t="s">
        <v>697</v>
      </c>
      <c r="Y22">
        <v>0.70379999999999998</v>
      </c>
      <c r="Z22" t="s">
        <v>615</v>
      </c>
      <c r="AA22">
        <v>2.286</v>
      </c>
      <c r="AB22" t="s">
        <v>698</v>
      </c>
      <c r="AC22">
        <v>0.42280000000000001</v>
      </c>
      <c r="AD22">
        <v>30.5962</v>
      </c>
      <c r="AE22">
        <v>272.51409999999998</v>
      </c>
      <c r="AF22">
        <v>8</v>
      </c>
      <c r="AG22">
        <v>109</v>
      </c>
      <c r="AH22">
        <v>8</v>
      </c>
      <c r="AI22">
        <v>142</v>
      </c>
      <c r="AJ22" t="s">
        <v>240</v>
      </c>
      <c r="AL22" t="e">
        <f t="shared" ref="AL22:AL85" si="20">IF(AND(#REF!&lt;&gt;#REF!,#REF!&lt;&gt;#REF!),"Bold","")</f>
        <v>#REF!</v>
      </c>
    </row>
    <row r="23" spans="1:38">
      <c r="A23" t="s">
        <v>1110</v>
      </c>
      <c r="B23" s="1">
        <v>0.62847222222222221</v>
      </c>
      <c r="C23" t="s">
        <v>175</v>
      </c>
      <c r="D23" t="s">
        <v>1105</v>
      </c>
      <c r="E23" t="s">
        <v>802</v>
      </c>
      <c r="F23">
        <v>12938</v>
      </c>
      <c r="G23" t="s">
        <v>291</v>
      </c>
      <c r="H23" t="s">
        <v>232</v>
      </c>
      <c r="I23" t="s">
        <v>5</v>
      </c>
      <c r="J23" t="s">
        <v>778</v>
      </c>
      <c r="K23" t="s">
        <v>1106</v>
      </c>
      <c r="L23">
        <v>3</v>
      </c>
      <c r="M23">
        <v>74.684899999999999</v>
      </c>
      <c r="N23">
        <v>104.6536</v>
      </c>
      <c r="O23">
        <v>30.3429</v>
      </c>
      <c r="P23">
        <v>15.276</v>
      </c>
      <c r="Q23">
        <v>9.4459999999999997</v>
      </c>
      <c r="R23">
        <v>3.9550999999999998</v>
      </c>
      <c r="S23">
        <v>2.8323</v>
      </c>
      <c r="T23">
        <v>1.6772</v>
      </c>
      <c r="U23">
        <v>0</v>
      </c>
      <c r="V23">
        <v>0</v>
      </c>
      <c r="W23">
        <v>21.231400000000001</v>
      </c>
      <c r="X23" t="s">
        <v>671</v>
      </c>
      <c r="Y23">
        <v>2.1560000000000001</v>
      </c>
      <c r="Z23" t="s">
        <v>1111</v>
      </c>
      <c r="AA23">
        <v>2.5741999999999998</v>
      </c>
      <c r="AB23" t="s">
        <v>805</v>
      </c>
      <c r="AC23">
        <v>2.3553999999999999</v>
      </c>
      <c r="AD23">
        <v>30.425000000000001</v>
      </c>
      <c r="AE23">
        <v>305.7697</v>
      </c>
      <c r="AF23">
        <v>2.75</v>
      </c>
      <c r="AG23">
        <v>97</v>
      </c>
      <c r="AH23">
        <v>8</v>
      </c>
      <c r="AJ23" t="s">
        <v>240</v>
      </c>
      <c r="AL23" t="e">
        <f t="shared" ref="AL23:AL86" si="21">IF(AND(#REF!&lt;&gt;#REF!,#REF!&lt;&gt;#REF!),"Bold","")</f>
        <v>#REF!</v>
      </c>
    </row>
    <row r="24" spans="1:38">
      <c r="A24" t="s">
        <v>867</v>
      </c>
      <c r="B24" s="1">
        <v>0.58680555555555558</v>
      </c>
      <c r="C24" t="s">
        <v>186</v>
      </c>
      <c r="D24" t="s">
        <v>547</v>
      </c>
      <c r="E24" t="s">
        <v>290</v>
      </c>
      <c r="F24">
        <v>6758</v>
      </c>
      <c r="G24" t="s">
        <v>548</v>
      </c>
      <c r="H24" t="s">
        <v>329</v>
      </c>
      <c r="I24" t="s">
        <v>5</v>
      </c>
      <c r="J24" t="s">
        <v>521</v>
      </c>
      <c r="K24" t="s">
        <v>866</v>
      </c>
      <c r="L24">
        <v>6</v>
      </c>
      <c r="M24">
        <v>108.52500000000001</v>
      </c>
      <c r="N24">
        <v>66.880300000000005</v>
      </c>
      <c r="O24">
        <v>30.934699999999999</v>
      </c>
      <c r="P24">
        <v>8.7335999999999991</v>
      </c>
      <c r="Q24">
        <v>3.8003999999999998</v>
      </c>
      <c r="R24">
        <v>5.1268000000000002</v>
      </c>
      <c r="S24">
        <v>2.8090999999999999</v>
      </c>
      <c r="T24">
        <v>1.9301999999999999</v>
      </c>
      <c r="U24">
        <v>2.2183999999999999</v>
      </c>
      <c r="V24">
        <v>1.3293999999999999</v>
      </c>
      <c r="W24">
        <v>10.344200000000001</v>
      </c>
      <c r="X24" t="s">
        <v>558</v>
      </c>
      <c r="Y24">
        <v>2.8784999999999998</v>
      </c>
      <c r="Z24" t="s">
        <v>247</v>
      </c>
      <c r="AA24">
        <v>0.84589999999999999</v>
      </c>
      <c r="AB24" t="s">
        <v>868</v>
      </c>
      <c r="AC24">
        <v>0.90759999999999996</v>
      </c>
      <c r="AD24">
        <v>30.1678</v>
      </c>
      <c r="AE24" s="23">
        <v>277.43169999999998</v>
      </c>
      <c r="AF24">
        <v>1.2</v>
      </c>
      <c r="AG24">
        <v>117</v>
      </c>
      <c r="AH24">
        <v>8</v>
      </c>
      <c r="AJ24" t="s">
        <v>240</v>
      </c>
      <c r="AL24" t="e">
        <f t="shared" ref="AL24:AL87" si="22">IF(AND(#REF!&lt;&gt;#REF!,#REF!&lt;&gt;#REF!),"Bold","")</f>
        <v>#REF!</v>
      </c>
    </row>
    <row r="25" spans="1:38">
      <c r="A25" t="s">
        <v>1221</v>
      </c>
      <c r="B25" s="1">
        <v>0.64583333333333337</v>
      </c>
      <c r="C25" t="s">
        <v>224</v>
      </c>
      <c r="D25" t="s">
        <v>801</v>
      </c>
      <c r="F25">
        <v>7087</v>
      </c>
      <c r="G25" t="s">
        <v>231</v>
      </c>
      <c r="H25" t="s">
        <v>232</v>
      </c>
      <c r="I25" t="s">
        <v>5</v>
      </c>
      <c r="J25" t="s">
        <v>778</v>
      </c>
      <c r="K25" t="s">
        <v>1220</v>
      </c>
      <c r="L25">
        <v>3</v>
      </c>
      <c r="M25">
        <v>93.928200000000004</v>
      </c>
      <c r="N25">
        <v>64.970299999999995</v>
      </c>
      <c r="O25">
        <v>35.030500000000004</v>
      </c>
      <c r="P25">
        <v>10.170400000000001</v>
      </c>
      <c r="Q25">
        <v>5.6729000000000003</v>
      </c>
      <c r="R25">
        <v>6.1300999999999997</v>
      </c>
      <c r="S25">
        <v>2.6880999999999999</v>
      </c>
      <c r="T25">
        <v>2.7225999999999999</v>
      </c>
      <c r="U25">
        <v>0</v>
      </c>
      <c r="V25">
        <v>0</v>
      </c>
      <c r="W25">
        <v>21.449300000000001</v>
      </c>
      <c r="X25" t="s">
        <v>1222</v>
      </c>
      <c r="Y25">
        <v>0.3886</v>
      </c>
      <c r="Z25" t="s">
        <v>725</v>
      </c>
      <c r="AA25">
        <v>1.7614000000000001</v>
      </c>
      <c r="AB25" t="s">
        <v>471</v>
      </c>
      <c r="AC25">
        <v>2.1166999999999998</v>
      </c>
      <c r="AD25">
        <v>29.716699999999999</v>
      </c>
      <c r="AE25" s="23">
        <v>280.63869999999997</v>
      </c>
      <c r="AF25">
        <v>6</v>
      </c>
      <c r="AG25">
        <v>80</v>
      </c>
      <c r="AH25">
        <v>14</v>
      </c>
      <c r="AI25">
        <v>48</v>
      </c>
      <c r="AJ25" t="s">
        <v>336</v>
      </c>
      <c r="AL25" t="e">
        <f t="shared" ref="AL25:AL88" si="23">IF(AND(#REF!&lt;&gt;#REF!,#REF!&lt;&gt;#REF!),"Bold","")</f>
        <v>#REF!</v>
      </c>
    </row>
    <row r="26" spans="1:38">
      <c r="A26" t="s">
        <v>938</v>
      </c>
      <c r="B26" s="1">
        <v>0.60416666666666663</v>
      </c>
      <c r="C26" t="s">
        <v>175</v>
      </c>
      <c r="D26" t="s">
        <v>484</v>
      </c>
      <c r="E26" t="s">
        <v>230</v>
      </c>
      <c r="F26">
        <v>3752</v>
      </c>
      <c r="G26" t="s">
        <v>291</v>
      </c>
      <c r="H26" t="s">
        <v>232</v>
      </c>
      <c r="I26" t="s">
        <v>233</v>
      </c>
      <c r="J26" t="s">
        <v>933</v>
      </c>
      <c r="K26" t="s">
        <v>934</v>
      </c>
      <c r="L26">
        <v>4</v>
      </c>
      <c r="M26">
        <v>70.040000000000006</v>
      </c>
      <c r="N26">
        <v>50.847999999999999</v>
      </c>
      <c r="O26">
        <v>27.595600000000001</v>
      </c>
      <c r="P26">
        <v>6.4531000000000001</v>
      </c>
      <c r="Q26">
        <v>4.4551999999999996</v>
      </c>
      <c r="R26">
        <v>3.5775999999999999</v>
      </c>
      <c r="S26">
        <v>4.0784000000000002</v>
      </c>
      <c r="T26">
        <v>2.0274000000000001</v>
      </c>
      <c r="U26">
        <v>1.9596</v>
      </c>
      <c r="V26">
        <v>1.3888</v>
      </c>
      <c r="W26">
        <v>12.3893</v>
      </c>
      <c r="X26" t="s">
        <v>939</v>
      </c>
      <c r="Y26">
        <v>0.50160000000000005</v>
      </c>
      <c r="Z26" t="s">
        <v>940</v>
      </c>
      <c r="AA26">
        <v>1.4071</v>
      </c>
      <c r="AB26" t="s">
        <v>818</v>
      </c>
      <c r="AC26">
        <v>1.3342000000000001</v>
      </c>
      <c r="AD26">
        <v>29.465900000000001</v>
      </c>
      <c r="AE26">
        <v>217.52180000000001</v>
      </c>
      <c r="AF26">
        <v>10</v>
      </c>
      <c r="AG26">
        <v>65</v>
      </c>
      <c r="AH26">
        <v>14</v>
      </c>
      <c r="AI26">
        <v>16</v>
      </c>
      <c r="AJ26" t="s">
        <v>336</v>
      </c>
      <c r="AL26" t="e">
        <f t="shared" ref="AL26:AL89" si="24">IF(AND(#REF!&lt;&gt;#REF!,#REF!&lt;&gt;#REF!),"Bold","")</f>
        <v>#REF!</v>
      </c>
    </row>
    <row r="27" spans="1:38">
      <c r="A27" t="s">
        <v>1509</v>
      </c>
      <c r="B27" s="1">
        <v>0.71875</v>
      </c>
      <c r="C27" t="s">
        <v>181</v>
      </c>
      <c r="D27" t="s">
        <v>229</v>
      </c>
      <c r="E27" t="s">
        <v>290</v>
      </c>
      <c r="F27">
        <v>6081</v>
      </c>
      <c r="G27" t="s">
        <v>1481</v>
      </c>
      <c r="H27" t="s">
        <v>1482</v>
      </c>
      <c r="I27" s="3" t="s">
        <v>233</v>
      </c>
      <c r="J27" t="s">
        <v>234</v>
      </c>
      <c r="K27" t="s">
        <v>1505</v>
      </c>
      <c r="L27">
        <v>2</v>
      </c>
      <c r="M27">
        <v>37.256</v>
      </c>
      <c r="N27">
        <v>55.2286</v>
      </c>
      <c r="O27">
        <v>13.5299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10.5657</v>
      </c>
      <c r="X27" t="s">
        <v>1510</v>
      </c>
      <c r="Y27">
        <v>1.1725000000000001</v>
      </c>
      <c r="Z27" t="s">
        <v>1511</v>
      </c>
      <c r="AA27">
        <v>0.2445</v>
      </c>
      <c r="AB27" t="s">
        <v>961</v>
      </c>
      <c r="AC27">
        <v>2.0457000000000001</v>
      </c>
      <c r="AD27">
        <v>29.431899999999999</v>
      </c>
      <c r="AE27">
        <v>170.072</v>
      </c>
      <c r="AF27">
        <v>20</v>
      </c>
      <c r="AG27">
        <v>0</v>
      </c>
      <c r="AH27">
        <v>14</v>
      </c>
      <c r="AI27">
        <v>25</v>
      </c>
      <c r="AJ27" t="s">
        <v>336</v>
      </c>
      <c r="AL27" t="e">
        <f t="shared" ref="AL27:AL90" si="25">IF(AND(#REF!&lt;&gt;#REF!,#REF!&lt;&gt;#REF!),"Bold","")</f>
        <v>#REF!</v>
      </c>
    </row>
    <row r="28" spans="1:38">
      <c r="A28" t="s">
        <v>530</v>
      </c>
      <c r="B28" s="1">
        <v>0.53472222222222221</v>
      </c>
      <c r="C28" t="s">
        <v>212</v>
      </c>
      <c r="D28" t="s">
        <v>327</v>
      </c>
      <c r="F28">
        <v>6814</v>
      </c>
      <c r="G28" t="s">
        <v>328</v>
      </c>
      <c r="H28" t="s">
        <v>329</v>
      </c>
      <c r="I28" t="s">
        <v>233</v>
      </c>
      <c r="J28" t="s">
        <v>521</v>
      </c>
      <c r="K28" t="s">
        <v>522</v>
      </c>
      <c r="L28">
        <v>5</v>
      </c>
      <c r="M28">
        <v>68.860600000000005</v>
      </c>
      <c r="N28">
        <v>66.774100000000004</v>
      </c>
      <c r="O28">
        <v>29.4056</v>
      </c>
      <c r="P28">
        <v>6.4995000000000003</v>
      </c>
      <c r="Q28">
        <v>3.9407999999999999</v>
      </c>
      <c r="R28">
        <v>4.2031999999999998</v>
      </c>
      <c r="S28">
        <v>3.1341000000000001</v>
      </c>
      <c r="T28">
        <v>1.7095</v>
      </c>
      <c r="U28">
        <v>0</v>
      </c>
      <c r="V28">
        <v>0</v>
      </c>
      <c r="W28">
        <v>18.5121</v>
      </c>
      <c r="X28" t="s">
        <v>531</v>
      </c>
      <c r="Y28">
        <v>2.5487000000000002</v>
      </c>
      <c r="Z28" t="s">
        <v>532</v>
      </c>
      <c r="AA28">
        <v>2.6303000000000001</v>
      </c>
      <c r="AB28" t="s">
        <v>456</v>
      </c>
      <c r="AC28">
        <v>0.63949999999999996</v>
      </c>
      <c r="AD28">
        <v>29.061199999999999</v>
      </c>
      <c r="AE28">
        <v>240.99799999999999</v>
      </c>
      <c r="AF28">
        <v>12</v>
      </c>
      <c r="AG28">
        <v>104</v>
      </c>
      <c r="AH28">
        <v>14</v>
      </c>
      <c r="AI28">
        <v>39</v>
      </c>
      <c r="AJ28" t="s">
        <v>336</v>
      </c>
      <c r="AL28" t="e">
        <f t="shared" ref="AL28:AL91" si="26">IF(AND(#REF!&lt;&gt;#REF!,#REF!&lt;&gt;#REF!),"Bold","")</f>
        <v>#REF!</v>
      </c>
    </row>
    <row r="29" spans="1:38">
      <c r="A29" t="s">
        <v>1278</v>
      </c>
      <c r="B29" s="1">
        <v>0.65625</v>
      </c>
      <c r="C29" t="s">
        <v>212</v>
      </c>
      <c r="D29" t="s">
        <v>730</v>
      </c>
      <c r="F29">
        <v>6814</v>
      </c>
      <c r="G29" t="s">
        <v>328</v>
      </c>
      <c r="H29" t="s">
        <v>329</v>
      </c>
      <c r="I29" t="s">
        <v>233</v>
      </c>
      <c r="J29" t="s">
        <v>521</v>
      </c>
      <c r="K29" t="s">
        <v>1277</v>
      </c>
      <c r="L29">
        <v>6</v>
      </c>
      <c r="M29">
        <v>80.697000000000003</v>
      </c>
      <c r="N29">
        <v>111.7276</v>
      </c>
      <c r="O29">
        <v>38.2592</v>
      </c>
      <c r="P29">
        <v>15.2409</v>
      </c>
      <c r="Q29">
        <v>9.5795999999999992</v>
      </c>
      <c r="R29">
        <v>4.7746000000000004</v>
      </c>
      <c r="S29">
        <v>3.2778999999999998</v>
      </c>
      <c r="T29">
        <v>1.3069</v>
      </c>
      <c r="U29">
        <v>1.0196000000000001</v>
      </c>
      <c r="V29">
        <v>0</v>
      </c>
      <c r="W29">
        <v>19.974299999999999</v>
      </c>
      <c r="X29" t="s">
        <v>333</v>
      </c>
      <c r="Y29">
        <v>2.7477999999999998</v>
      </c>
      <c r="Z29" t="s">
        <v>334</v>
      </c>
      <c r="AA29">
        <v>3.2458999999999998</v>
      </c>
      <c r="AB29" t="s">
        <v>346</v>
      </c>
      <c r="AC29">
        <v>2.0661999999999998</v>
      </c>
      <c r="AD29">
        <v>28.3352</v>
      </c>
      <c r="AE29" s="23">
        <v>324.33589999999998</v>
      </c>
      <c r="AF29">
        <v>2.5</v>
      </c>
      <c r="AG29">
        <v>0</v>
      </c>
      <c r="AH29">
        <v>14</v>
      </c>
      <c r="AI29">
        <v>13</v>
      </c>
      <c r="AJ29" t="s">
        <v>336</v>
      </c>
      <c r="AL29" t="e">
        <f t="shared" ref="AL29:AL92" si="27">IF(AND(#REF!&lt;&gt;#REF!,#REF!&lt;&gt;#REF!),"Bold","")</f>
        <v>#REF!</v>
      </c>
    </row>
    <row r="30" spans="1:38">
      <c r="A30" t="s">
        <v>1076</v>
      </c>
      <c r="B30" s="1">
        <v>0.62152777777777779</v>
      </c>
      <c r="C30" t="s">
        <v>224</v>
      </c>
      <c r="D30" t="s">
        <v>484</v>
      </c>
      <c r="F30">
        <v>6814</v>
      </c>
      <c r="G30" t="s">
        <v>231</v>
      </c>
      <c r="H30" t="s">
        <v>232</v>
      </c>
      <c r="I30" t="s">
        <v>5</v>
      </c>
      <c r="J30" t="s">
        <v>778</v>
      </c>
      <c r="K30" t="s">
        <v>1073</v>
      </c>
      <c r="L30">
        <v>4</v>
      </c>
      <c r="M30">
        <v>66.215999999999994</v>
      </c>
      <c r="N30">
        <v>79.92</v>
      </c>
      <c r="O30">
        <v>29.776800000000001</v>
      </c>
      <c r="P30">
        <v>5.5689000000000002</v>
      </c>
      <c r="Q30">
        <v>4.6523000000000003</v>
      </c>
      <c r="R30">
        <v>5.9820000000000002</v>
      </c>
      <c r="S30">
        <v>4.399</v>
      </c>
      <c r="T30">
        <v>1.7831999999999999</v>
      </c>
      <c r="U30">
        <v>1.8963000000000001</v>
      </c>
      <c r="V30">
        <v>1.8460000000000001</v>
      </c>
      <c r="W30">
        <v>17.1736</v>
      </c>
      <c r="X30" t="s">
        <v>799</v>
      </c>
      <c r="Y30">
        <v>2.8681999999999999</v>
      </c>
      <c r="Z30" t="s">
        <v>1077</v>
      </c>
      <c r="AA30">
        <v>0.69610000000000005</v>
      </c>
      <c r="AB30" t="s">
        <v>256</v>
      </c>
      <c r="AC30">
        <v>1.2745</v>
      </c>
      <c r="AD30">
        <v>27.9925</v>
      </c>
      <c r="AE30">
        <v>252.0454</v>
      </c>
      <c r="AF30">
        <v>10</v>
      </c>
      <c r="AG30">
        <v>66</v>
      </c>
      <c r="AH30">
        <v>14</v>
      </c>
      <c r="AI30">
        <v>28</v>
      </c>
      <c r="AJ30" t="s">
        <v>336</v>
      </c>
      <c r="AL30" t="e">
        <f t="shared" ref="AL30:AL93" si="28">IF(AND(#REF!&lt;&gt;#REF!,#REF!&lt;&gt;#REF!),"Bold","")</f>
        <v>#REF!</v>
      </c>
    </row>
    <row r="31" spans="1:38">
      <c r="A31" t="s">
        <v>1223</v>
      </c>
      <c r="B31" s="1">
        <v>0.64583333333333337</v>
      </c>
      <c r="C31" t="s">
        <v>224</v>
      </c>
      <c r="D31" t="s">
        <v>801</v>
      </c>
      <c r="F31">
        <v>7087</v>
      </c>
      <c r="G31" t="s">
        <v>231</v>
      </c>
      <c r="H31" t="s">
        <v>232</v>
      </c>
      <c r="I31" t="s">
        <v>5</v>
      </c>
      <c r="J31" t="s">
        <v>778</v>
      </c>
      <c r="K31" t="s">
        <v>1220</v>
      </c>
      <c r="L31">
        <v>3</v>
      </c>
      <c r="M31">
        <v>68.39</v>
      </c>
      <c r="N31">
        <v>78.656000000000006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18.668600000000001</v>
      </c>
      <c r="X31" t="s">
        <v>441</v>
      </c>
      <c r="Y31">
        <v>1.9568000000000001</v>
      </c>
      <c r="Z31" t="s">
        <v>442</v>
      </c>
      <c r="AA31">
        <v>1.5294000000000001</v>
      </c>
      <c r="AB31" t="s">
        <v>1224</v>
      </c>
      <c r="AC31">
        <v>2.7578</v>
      </c>
      <c r="AD31">
        <v>27.8</v>
      </c>
      <c r="AE31">
        <v>266.52589999999998</v>
      </c>
      <c r="AF31">
        <v>12</v>
      </c>
      <c r="AG31">
        <v>75</v>
      </c>
      <c r="AH31">
        <v>14</v>
      </c>
      <c r="AI31">
        <v>404</v>
      </c>
      <c r="AJ31" t="s">
        <v>336</v>
      </c>
      <c r="AL31" t="e">
        <f t="shared" ref="AL31:AL94" si="29">IF(AND(#REF!&lt;&gt;#REF!,#REF!&lt;&gt;#REF!),"Bold","")</f>
        <v>#REF!</v>
      </c>
    </row>
    <row r="32" spans="1:38">
      <c r="A32" t="s">
        <v>486</v>
      </c>
      <c r="B32" s="1">
        <v>0.53125</v>
      </c>
      <c r="C32" t="s">
        <v>175</v>
      </c>
      <c r="D32" t="s">
        <v>484</v>
      </c>
      <c r="E32" t="s">
        <v>230</v>
      </c>
      <c r="F32">
        <v>3752</v>
      </c>
      <c r="G32" t="s">
        <v>291</v>
      </c>
      <c r="H32" t="s">
        <v>232</v>
      </c>
      <c r="I32" t="s">
        <v>5</v>
      </c>
      <c r="J32" t="s">
        <v>234</v>
      </c>
      <c r="K32" t="s">
        <v>485</v>
      </c>
      <c r="L32">
        <v>2</v>
      </c>
      <c r="M32">
        <v>86.66</v>
      </c>
      <c r="N32">
        <v>55.543799999999997</v>
      </c>
      <c r="O32">
        <v>15.805300000000001</v>
      </c>
      <c r="P32">
        <v>7.6523000000000003</v>
      </c>
      <c r="Q32">
        <v>7.3402000000000003</v>
      </c>
      <c r="R32">
        <v>4.4558999999999997</v>
      </c>
      <c r="S32">
        <v>4.3140999999999998</v>
      </c>
      <c r="T32">
        <v>1.7803</v>
      </c>
      <c r="U32">
        <v>0</v>
      </c>
      <c r="V32">
        <v>0</v>
      </c>
      <c r="W32">
        <v>18.532900000000001</v>
      </c>
      <c r="X32" t="s">
        <v>487</v>
      </c>
      <c r="Y32">
        <v>2.7252000000000001</v>
      </c>
      <c r="Z32" t="s">
        <v>488</v>
      </c>
      <c r="AA32">
        <v>2.6273</v>
      </c>
      <c r="AB32" t="s">
        <v>489</v>
      </c>
      <c r="AC32">
        <v>0.94069999999999998</v>
      </c>
      <c r="AD32">
        <v>27.2</v>
      </c>
      <c r="AE32" s="23">
        <v>238.8997</v>
      </c>
      <c r="AF32">
        <v>3.5</v>
      </c>
      <c r="AG32">
        <v>72</v>
      </c>
      <c r="AH32">
        <v>14</v>
      </c>
      <c r="AI32">
        <v>16</v>
      </c>
      <c r="AJ32" t="s">
        <v>336</v>
      </c>
      <c r="AL32" t="e">
        <f t="shared" ref="AL32:AL95" si="30">IF(AND(#REF!&lt;&gt;#REF!,#REF!&lt;&gt;#REF!),"Bold","")</f>
        <v>#REF!</v>
      </c>
    </row>
    <row r="33" spans="1:38">
      <c r="A33" t="s">
        <v>1176</v>
      </c>
      <c r="B33" s="1">
        <v>0.64236111111111105</v>
      </c>
      <c r="C33" t="s">
        <v>226</v>
      </c>
      <c r="D33" t="s">
        <v>229</v>
      </c>
      <c r="E33" t="s">
        <v>388</v>
      </c>
      <c r="F33">
        <v>3493</v>
      </c>
      <c r="G33" t="s">
        <v>231</v>
      </c>
      <c r="H33" t="s">
        <v>232</v>
      </c>
      <c r="I33" t="s">
        <v>5</v>
      </c>
      <c r="J33" t="s">
        <v>778</v>
      </c>
      <c r="K33" t="s">
        <v>1173</v>
      </c>
      <c r="L33">
        <v>5</v>
      </c>
      <c r="M33">
        <v>70.066000000000003</v>
      </c>
      <c r="N33">
        <v>53.513599999999997</v>
      </c>
      <c r="O33">
        <v>24.293800000000001</v>
      </c>
      <c r="P33">
        <v>10.2493</v>
      </c>
      <c r="Q33">
        <v>5.3320999999999996</v>
      </c>
      <c r="R33">
        <v>5.6619000000000002</v>
      </c>
      <c r="S33">
        <v>3.6070000000000002</v>
      </c>
      <c r="T33">
        <v>1.9675</v>
      </c>
      <c r="U33">
        <v>2.4651999999999998</v>
      </c>
      <c r="V33">
        <v>1.8751</v>
      </c>
      <c r="W33">
        <v>19.089300000000001</v>
      </c>
      <c r="X33" t="s">
        <v>1177</v>
      </c>
      <c r="Y33">
        <v>0.81230000000000002</v>
      </c>
      <c r="Z33" t="s">
        <v>756</v>
      </c>
      <c r="AA33">
        <v>1.5528</v>
      </c>
      <c r="AB33" t="s">
        <v>271</v>
      </c>
      <c r="AC33">
        <v>1.2179</v>
      </c>
      <c r="AD33">
        <v>27.1081</v>
      </c>
      <c r="AE33">
        <v>228.81180000000001</v>
      </c>
      <c r="AF33">
        <v>10</v>
      </c>
      <c r="AG33">
        <v>65</v>
      </c>
      <c r="AH33">
        <v>14</v>
      </c>
      <c r="AI33">
        <v>28</v>
      </c>
      <c r="AJ33" t="s">
        <v>336</v>
      </c>
      <c r="AL33" t="e">
        <f t="shared" ref="AL33:AL96" si="31">IF(AND(#REF!&lt;&gt;#REF!,#REF!&lt;&gt;#REF!),"Bold","")</f>
        <v>#REF!</v>
      </c>
    </row>
    <row r="34" spans="1:38">
      <c r="A34" t="s">
        <v>733</v>
      </c>
      <c r="B34" s="1">
        <v>0.5625</v>
      </c>
      <c r="C34" t="s">
        <v>186</v>
      </c>
      <c r="D34" t="s">
        <v>730</v>
      </c>
      <c r="E34" t="s">
        <v>290</v>
      </c>
      <c r="F34">
        <v>5458</v>
      </c>
      <c r="G34" t="s">
        <v>548</v>
      </c>
      <c r="H34" t="s">
        <v>329</v>
      </c>
      <c r="I34" t="s">
        <v>233</v>
      </c>
      <c r="J34" t="s">
        <v>731</v>
      </c>
      <c r="K34" t="s">
        <v>732</v>
      </c>
      <c r="L34">
        <v>5</v>
      </c>
      <c r="M34">
        <v>71.935299999999998</v>
      </c>
      <c r="N34">
        <v>38.762599999999999</v>
      </c>
      <c r="O34">
        <v>25.699400000000001</v>
      </c>
      <c r="P34">
        <v>10.7921</v>
      </c>
      <c r="Q34">
        <v>4.8665000000000003</v>
      </c>
      <c r="R34">
        <v>4.3346999999999998</v>
      </c>
      <c r="S34">
        <v>2.133</v>
      </c>
      <c r="T34">
        <v>1.899</v>
      </c>
      <c r="U34">
        <v>1.4379</v>
      </c>
      <c r="V34">
        <v>1.0995999999999999</v>
      </c>
      <c r="W34">
        <v>10.612500000000001</v>
      </c>
      <c r="X34" t="s">
        <v>568</v>
      </c>
      <c r="Y34">
        <v>2.8622000000000001</v>
      </c>
      <c r="Z34" t="s">
        <v>569</v>
      </c>
      <c r="AA34">
        <v>1.1024</v>
      </c>
      <c r="AB34" t="s">
        <v>387</v>
      </c>
      <c r="AC34">
        <v>1.2325999999999999</v>
      </c>
      <c r="AD34">
        <v>27.066500000000001</v>
      </c>
      <c r="AE34" s="23">
        <v>205.83629999999999</v>
      </c>
      <c r="AF34">
        <v>0.25</v>
      </c>
      <c r="AG34">
        <v>127</v>
      </c>
      <c r="AH34">
        <v>14</v>
      </c>
      <c r="AI34">
        <v>17</v>
      </c>
      <c r="AJ34" t="s">
        <v>336</v>
      </c>
      <c r="AL34" t="e">
        <f t="shared" ref="AL34:AL97" si="32">IF(AND(#REF!&lt;&gt;#REF!,#REF!&lt;&gt;#REF!),"Bold","")</f>
        <v>#REF!</v>
      </c>
    </row>
    <row r="35" spans="1:38">
      <c r="A35" t="s">
        <v>241</v>
      </c>
      <c r="B35" s="1">
        <v>0.50347222222222221</v>
      </c>
      <c r="C35" t="s">
        <v>226</v>
      </c>
      <c r="D35" t="s">
        <v>229</v>
      </c>
      <c r="E35" t="s">
        <v>230</v>
      </c>
      <c r="F35">
        <v>4528</v>
      </c>
      <c r="G35" t="s">
        <v>231</v>
      </c>
      <c r="H35" t="s">
        <v>232</v>
      </c>
      <c r="I35" t="s">
        <v>233</v>
      </c>
      <c r="J35" t="s">
        <v>234</v>
      </c>
      <c r="K35" t="s">
        <v>235</v>
      </c>
      <c r="L35">
        <v>2</v>
      </c>
      <c r="M35">
        <v>79.654200000000003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16.559999999999999</v>
      </c>
      <c r="X35" t="s">
        <v>242</v>
      </c>
      <c r="Y35">
        <v>1.6540999999999999</v>
      </c>
      <c r="Z35" t="s">
        <v>243</v>
      </c>
      <c r="AA35">
        <v>0.87770000000000004</v>
      </c>
      <c r="AB35" t="s">
        <v>244</v>
      </c>
      <c r="AC35">
        <v>0.39279999999999998</v>
      </c>
      <c r="AD35">
        <v>27</v>
      </c>
      <c r="AE35">
        <v>247.29300000000001</v>
      </c>
      <c r="AF35">
        <v>3</v>
      </c>
      <c r="AG35">
        <v>0</v>
      </c>
      <c r="AH35">
        <v>14</v>
      </c>
      <c r="AI35">
        <v>21</v>
      </c>
      <c r="AJ35" t="s">
        <v>336</v>
      </c>
      <c r="AL35" t="e">
        <f t="shared" ref="AL35:AL98" si="33">IF(AND(#REF!&lt;&gt;#REF!,#REF!&lt;&gt;#REF!),"Bold","")</f>
        <v>#REF!</v>
      </c>
    </row>
    <row r="36" spans="1:38">
      <c r="A36" t="s">
        <v>796</v>
      </c>
      <c r="B36" s="1">
        <v>0.57291666666666663</v>
      </c>
      <c r="C36" t="s">
        <v>224</v>
      </c>
      <c r="D36" t="s">
        <v>433</v>
      </c>
      <c r="F36">
        <v>10903</v>
      </c>
      <c r="G36" t="s">
        <v>231</v>
      </c>
      <c r="H36" t="s">
        <v>232</v>
      </c>
      <c r="I36" t="s">
        <v>5</v>
      </c>
      <c r="J36" t="s">
        <v>778</v>
      </c>
      <c r="K36" t="s">
        <v>779</v>
      </c>
      <c r="L36">
        <v>5</v>
      </c>
      <c r="M36">
        <v>61.004800000000003</v>
      </c>
      <c r="N36">
        <v>76.378399999999999</v>
      </c>
      <c r="O36">
        <v>26.596</v>
      </c>
      <c r="P36">
        <v>6.4260999999999999</v>
      </c>
      <c r="Q36">
        <v>6.3292999999999999</v>
      </c>
      <c r="R36">
        <v>4.8776000000000002</v>
      </c>
      <c r="S36">
        <v>3.0022000000000002</v>
      </c>
      <c r="T36">
        <v>2.77</v>
      </c>
      <c r="U36">
        <v>1.9681</v>
      </c>
      <c r="V36">
        <v>1.1032999999999999</v>
      </c>
      <c r="W36">
        <v>15.68</v>
      </c>
      <c r="X36" t="s">
        <v>469</v>
      </c>
      <c r="Y36">
        <v>1.0483</v>
      </c>
      <c r="Z36" t="s">
        <v>797</v>
      </c>
      <c r="AA36">
        <v>0.80249999999999999</v>
      </c>
      <c r="AB36" t="s">
        <v>374</v>
      </c>
      <c r="AC36">
        <v>2.1162999999999998</v>
      </c>
      <c r="AD36">
        <v>26.820499999999999</v>
      </c>
      <c r="AE36">
        <v>236.92339999999999</v>
      </c>
      <c r="AF36">
        <v>12</v>
      </c>
      <c r="AG36">
        <v>85</v>
      </c>
      <c r="AH36">
        <v>14</v>
      </c>
      <c r="AI36">
        <v>107</v>
      </c>
      <c r="AJ36" t="s">
        <v>336</v>
      </c>
      <c r="AL36" t="e">
        <f t="shared" ref="AL36:AL99" si="34">IF(AND(#REF!&lt;&gt;#REF!,#REF!&lt;&gt;#REF!),"Bold","")</f>
        <v>#REF!</v>
      </c>
    </row>
    <row r="37" spans="1:38">
      <c r="A37" t="s">
        <v>792</v>
      </c>
      <c r="B37" s="1">
        <v>0.57291666666666663</v>
      </c>
      <c r="C37" t="s">
        <v>224</v>
      </c>
      <c r="D37" t="s">
        <v>433</v>
      </c>
      <c r="F37">
        <v>10903</v>
      </c>
      <c r="G37" t="s">
        <v>231</v>
      </c>
      <c r="H37" t="s">
        <v>232</v>
      </c>
      <c r="I37" t="s">
        <v>5</v>
      </c>
      <c r="J37" t="s">
        <v>778</v>
      </c>
      <c r="K37" t="s">
        <v>779</v>
      </c>
      <c r="L37">
        <v>4</v>
      </c>
      <c r="M37">
        <v>86.78</v>
      </c>
      <c r="N37">
        <v>71.895399999999995</v>
      </c>
      <c r="O37">
        <v>24.529299999999999</v>
      </c>
      <c r="P37">
        <v>6.6699000000000002</v>
      </c>
      <c r="Q37">
        <v>7.2733999999999996</v>
      </c>
      <c r="R37">
        <v>6.6778000000000004</v>
      </c>
      <c r="S37">
        <v>2.4003999999999999</v>
      </c>
      <c r="T37">
        <v>2.8104</v>
      </c>
      <c r="U37">
        <v>2.1040000000000001</v>
      </c>
      <c r="V37">
        <v>1.8817999999999999</v>
      </c>
      <c r="W37">
        <v>21.089300000000001</v>
      </c>
      <c r="X37" t="s">
        <v>637</v>
      </c>
      <c r="Y37">
        <v>0.31419999999999998</v>
      </c>
      <c r="Z37" t="s">
        <v>793</v>
      </c>
      <c r="AA37">
        <v>0.13650000000000001</v>
      </c>
      <c r="AB37" t="s">
        <v>794</v>
      </c>
      <c r="AC37">
        <v>2.3026</v>
      </c>
      <c r="AD37">
        <v>26.617999999999999</v>
      </c>
      <c r="AE37">
        <v>263.483</v>
      </c>
      <c r="AF37">
        <v>16</v>
      </c>
      <c r="AG37">
        <v>86</v>
      </c>
      <c r="AH37">
        <v>14</v>
      </c>
      <c r="AI37">
        <v>44</v>
      </c>
      <c r="AJ37" t="s">
        <v>336</v>
      </c>
      <c r="AL37" t="e">
        <f t="shared" ref="AL37:AL100" si="35">IF(AND(#REF!&lt;&gt;#REF!,#REF!&lt;&gt;#REF!),"Bold","")</f>
        <v>#REF!</v>
      </c>
    </row>
    <row r="38" spans="1:38">
      <c r="A38" t="s">
        <v>395</v>
      </c>
      <c r="B38" s="1">
        <v>0.52430555555555558</v>
      </c>
      <c r="C38" t="s">
        <v>226</v>
      </c>
      <c r="D38" t="s">
        <v>229</v>
      </c>
      <c r="E38" t="s">
        <v>388</v>
      </c>
      <c r="F38">
        <v>3493</v>
      </c>
      <c r="G38" t="s">
        <v>231</v>
      </c>
      <c r="H38" t="s">
        <v>232</v>
      </c>
      <c r="I38" t="s">
        <v>5</v>
      </c>
      <c r="J38" t="s">
        <v>234</v>
      </c>
      <c r="K38" t="s">
        <v>389</v>
      </c>
      <c r="L38">
        <v>2</v>
      </c>
      <c r="M38">
        <v>78.7</v>
      </c>
      <c r="N38">
        <v>54.006</v>
      </c>
      <c r="O38">
        <v>23.583600000000001</v>
      </c>
      <c r="P38">
        <v>5.4340999999999999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16.965</v>
      </c>
      <c r="X38" t="s">
        <v>284</v>
      </c>
      <c r="Y38">
        <v>1.4825999999999999</v>
      </c>
      <c r="Z38" t="s">
        <v>263</v>
      </c>
      <c r="AA38">
        <v>1.1263000000000001</v>
      </c>
      <c r="AB38" t="s">
        <v>396</v>
      </c>
      <c r="AC38">
        <v>1.0669999999999999</v>
      </c>
      <c r="AD38">
        <v>26.3</v>
      </c>
      <c r="AE38">
        <v>227.13120000000001</v>
      </c>
      <c r="AF38">
        <v>4.5</v>
      </c>
      <c r="AG38">
        <v>65</v>
      </c>
      <c r="AH38">
        <v>14</v>
      </c>
      <c r="AI38">
        <v>562</v>
      </c>
      <c r="AJ38" t="s">
        <v>336</v>
      </c>
      <c r="AL38" t="e">
        <f t="shared" ref="AL38:AL101" si="36">IF(AND(#REF!&lt;&gt;#REF!,#REF!&lt;&gt;#REF!),"Bold","")</f>
        <v>#REF!</v>
      </c>
    </row>
    <row r="39" spans="1:38">
      <c r="A39" t="s">
        <v>1188</v>
      </c>
      <c r="B39" s="1">
        <v>0.64236111111111105</v>
      </c>
      <c r="C39" t="s">
        <v>226</v>
      </c>
      <c r="D39" t="s">
        <v>229</v>
      </c>
      <c r="E39" t="s">
        <v>388</v>
      </c>
      <c r="F39">
        <v>3493</v>
      </c>
      <c r="G39" t="s">
        <v>231</v>
      </c>
      <c r="H39" t="s">
        <v>232</v>
      </c>
      <c r="I39" t="s">
        <v>5</v>
      </c>
      <c r="J39" t="s">
        <v>778</v>
      </c>
      <c r="K39" t="s">
        <v>1173</v>
      </c>
      <c r="L39">
        <v>3</v>
      </c>
      <c r="M39">
        <v>48.79</v>
      </c>
      <c r="N39">
        <v>58.56</v>
      </c>
      <c r="O39">
        <v>14.160399999999999</v>
      </c>
      <c r="P39">
        <v>7.3395000000000001</v>
      </c>
      <c r="Q39">
        <v>5.5217999999999998</v>
      </c>
      <c r="R39">
        <v>4.3163999999999998</v>
      </c>
      <c r="S39">
        <v>1.8633</v>
      </c>
      <c r="T39">
        <v>1.3782000000000001</v>
      </c>
      <c r="U39">
        <v>1.6803999999999999</v>
      </c>
      <c r="V39">
        <v>1.5334000000000001</v>
      </c>
      <c r="W39">
        <v>16.417899999999999</v>
      </c>
      <c r="X39" t="s">
        <v>1189</v>
      </c>
      <c r="Y39">
        <v>0.65920000000000001</v>
      </c>
      <c r="Z39" t="s">
        <v>392</v>
      </c>
      <c r="AA39">
        <v>2.2629000000000001</v>
      </c>
      <c r="AB39" t="s">
        <v>366</v>
      </c>
      <c r="AC39">
        <v>1.9081999999999999</v>
      </c>
      <c r="AD39">
        <v>26.092400000000001</v>
      </c>
      <c r="AE39">
        <v>192.48400000000001</v>
      </c>
      <c r="AF39">
        <v>16</v>
      </c>
      <c r="AG39">
        <v>54</v>
      </c>
      <c r="AH39">
        <v>14</v>
      </c>
      <c r="AI39">
        <v>28</v>
      </c>
      <c r="AJ39" t="s">
        <v>336</v>
      </c>
      <c r="AL39" t="e">
        <f t="shared" ref="AL39:AL102" si="37">IF(AND(#REF!&lt;&gt;#REF!,#REF!&lt;&gt;#REF!),"Bold","")</f>
        <v>#REF!</v>
      </c>
    </row>
    <row r="40" spans="1:38">
      <c r="A40" t="s">
        <v>1484</v>
      </c>
      <c r="B40" s="1">
        <v>0.69791666666666663</v>
      </c>
      <c r="C40" t="s">
        <v>181</v>
      </c>
      <c r="D40" t="s">
        <v>743</v>
      </c>
      <c r="E40" t="s">
        <v>230</v>
      </c>
      <c r="F40">
        <v>4787</v>
      </c>
      <c r="G40" t="s">
        <v>1481</v>
      </c>
      <c r="H40" t="s">
        <v>1482</v>
      </c>
      <c r="I40" s="3" t="s">
        <v>233</v>
      </c>
      <c r="J40" t="s">
        <v>234</v>
      </c>
      <c r="K40" t="s">
        <v>1483</v>
      </c>
      <c r="L40">
        <v>2</v>
      </c>
      <c r="M40">
        <v>72.363299999999995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15.26</v>
      </c>
      <c r="X40" t="s">
        <v>1485</v>
      </c>
      <c r="Y40">
        <v>2.5276000000000001</v>
      </c>
      <c r="Z40" t="s">
        <v>1486</v>
      </c>
      <c r="AA40">
        <v>3.3311999999999999</v>
      </c>
      <c r="AB40" t="s">
        <v>604</v>
      </c>
      <c r="AC40">
        <v>2.5394000000000001</v>
      </c>
      <c r="AD40">
        <v>26</v>
      </c>
      <c r="AE40" s="23">
        <v>232.08600000000001</v>
      </c>
      <c r="AF40">
        <v>2.75</v>
      </c>
      <c r="AG40">
        <v>0</v>
      </c>
      <c r="AH40">
        <v>14</v>
      </c>
      <c r="AI40">
        <v>10</v>
      </c>
      <c r="AJ40" t="s">
        <v>394</v>
      </c>
      <c r="AL40" t="e">
        <f t="shared" ref="AL40:AL103" si="38">IF(AND(#REF!&lt;&gt;#REF!,#REF!&lt;&gt;#REF!),"Bold","")</f>
        <v>#REF!</v>
      </c>
    </row>
    <row r="41" spans="1:38">
      <c r="A41" t="s">
        <v>790</v>
      </c>
      <c r="B41" s="1">
        <v>0.57291666666666663</v>
      </c>
      <c r="C41" t="s">
        <v>224</v>
      </c>
      <c r="D41" t="s">
        <v>433</v>
      </c>
      <c r="F41">
        <v>10903</v>
      </c>
      <c r="G41" t="s">
        <v>231</v>
      </c>
      <c r="H41" t="s">
        <v>232</v>
      </c>
      <c r="I41" t="s">
        <v>5</v>
      </c>
      <c r="J41" t="s">
        <v>778</v>
      </c>
      <c r="K41" t="s">
        <v>779</v>
      </c>
      <c r="L41">
        <v>5</v>
      </c>
      <c r="M41">
        <v>87.694999999999993</v>
      </c>
      <c r="N41">
        <v>70.754999999999995</v>
      </c>
      <c r="O41">
        <v>29.7637</v>
      </c>
      <c r="P41">
        <v>11.0318</v>
      </c>
      <c r="Q41">
        <v>4.5811000000000002</v>
      </c>
      <c r="R41">
        <v>4.1273</v>
      </c>
      <c r="S41">
        <v>3.1705000000000001</v>
      </c>
      <c r="T41">
        <v>2.2970999999999999</v>
      </c>
      <c r="U41">
        <v>1.1708000000000001</v>
      </c>
      <c r="V41">
        <v>0</v>
      </c>
      <c r="W41">
        <v>20.4314</v>
      </c>
      <c r="X41" t="s">
        <v>473</v>
      </c>
      <c r="Y41">
        <v>1.5718000000000001</v>
      </c>
      <c r="Z41" t="s">
        <v>791</v>
      </c>
      <c r="AA41">
        <v>2.3435000000000001</v>
      </c>
      <c r="AB41" t="s">
        <v>678</v>
      </c>
      <c r="AC41">
        <v>2.3940000000000001</v>
      </c>
      <c r="AD41">
        <v>25.995999999999999</v>
      </c>
      <c r="AE41">
        <v>269.04140000000001</v>
      </c>
      <c r="AF41">
        <v>10</v>
      </c>
      <c r="AG41">
        <v>79</v>
      </c>
      <c r="AH41">
        <v>14</v>
      </c>
      <c r="AI41">
        <v>20</v>
      </c>
      <c r="AJ41" t="s">
        <v>394</v>
      </c>
      <c r="AL41" t="e">
        <f t="shared" ref="AL41:AL104" si="39">IF(AND(#REF!&lt;&gt;#REF!,#REF!&lt;&gt;#REF!),"Bold","")</f>
        <v>#REF!</v>
      </c>
    </row>
    <row r="42" spans="1:38">
      <c r="A42" t="s">
        <v>1205</v>
      </c>
      <c r="B42" s="1">
        <v>0.64236111111111105</v>
      </c>
      <c r="C42" t="s">
        <v>226</v>
      </c>
      <c r="D42" t="s">
        <v>229</v>
      </c>
      <c r="E42" t="s">
        <v>388</v>
      </c>
      <c r="F42">
        <v>3493</v>
      </c>
      <c r="G42" t="s">
        <v>231</v>
      </c>
      <c r="H42" t="s">
        <v>232</v>
      </c>
      <c r="I42" t="s">
        <v>5</v>
      </c>
      <c r="J42" t="s">
        <v>778</v>
      </c>
      <c r="K42" t="s">
        <v>1173</v>
      </c>
      <c r="L42">
        <v>5</v>
      </c>
      <c r="M42">
        <v>38.568199999999997</v>
      </c>
      <c r="N42">
        <v>42.641599999999997</v>
      </c>
      <c r="O42">
        <v>25.084800000000001</v>
      </c>
      <c r="P42">
        <v>8.9489999999999998</v>
      </c>
      <c r="Q42">
        <v>5.0590000000000002</v>
      </c>
      <c r="R42">
        <v>4.2560000000000002</v>
      </c>
      <c r="S42">
        <v>3.0369000000000002</v>
      </c>
      <c r="T42">
        <v>2.871</v>
      </c>
      <c r="U42">
        <v>1.7648999999999999</v>
      </c>
      <c r="V42">
        <v>1.5770999999999999</v>
      </c>
      <c r="W42">
        <v>15.973599999999999</v>
      </c>
      <c r="X42" t="s">
        <v>1206</v>
      </c>
      <c r="Y42">
        <v>0.1</v>
      </c>
      <c r="Z42" t="s">
        <v>1207</v>
      </c>
      <c r="AA42">
        <v>0.61629999999999996</v>
      </c>
      <c r="AB42" t="s">
        <v>1208</v>
      </c>
      <c r="AC42">
        <v>0.82330000000000003</v>
      </c>
      <c r="AD42">
        <v>25.4101</v>
      </c>
      <c r="AE42">
        <v>176.73169999999999</v>
      </c>
      <c r="AF42">
        <v>25</v>
      </c>
      <c r="AG42">
        <v>55</v>
      </c>
      <c r="AH42">
        <v>14</v>
      </c>
      <c r="AI42">
        <v>60</v>
      </c>
      <c r="AJ42" t="s">
        <v>394</v>
      </c>
      <c r="AL42" t="e">
        <f t="shared" ref="AL42:AL105" si="40">IF(AND(#REF!&lt;&gt;#REF!,#REF!&lt;&gt;#REF!),"Bold","")</f>
        <v>#REF!</v>
      </c>
    </row>
    <row r="43" spans="1:38">
      <c r="A43" t="s">
        <v>944</v>
      </c>
      <c r="B43" s="1">
        <v>0.60416666666666663</v>
      </c>
      <c r="C43" t="s">
        <v>175</v>
      </c>
      <c r="D43" t="s">
        <v>484</v>
      </c>
      <c r="E43" t="s">
        <v>230</v>
      </c>
      <c r="F43">
        <v>3752</v>
      </c>
      <c r="G43" t="s">
        <v>291</v>
      </c>
      <c r="H43" t="s">
        <v>232</v>
      </c>
      <c r="I43" t="s">
        <v>233</v>
      </c>
      <c r="J43" t="s">
        <v>933</v>
      </c>
      <c r="K43" t="s">
        <v>934</v>
      </c>
      <c r="L43">
        <v>3</v>
      </c>
      <c r="M43">
        <v>48.542200000000001</v>
      </c>
      <c r="N43">
        <v>40.9908</v>
      </c>
      <c r="O43">
        <v>30.081399999999999</v>
      </c>
      <c r="P43">
        <v>7.8887</v>
      </c>
      <c r="Q43">
        <v>8.6576000000000004</v>
      </c>
      <c r="R43">
        <v>3.5947</v>
      </c>
      <c r="S43">
        <v>3.3315999999999999</v>
      </c>
      <c r="T43">
        <v>0</v>
      </c>
      <c r="U43">
        <v>0</v>
      </c>
      <c r="V43">
        <v>0</v>
      </c>
      <c r="W43">
        <v>15.723599999999999</v>
      </c>
      <c r="X43" t="s">
        <v>666</v>
      </c>
      <c r="Y43">
        <v>2.4060000000000001</v>
      </c>
      <c r="Z43" t="s">
        <v>402</v>
      </c>
      <c r="AA43">
        <v>2.1871</v>
      </c>
      <c r="AB43" t="s">
        <v>945</v>
      </c>
      <c r="AC43">
        <v>0.38340000000000002</v>
      </c>
      <c r="AD43">
        <v>25.3933</v>
      </c>
      <c r="AE43">
        <v>194.511</v>
      </c>
      <c r="AF43">
        <v>8</v>
      </c>
      <c r="AG43">
        <v>69</v>
      </c>
      <c r="AH43">
        <v>14</v>
      </c>
      <c r="AI43">
        <v>31</v>
      </c>
      <c r="AJ43" t="s">
        <v>394</v>
      </c>
      <c r="AL43" t="e">
        <f t="shared" ref="AL43:AL106" si="41">IF(AND(#REF!&lt;&gt;#REF!,#REF!&lt;&gt;#REF!),"Bold","")</f>
        <v>#REF!</v>
      </c>
    </row>
    <row r="44" spans="1:38">
      <c r="A44" t="s">
        <v>1186</v>
      </c>
      <c r="B44" s="1">
        <v>0.64236111111111105</v>
      </c>
      <c r="C44" t="s">
        <v>226</v>
      </c>
      <c r="D44" t="s">
        <v>229</v>
      </c>
      <c r="E44" t="s">
        <v>388</v>
      </c>
      <c r="F44">
        <v>3493</v>
      </c>
      <c r="G44" t="s">
        <v>231</v>
      </c>
      <c r="H44" t="s">
        <v>232</v>
      </c>
      <c r="I44" t="s">
        <v>5</v>
      </c>
      <c r="J44" t="s">
        <v>778</v>
      </c>
      <c r="K44" t="s">
        <v>1173</v>
      </c>
      <c r="L44">
        <v>8</v>
      </c>
      <c r="M44">
        <v>53.66</v>
      </c>
      <c r="N44">
        <v>48.335999999999999</v>
      </c>
      <c r="O44">
        <v>23.593</v>
      </c>
      <c r="P44">
        <v>8.3087</v>
      </c>
      <c r="Q44">
        <v>7.1802999999999999</v>
      </c>
      <c r="R44">
        <v>5.5648</v>
      </c>
      <c r="S44">
        <v>2.4984000000000002</v>
      </c>
      <c r="T44">
        <v>1.8129</v>
      </c>
      <c r="U44">
        <v>1.4367000000000001</v>
      </c>
      <c r="V44">
        <v>1.2567999999999999</v>
      </c>
      <c r="W44">
        <v>11.4857</v>
      </c>
      <c r="X44" t="s">
        <v>606</v>
      </c>
      <c r="Y44">
        <v>1.9104000000000001</v>
      </c>
      <c r="Z44" t="s">
        <v>607</v>
      </c>
      <c r="AA44">
        <v>1.0318000000000001</v>
      </c>
      <c r="AB44" t="s">
        <v>1187</v>
      </c>
      <c r="AC44">
        <v>1.7844</v>
      </c>
      <c r="AD44">
        <v>25.175699999999999</v>
      </c>
      <c r="AE44">
        <v>195.03550000000001</v>
      </c>
      <c r="AF44">
        <v>14</v>
      </c>
      <c r="AG44">
        <v>57</v>
      </c>
      <c r="AH44">
        <v>14</v>
      </c>
      <c r="AI44">
        <v>14</v>
      </c>
      <c r="AJ44" t="s">
        <v>394</v>
      </c>
      <c r="AL44" t="e">
        <f t="shared" ref="AL44:AL107" si="42">IF(AND(#REF!&lt;&gt;#REF!,#REF!&lt;&gt;#REF!),"Bold","")</f>
        <v>#REF!</v>
      </c>
    </row>
    <row r="45" spans="1:38">
      <c r="A45" t="s">
        <v>893</v>
      </c>
      <c r="B45" s="1">
        <v>0.59375</v>
      </c>
      <c r="C45" t="s">
        <v>226</v>
      </c>
      <c r="D45" t="s">
        <v>884</v>
      </c>
      <c r="E45" t="s">
        <v>885</v>
      </c>
      <c r="F45">
        <v>9704</v>
      </c>
      <c r="G45" t="s">
        <v>231</v>
      </c>
      <c r="H45" t="s">
        <v>232</v>
      </c>
      <c r="I45" t="s">
        <v>5</v>
      </c>
      <c r="J45" t="s">
        <v>886</v>
      </c>
      <c r="K45" t="s">
        <v>887</v>
      </c>
      <c r="L45">
        <v>3</v>
      </c>
      <c r="M45">
        <v>97.5</v>
      </c>
      <c r="N45">
        <v>43.789900000000003</v>
      </c>
      <c r="O45">
        <v>28.573699999999999</v>
      </c>
      <c r="P45">
        <v>8.0524000000000004</v>
      </c>
      <c r="Q45">
        <v>5.1425000000000001</v>
      </c>
      <c r="R45">
        <v>5.1390000000000002</v>
      </c>
      <c r="S45">
        <v>2.4053</v>
      </c>
      <c r="T45">
        <v>1.3653</v>
      </c>
      <c r="U45">
        <v>1.4025000000000001</v>
      </c>
      <c r="V45">
        <v>0</v>
      </c>
      <c r="W45">
        <v>18.525700000000001</v>
      </c>
      <c r="X45" t="s">
        <v>273</v>
      </c>
      <c r="Y45">
        <v>0.51590000000000003</v>
      </c>
      <c r="Z45" t="s">
        <v>596</v>
      </c>
      <c r="AA45">
        <v>0.72489999999999999</v>
      </c>
      <c r="AB45" t="s">
        <v>894</v>
      </c>
      <c r="AC45">
        <v>2.0045000000000002</v>
      </c>
      <c r="AD45">
        <v>25.145099999999999</v>
      </c>
      <c r="AE45">
        <v>241.8287</v>
      </c>
      <c r="AF45">
        <v>5.5</v>
      </c>
      <c r="AG45">
        <v>74</v>
      </c>
      <c r="AH45">
        <v>14</v>
      </c>
      <c r="AI45">
        <v>33</v>
      </c>
      <c r="AJ45" t="s">
        <v>394</v>
      </c>
      <c r="AL45" t="e">
        <f t="shared" ref="AL45:AL108" si="43">IF(AND(#REF!&lt;&gt;#REF!,#REF!&lt;&gt;#REF!),"Bold","")</f>
        <v>#REF!</v>
      </c>
    </row>
    <row r="46" spans="1:38">
      <c r="A46" t="s">
        <v>1528</v>
      </c>
      <c r="B46" s="1">
        <v>0.73958333333333337</v>
      </c>
      <c r="C46" t="s">
        <v>181</v>
      </c>
      <c r="D46" t="s">
        <v>1519</v>
      </c>
      <c r="E46" t="s">
        <v>230</v>
      </c>
      <c r="F46">
        <v>5434</v>
      </c>
      <c r="G46" t="s">
        <v>1481</v>
      </c>
      <c r="H46" t="s">
        <v>1482</v>
      </c>
      <c r="I46" s="3" t="s">
        <v>5</v>
      </c>
      <c r="J46" t="s">
        <v>778</v>
      </c>
      <c r="K46" t="s">
        <v>1520</v>
      </c>
      <c r="L46">
        <v>3</v>
      </c>
      <c r="M46">
        <v>76.900000000000006</v>
      </c>
      <c r="N46">
        <v>43.572499999999998</v>
      </c>
      <c r="O46">
        <v>30.214400000000001</v>
      </c>
      <c r="P46">
        <v>10.309799999999999</v>
      </c>
      <c r="Q46">
        <v>6.7013999999999996</v>
      </c>
      <c r="R46">
        <v>2.2656000000000001</v>
      </c>
      <c r="S46">
        <v>1.2021999999999999</v>
      </c>
      <c r="T46">
        <v>1.2915000000000001</v>
      </c>
      <c r="U46">
        <v>0</v>
      </c>
      <c r="V46">
        <v>0</v>
      </c>
      <c r="W46">
        <v>17</v>
      </c>
      <c r="X46" t="s">
        <v>317</v>
      </c>
      <c r="Y46">
        <v>3.1577000000000002</v>
      </c>
      <c r="Z46" t="s">
        <v>1529</v>
      </c>
      <c r="AA46">
        <v>3.0102000000000002</v>
      </c>
      <c r="AB46" t="s">
        <v>1098</v>
      </c>
      <c r="AC46">
        <v>1.8889</v>
      </c>
      <c r="AD46">
        <v>25.1084</v>
      </c>
      <c r="AE46">
        <v>225.47970000000001</v>
      </c>
      <c r="AF46">
        <v>3.5</v>
      </c>
      <c r="AG46">
        <v>72</v>
      </c>
      <c r="AH46">
        <v>14</v>
      </c>
      <c r="AI46">
        <v>12</v>
      </c>
      <c r="AJ46" t="s">
        <v>394</v>
      </c>
      <c r="AL46" t="e">
        <f t="shared" ref="AL46:AL109" si="44">IF(AND(#REF!&lt;&gt;#REF!,#REF!&lt;&gt;#REF!),"Bold","")</f>
        <v>#REF!</v>
      </c>
    </row>
    <row r="47" spans="1:38">
      <c r="A47" t="s">
        <v>786</v>
      </c>
      <c r="B47" s="1">
        <v>0.57291666666666663</v>
      </c>
      <c r="C47" t="s">
        <v>224</v>
      </c>
      <c r="D47" t="s">
        <v>433</v>
      </c>
      <c r="F47">
        <v>10903</v>
      </c>
      <c r="G47" t="s">
        <v>231</v>
      </c>
      <c r="H47" t="s">
        <v>232</v>
      </c>
      <c r="I47" t="s">
        <v>5</v>
      </c>
      <c r="J47" t="s">
        <v>778</v>
      </c>
      <c r="K47" t="s">
        <v>779</v>
      </c>
      <c r="L47">
        <v>6</v>
      </c>
      <c r="M47">
        <v>94.78</v>
      </c>
      <c r="N47">
        <v>69.256</v>
      </c>
      <c r="O47">
        <v>38.334400000000002</v>
      </c>
      <c r="P47">
        <v>14.088200000000001</v>
      </c>
      <c r="Q47">
        <v>5.8487</v>
      </c>
      <c r="R47">
        <v>2.7532999999999999</v>
      </c>
      <c r="S47">
        <v>2.8452999999999999</v>
      </c>
      <c r="T47">
        <v>1.6618999999999999</v>
      </c>
      <c r="U47">
        <v>0.72460000000000002</v>
      </c>
      <c r="V47">
        <v>1.5761000000000001</v>
      </c>
      <c r="W47">
        <v>21.249300000000002</v>
      </c>
      <c r="X47" t="s">
        <v>452</v>
      </c>
      <c r="Y47">
        <v>5.0804999999999998</v>
      </c>
      <c r="Z47" t="s">
        <v>615</v>
      </c>
      <c r="AA47">
        <v>1.9027000000000001</v>
      </c>
      <c r="AB47" t="s">
        <v>787</v>
      </c>
      <c r="AC47">
        <v>1.4901</v>
      </c>
      <c r="AD47">
        <v>25.017299999999999</v>
      </c>
      <c r="AE47">
        <v>286.60829999999999</v>
      </c>
      <c r="AF47">
        <v>3</v>
      </c>
      <c r="AG47">
        <v>79</v>
      </c>
      <c r="AH47">
        <v>14</v>
      </c>
      <c r="AI47">
        <v>10</v>
      </c>
      <c r="AJ47" t="s">
        <v>394</v>
      </c>
      <c r="AL47" t="e">
        <f t="shared" ref="AL47:AL110" si="45">IF(AND(#REF!&lt;&gt;#REF!,#REF!&lt;&gt;#REF!),"Bold","")</f>
        <v>#REF!</v>
      </c>
    </row>
    <row r="48" spans="1:38">
      <c r="A48" t="s">
        <v>1542</v>
      </c>
      <c r="B48" s="1">
        <v>0.76041666666666663</v>
      </c>
      <c r="C48" t="s">
        <v>181</v>
      </c>
      <c r="D48" t="s">
        <v>484</v>
      </c>
      <c r="E48" t="s">
        <v>290</v>
      </c>
      <c r="F48">
        <v>6663</v>
      </c>
      <c r="G48" t="s">
        <v>1481</v>
      </c>
      <c r="H48" t="s">
        <v>1482</v>
      </c>
      <c r="I48" s="3" t="s">
        <v>5</v>
      </c>
      <c r="J48" t="s">
        <v>778</v>
      </c>
      <c r="K48" t="s">
        <v>1541</v>
      </c>
      <c r="L48">
        <v>6</v>
      </c>
      <c r="M48">
        <v>93.295000000000002</v>
      </c>
      <c r="N48">
        <v>76.654399999999995</v>
      </c>
      <c r="O48">
        <v>24.152799999999999</v>
      </c>
      <c r="P48">
        <v>10.3605</v>
      </c>
      <c r="Q48">
        <v>7.6764000000000001</v>
      </c>
      <c r="R48">
        <v>6.5403000000000002</v>
      </c>
      <c r="S48">
        <v>4.0102000000000002</v>
      </c>
      <c r="T48">
        <v>2.9780000000000002</v>
      </c>
      <c r="U48">
        <v>1.9260999999999999</v>
      </c>
      <c r="V48">
        <v>2.5383</v>
      </c>
      <c r="W48">
        <v>20.696400000000001</v>
      </c>
      <c r="X48" t="s">
        <v>321</v>
      </c>
      <c r="Y48">
        <v>1.6355</v>
      </c>
      <c r="Z48" t="s">
        <v>1543</v>
      </c>
      <c r="AA48">
        <v>1.2188000000000001</v>
      </c>
      <c r="AB48" t="s">
        <v>1401</v>
      </c>
      <c r="AC48">
        <v>1.5143</v>
      </c>
      <c r="AD48">
        <v>24.829499999999999</v>
      </c>
      <c r="AE48">
        <v>280.0265</v>
      </c>
      <c r="AF48">
        <v>3</v>
      </c>
      <c r="AG48">
        <v>77</v>
      </c>
      <c r="AH48">
        <v>14</v>
      </c>
      <c r="AI48">
        <v>37</v>
      </c>
      <c r="AJ48" t="s">
        <v>394</v>
      </c>
      <c r="AL48" t="e">
        <f t="shared" ref="AL48:AL111" si="46">IF(AND(#REF!&lt;&gt;#REF!,#REF!&lt;&gt;#REF!),"Bold","")</f>
        <v>#REF!</v>
      </c>
    </row>
    <row r="49" spans="1:38">
      <c r="A49" t="s">
        <v>1051</v>
      </c>
      <c r="B49" s="1">
        <v>0.61805555555555558</v>
      </c>
      <c r="C49" t="s">
        <v>226</v>
      </c>
      <c r="D49" t="s">
        <v>484</v>
      </c>
      <c r="E49" t="s">
        <v>230</v>
      </c>
      <c r="F49">
        <v>4528</v>
      </c>
      <c r="G49" t="s">
        <v>231</v>
      </c>
      <c r="H49" t="s">
        <v>232</v>
      </c>
      <c r="I49" t="s">
        <v>233</v>
      </c>
      <c r="J49" t="s">
        <v>778</v>
      </c>
      <c r="K49" t="s">
        <v>1046</v>
      </c>
      <c r="L49">
        <v>3</v>
      </c>
      <c r="M49">
        <v>77.128200000000007</v>
      </c>
      <c r="N49">
        <v>46.3339</v>
      </c>
      <c r="O49">
        <v>25.380099999999999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16.997900000000001</v>
      </c>
      <c r="X49" t="s">
        <v>751</v>
      </c>
      <c r="Y49">
        <v>1.8007</v>
      </c>
      <c r="Z49" t="s">
        <v>259</v>
      </c>
      <c r="AA49">
        <v>1.9878</v>
      </c>
      <c r="AB49" t="s">
        <v>278</v>
      </c>
      <c r="AC49">
        <v>1.7866</v>
      </c>
      <c r="AD49">
        <v>24.6</v>
      </c>
      <c r="AE49">
        <v>225.19399999999999</v>
      </c>
      <c r="AF49">
        <v>1.38</v>
      </c>
      <c r="AG49">
        <v>73</v>
      </c>
      <c r="AH49">
        <v>14</v>
      </c>
      <c r="AI49">
        <v>12</v>
      </c>
      <c r="AJ49" t="s">
        <v>394</v>
      </c>
      <c r="AL49" t="e">
        <f t="shared" ref="AL49:AL112" si="47">IF(AND(#REF!&lt;&gt;#REF!,#REF!&lt;&gt;#REF!),"Bold","")</f>
        <v>#REF!</v>
      </c>
    </row>
    <row r="50" spans="1:38">
      <c r="A50" t="s">
        <v>895</v>
      </c>
      <c r="B50" s="1">
        <v>0.59375</v>
      </c>
      <c r="C50" t="s">
        <v>226</v>
      </c>
      <c r="D50" t="s">
        <v>884</v>
      </c>
      <c r="E50" t="s">
        <v>885</v>
      </c>
      <c r="F50">
        <v>9704</v>
      </c>
      <c r="G50" t="s">
        <v>231</v>
      </c>
      <c r="H50" t="s">
        <v>232</v>
      </c>
      <c r="I50" t="s">
        <v>5</v>
      </c>
      <c r="J50" t="s">
        <v>886</v>
      </c>
      <c r="K50" t="s">
        <v>887</v>
      </c>
      <c r="L50">
        <v>3</v>
      </c>
      <c r="M50">
        <v>53.446199999999997</v>
      </c>
      <c r="N50">
        <v>80.256200000000007</v>
      </c>
      <c r="O50">
        <v>20.783300000000001</v>
      </c>
      <c r="P50">
        <v>9.6823999999999995</v>
      </c>
      <c r="Q50">
        <v>6.3231999999999999</v>
      </c>
      <c r="R50">
        <v>5.1623000000000001</v>
      </c>
      <c r="S50">
        <v>1.7016</v>
      </c>
      <c r="T50">
        <v>0</v>
      </c>
      <c r="U50">
        <v>0</v>
      </c>
      <c r="V50">
        <v>0</v>
      </c>
      <c r="W50">
        <v>14.4671</v>
      </c>
      <c r="X50" t="s">
        <v>591</v>
      </c>
      <c r="Y50">
        <v>1.6355</v>
      </c>
      <c r="Z50" t="s">
        <v>592</v>
      </c>
      <c r="AA50">
        <v>2.476</v>
      </c>
      <c r="AB50" t="s">
        <v>896</v>
      </c>
      <c r="AC50">
        <v>0.44069999999999998</v>
      </c>
      <c r="AD50">
        <v>24.595199999999998</v>
      </c>
      <c r="AE50">
        <v>226.452</v>
      </c>
      <c r="AF50">
        <v>6.5</v>
      </c>
      <c r="AG50">
        <v>86</v>
      </c>
      <c r="AH50">
        <v>14</v>
      </c>
      <c r="AI50">
        <v>40</v>
      </c>
      <c r="AJ50" t="s">
        <v>394</v>
      </c>
      <c r="AL50" t="e">
        <f t="shared" ref="AL50:AL113" si="48">IF(AND(#REF!&lt;&gt;#REF!,#REF!&lt;&gt;#REF!),"Bold","")</f>
        <v>#REF!</v>
      </c>
    </row>
    <row r="51" spans="1:38">
      <c r="A51" t="s">
        <v>788</v>
      </c>
      <c r="B51" s="1">
        <v>0.57291666666666663</v>
      </c>
      <c r="C51" t="s">
        <v>224</v>
      </c>
      <c r="D51" t="s">
        <v>433</v>
      </c>
      <c r="F51">
        <v>10903</v>
      </c>
      <c r="G51" t="s">
        <v>231</v>
      </c>
      <c r="H51" t="s">
        <v>232</v>
      </c>
      <c r="I51" t="s">
        <v>5</v>
      </c>
      <c r="J51" t="s">
        <v>778</v>
      </c>
      <c r="K51" t="s">
        <v>779</v>
      </c>
      <c r="L51">
        <v>3</v>
      </c>
      <c r="M51">
        <v>96.7</v>
      </c>
      <c r="N51">
        <v>74.319999999999993</v>
      </c>
      <c r="O51">
        <v>25.874099999999999</v>
      </c>
      <c r="P51">
        <v>11.7704</v>
      </c>
      <c r="Q51">
        <v>3.7623000000000002</v>
      </c>
      <c r="R51">
        <v>0</v>
      </c>
      <c r="S51">
        <v>0</v>
      </c>
      <c r="T51">
        <v>0</v>
      </c>
      <c r="U51">
        <v>0</v>
      </c>
      <c r="V51">
        <v>0</v>
      </c>
      <c r="W51">
        <v>19.645</v>
      </c>
      <c r="X51" t="s">
        <v>441</v>
      </c>
      <c r="Y51">
        <v>1.6234</v>
      </c>
      <c r="Z51" t="s">
        <v>442</v>
      </c>
      <c r="AA51">
        <v>2.3294000000000001</v>
      </c>
      <c r="AB51" t="s">
        <v>319</v>
      </c>
      <c r="AC51">
        <v>1.6271</v>
      </c>
      <c r="AD51">
        <v>24.366599999999998</v>
      </c>
      <c r="AE51">
        <v>278.01859999999999</v>
      </c>
      <c r="AF51">
        <v>3.33</v>
      </c>
      <c r="AG51">
        <v>80</v>
      </c>
      <c r="AH51">
        <v>14</v>
      </c>
      <c r="AI51">
        <v>12</v>
      </c>
      <c r="AJ51" t="s">
        <v>394</v>
      </c>
      <c r="AL51" t="e">
        <f t="shared" ref="AL51:AL114" si="49">IF(AND(#REF!&lt;&gt;#REF!,#REF!&lt;&gt;#REF!),"Bold","")</f>
        <v>#REF!</v>
      </c>
    </row>
    <row r="52" spans="1:38">
      <c r="A52" t="s">
        <v>806</v>
      </c>
      <c r="B52" s="1">
        <v>0.57986111111111105</v>
      </c>
      <c r="C52" t="s">
        <v>175</v>
      </c>
      <c r="D52" t="s">
        <v>801</v>
      </c>
      <c r="E52" t="s">
        <v>802</v>
      </c>
      <c r="F52">
        <v>12602</v>
      </c>
      <c r="G52" t="s">
        <v>291</v>
      </c>
      <c r="H52" t="s">
        <v>232</v>
      </c>
      <c r="I52" t="s">
        <v>5</v>
      </c>
      <c r="J52" t="s">
        <v>778</v>
      </c>
      <c r="K52" t="s">
        <v>803</v>
      </c>
      <c r="L52">
        <v>5</v>
      </c>
      <c r="M52">
        <v>111.19499999999999</v>
      </c>
      <c r="N52">
        <v>86.786199999999994</v>
      </c>
      <c r="O52">
        <v>23.967199999999998</v>
      </c>
      <c r="P52">
        <v>10.118399999999999</v>
      </c>
      <c r="Q52">
        <v>11.0703</v>
      </c>
      <c r="R52">
        <v>7.258</v>
      </c>
      <c r="S52">
        <v>6.4032</v>
      </c>
      <c r="T52">
        <v>3.8483999999999998</v>
      </c>
      <c r="U52">
        <v>2.7734999999999999</v>
      </c>
      <c r="V52">
        <v>2.2113</v>
      </c>
      <c r="W52">
        <v>21.627099999999999</v>
      </c>
      <c r="X52" t="s">
        <v>687</v>
      </c>
      <c r="Y52">
        <v>0.51980000000000004</v>
      </c>
      <c r="Z52" t="s">
        <v>263</v>
      </c>
      <c r="AA52">
        <v>2.3879000000000001</v>
      </c>
      <c r="AB52" t="s">
        <v>807</v>
      </c>
      <c r="AC52">
        <v>2.5899000000000001</v>
      </c>
      <c r="AD52">
        <v>24.348600000000001</v>
      </c>
      <c r="AE52">
        <v>317.10500000000002</v>
      </c>
      <c r="AF52">
        <v>5.5</v>
      </c>
      <c r="AG52">
        <v>97</v>
      </c>
      <c r="AH52">
        <v>14</v>
      </c>
      <c r="AI52">
        <v>23</v>
      </c>
      <c r="AJ52" t="s">
        <v>394</v>
      </c>
      <c r="AL52" t="e">
        <f t="shared" ref="AL52:AL115" si="50">IF(AND(#REF!&lt;&gt;#REF!,#REF!&lt;&gt;#REF!),"Bold","")</f>
        <v>#REF!</v>
      </c>
    </row>
    <row r="53" spans="1:38">
      <c r="A53" t="s">
        <v>1112</v>
      </c>
      <c r="B53" s="1">
        <v>0.62847222222222221</v>
      </c>
      <c r="C53" t="s">
        <v>175</v>
      </c>
      <c r="D53" t="s">
        <v>1105</v>
      </c>
      <c r="E53" t="s">
        <v>802</v>
      </c>
      <c r="F53">
        <v>12938</v>
      </c>
      <c r="G53" t="s">
        <v>291</v>
      </c>
      <c r="H53" t="s">
        <v>232</v>
      </c>
      <c r="I53" t="s">
        <v>5</v>
      </c>
      <c r="J53" t="s">
        <v>778</v>
      </c>
      <c r="K53" t="s">
        <v>1106</v>
      </c>
      <c r="L53">
        <v>6</v>
      </c>
      <c r="M53">
        <v>90.581000000000003</v>
      </c>
      <c r="N53">
        <v>64.786199999999994</v>
      </c>
      <c r="O53">
        <v>45.048000000000002</v>
      </c>
      <c r="P53">
        <v>12.2378</v>
      </c>
      <c r="Q53">
        <v>9.9842999999999993</v>
      </c>
      <c r="R53">
        <v>4.8361999999999998</v>
      </c>
      <c r="S53">
        <v>5.6938000000000004</v>
      </c>
      <c r="T53">
        <v>3.5467</v>
      </c>
      <c r="U53">
        <v>1.5721000000000001</v>
      </c>
      <c r="V53">
        <v>2.8073999999999999</v>
      </c>
      <c r="W53">
        <v>23.121400000000001</v>
      </c>
      <c r="X53" t="s">
        <v>666</v>
      </c>
      <c r="Y53">
        <v>2.8675999999999999</v>
      </c>
      <c r="Z53" t="s">
        <v>402</v>
      </c>
      <c r="AA53">
        <v>2.3334999999999999</v>
      </c>
      <c r="AB53" t="s">
        <v>366</v>
      </c>
      <c r="AC53">
        <v>0.92020000000000002</v>
      </c>
      <c r="AD53">
        <v>24.244900000000001</v>
      </c>
      <c r="AE53">
        <v>294.58100000000002</v>
      </c>
      <c r="AF53">
        <v>10</v>
      </c>
      <c r="AG53">
        <v>96</v>
      </c>
      <c r="AH53">
        <v>14</v>
      </c>
      <c r="AI53">
        <v>20</v>
      </c>
      <c r="AJ53" t="s">
        <v>394</v>
      </c>
      <c r="AL53" t="e">
        <f t="shared" ref="AL53:AL116" si="51">IF(AND(#REF!&lt;&gt;#REF!,#REF!&lt;&gt;#REF!),"Bold","")</f>
        <v>#REF!</v>
      </c>
    </row>
    <row r="54" spans="1:38">
      <c r="A54" t="s">
        <v>1340</v>
      </c>
      <c r="B54" s="1">
        <v>0.67013888888888884</v>
      </c>
      <c r="C54" t="s">
        <v>224</v>
      </c>
      <c r="D54" t="s">
        <v>801</v>
      </c>
      <c r="F54">
        <v>5996</v>
      </c>
      <c r="G54" t="s">
        <v>231</v>
      </c>
      <c r="H54" t="s">
        <v>232</v>
      </c>
      <c r="I54" t="s">
        <v>5</v>
      </c>
      <c r="J54" t="s">
        <v>778</v>
      </c>
      <c r="K54" t="s">
        <v>1339</v>
      </c>
      <c r="L54">
        <v>6</v>
      </c>
      <c r="M54">
        <v>78.91</v>
      </c>
      <c r="N54">
        <v>64.072000000000003</v>
      </c>
      <c r="O54">
        <v>22.4253</v>
      </c>
      <c r="P54">
        <v>6.7866999999999997</v>
      </c>
      <c r="Q54">
        <v>7.8250999999999999</v>
      </c>
      <c r="R54">
        <v>5.9537000000000004</v>
      </c>
      <c r="S54">
        <v>5.4614000000000003</v>
      </c>
      <c r="T54">
        <v>3.3803999999999998</v>
      </c>
      <c r="U54">
        <v>2.4752000000000001</v>
      </c>
      <c r="V54">
        <v>2.6183000000000001</v>
      </c>
      <c r="W54">
        <v>18.816400000000002</v>
      </c>
      <c r="X54" t="s">
        <v>617</v>
      </c>
      <c r="Y54">
        <v>0.3962</v>
      </c>
      <c r="Z54" t="s">
        <v>1341</v>
      </c>
      <c r="AA54">
        <v>0.15989999999999999</v>
      </c>
      <c r="AB54" t="s">
        <v>1342</v>
      </c>
      <c r="AC54">
        <v>0.1399</v>
      </c>
      <c r="AD54">
        <v>24.1617</v>
      </c>
      <c r="AE54" s="23">
        <v>243.58240000000001</v>
      </c>
      <c r="AF54">
        <v>5</v>
      </c>
      <c r="AG54">
        <v>61</v>
      </c>
      <c r="AH54">
        <v>13</v>
      </c>
      <c r="AI54">
        <v>9</v>
      </c>
      <c r="AJ54" t="s">
        <v>439</v>
      </c>
      <c r="AL54" t="e">
        <f t="shared" ref="AL54:AL117" si="52">IF(AND(#REF!&lt;&gt;#REF!,#REF!&lt;&gt;#REF!),"Bold","")</f>
        <v>#REF!</v>
      </c>
    </row>
    <row r="55" spans="1:38">
      <c r="A55" t="s">
        <v>789</v>
      </c>
      <c r="B55" s="1">
        <v>0.57291666666666663</v>
      </c>
      <c r="C55" t="s">
        <v>224</v>
      </c>
      <c r="D55" t="s">
        <v>433</v>
      </c>
      <c r="F55">
        <v>10903</v>
      </c>
      <c r="G55" t="s">
        <v>231</v>
      </c>
      <c r="H55" t="s">
        <v>232</v>
      </c>
      <c r="I55" t="s">
        <v>5</v>
      </c>
      <c r="J55" t="s">
        <v>778</v>
      </c>
      <c r="K55" t="s">
        <v>779</v>
      </c>
      <c r="L55">
        <v>4</v>
      </c>
      <c r="M55">
        <v>76.09</v>
      </c>
      <c r="N55">
        <v>72.076700000000002</v>
      </c>
      <c r="O55">
        <v>42.305599999999998</v>
      </c>
      <c r="P55">
        <v>7.3025000000000002</v>
      </c>
      <c r="Q55">
        <v>8.9600000000000009</v>
      </c>
      <c r="R55">
        <v>5.5175999999999998</v>
      </c>
      <c r="S55">
        <v>3.6518999999999999</v>
      </c>
      <c r="T55">
        <v>3.3466</v>
      </c>
      <c r="U55">
        <v>2.2677999999999998</v>
      </c>
      <c r="V55">
        <v>2.2723</v>
      </c>
      <c r="W55">
        <v>20.07</v>
      </c>
      <c r="X55" t="s">
        <v>454</v>
      </c>
      <c r="Y55">
        <v>1.1983999999999999</v>
      </c>
      <c r="Z55" t="s">
        <v>478</v>
      </c>
      <c r="AA55">
        <v>1.573</v>
      </c>
      <c r="AB55" t="s">
        <v>311</v>
      </c>
      <c r="AC55">
        <v>1.2214</v>
      </c>
      <c r="AD55">
        <v>23.9573</v>
      </c>
      <c r="AE55">
        <v>271.81119999999999</v>
      </c>
      <c r="AF55">
        <v>14</v>
      </c>
      <c r="AG55">
        <v>82</v>
      </c>
      <c r="AH55">
        <v>13</v>
      </c>
      <c r="AI55">
        <v>16</v>
      </c>
      <c r="AJ55" t="s">
        <v>439</v>
      </c>
      <c r="AL55" t="e">
        <f t="shared" ref="AL55:AL118" si="53">IF(AND(#REF!&lt;&gt;#REF!,#REF!&lt;&gt;#REF!),"Bold","")</f>
        <v>#REF!</v>
      </c>
    </row>
    <row r="56" spans="1:38">
      <c r="A56" t="s">
        <v>1643</v>
      </c>
      <c r="B56" s="1">
        <v>0.84375</v>
      </c>
      <c r="C56" t="s">
        <v>181</v>
      </c>
      <c r="D56" t="s">
        <v>1632</v>
      </c>
      <c r="E56" t="s">
        <v>230</v>
      </c>
      <c r="F56">
        <v>5434</v>
      </c>
      <c r="G56" t="s">
        <v>1481</v>
      </c>
      <c r="H56" t="s">
        <v>1482</v>
      </c>
      <c r="I56" s="3" t="s">
        <v>5</v>
      </c>
      <c r="J56" t="s">
        <v>778</v>
      </c>
      <c r="K56" t="s">
        <v>1633</v>
      </c>
      <c r="L56">
        <v>3</v>
      </c>
      <c r="M56">
        <v>58.615000000000002</v>
      </c>
      <c r="N56">
        <v>56.971899999999998</v>
      </c>
      <c r="O56">
        <v>13.327500000000001</v>
      </c>
      <c r="P56">
        <v>9.8224999999999998</v>
      </c>
      <c r="Q56">
        <v>5.6245000000000003</v>
      </c>
      <c r="R56">
        <v>6.274</v>
      </c>
      <c r="S56">
        <v>2.3731</v>
      </c>
      <c r="T56">
        <v>2.1724999999999999</v>
      </c>
      <c r="U56">
        <v>2.0445000000000002</v>
      </c>
      <c r="V56">
        <v>2.2113</v>
      </c>
      <c r="W56">
        <v>18.8536</v>
      </c>
      <c r="X56" t="s">
        <v>1644</v>
      </c>
      <c r="Y56">
        <v>0.63080000000000003</v>
      </c>
      <c r="Z56" t="s">
        <v>1255</v>
      </c>
      <c r="AA56">
        <v>1.7836000000000001</v>
      </c>
      <c r="AB56" t="s">
        <v>256</v>
      </c>
      <c r="AC56">
        <v>1.7475000000000001</v>
      </c>
      <c r="AD56">
        <v>23.848600000000001</v>
      </c>
      <c r="AE56">
        <v>206.30090000000001</v>
      </c>
      <c r="AF56">
        <v>7</v>
      </c>
      <c r="AG56">
        <v>67</v>
      </c>
      <c r="AH56">
        <v>13</v>
      </c>
      <c r="AI56">
        <v>6</v>
      </c>
      <c r="AJ56" t="s">
        <v>439</v>
      </c>
      <c r="AL56" t="e">
        <f t="shared" ref="AL56:AL119" si="54">IF(AND(#REF!&lt;&gt;#REF!,#REF!&lt;&gt;#REF!),"Bold","")</f>
        <v>#REF!</v>
      </c>
    </row>
    <row r="57" spans="1:38">
      <c r="A57" t="s">
        <v>1405</v>
      </c>
      <c r="B57" s="1">
        <v>0.67708333333333337</v>
      </c>
      <c r="C57" t="s">
        <v>175</v>
      </c>
      <c r="D57" t="s">
        <v>484</v>
      </c>
      <c r="E57" t="s">
        <v>230</v>
      </c>
      <c r="F57">
        <v>3619</v>
      </c>
      <c r="G57" t="s">
        <v>291</v>
      </c>
      <c r="H57" t="s">
        <v>232</v>
      </c>
      <c r="I57" t="s">
        <v>5</v>
      </c>
      <c r="J57" t="s">
        <v>778</v>
      </c>
      <c r="K57" t="s">
        <v>1373</v>
      </c>
      <c r="L57">
        <v>7</v>
      </c>
      <c r="M57">
        <v>41.075000000000003</v>
      </c>
      <c r="N57">
        <v>38.728000000000002</v>
      </c>
      <c r="O57">
        <v>30.4725</v>
      </c>
      <c r="P57">
        <v>6.8731999999999998</v>
      </c>
      <c r="Q57">
        <v>5.1736000000000004</v>
      </c>
      <c r="R57">
        <v>6.6007999999999996</v>
      </c>
      <c r="S57">
        <v>3.8151999999999999</v>
      </c>
      <c r="T57">
        <v>2.0687000000000002</v>
      </c>
      <c r="U57">
        <v>1.4502999999999999</v>
      </c>
      <c r="V57">
        <v>1.1133</v>
      </c>
      <c r="W57">
        <v>17.933599999999998</v>
      </c>
      <c r="X57" t="s">
        <v>1406</v>
      </c>
      <c r="Y57">
        <v>0.30759999999999998</v>
      </c>
      <c r="Z57" t="s">
        <v>1407</v>
      </c>
      <c r="AA57">
        <v>2.3069000000000002</v>
      </c>
      <c r="AB57" t="s">
        <v>1408</v>
      </c>
      <c r="AC57">
        <v>2.7606000000000002</v>
      </c>
      <c r="AD57">
        <v>23.659700000000001</v>
      </c>
      <c r="AE57">
        <v>184.3389</v>
      </c>
      <c r="AF57">
        <v>25</v>
      </c>
      <c r="AG57">
        <v>65</v>
      </c>
      <c r="AH57">
        <v>13</v>
      </c>
      <c r="AI57">
        <v>14</v>
      </c>
      <c r="AJ57" t="s">
        <v>439</v>
      </c>
      <c r="AL57" t="e">
        <f t="shared" ref="AL57:AL120" si="55">IF(AND(#REF!&lt;&gt;#REF!,#REF!&lt;&gt;#REF!),"Bold","")</f>
        <v>#REF!</v>
      </c>
    </row>
    <row r="58" spans="1:38">
      <c r="A58" t="s">
        <v>780</v>
      </c>
      <c r="B58" s="1">
        <v>0.57291666666666663</v>
      </c>
      <c r="C58" t="s">
        <v>224</v>
      </c>
      <c r="D58" t="s">
        <v>433</v>
      </c>
      <c r="F58">
        <v>10903</v>
      </c>
      <c r="G58" t="s">
        <v>231</v>
      </c>
      <c r="H58" t="s">
        <v>232</v>
      </c>
      <c r="I58" t="s">
        <v>5</v>
      </c>
      <c r="J58" t="s">
        <v>778</v>
      </c>
      <c r="K58" t="s">
        <v>779</v>
      </c>
      <c r="L58">
        <v>9</v>
      </c>
      <c r="M58">
        <v>91.094999999999999</v>
      </c>
      <c r="N58">
        <v>82.418999999999997</v>
      </c>
      <c r="O58">
        <v>35.066499999999998</v>
      </c>
      <c r="P58">
        <v>12.135300000000001</v>
      </c>
      <c r="Q58">
        <v>9.5420999999999996</v>
      </c>
      <c r="R58">
        <v>4.6307</v>
      </c>
      <c r="S58">
        <v>3.7774999999999999</v>
      </c>
      <c r="T58">
        <v>1.7126999999999999</v>
      </c>
      <c r="U58">
        <v>1.696</v>
      </c>
      <c r="V58">
        <v>2.0207999999999999</v>
      </c>
      <c r="W58">
        <v>21.145700000000001</v>
      </c>
      <c r="X58" t="s">
        <v>477</v>
      </c>
      <c r="Y58">
        <v>1.7838000000000001</v>
      </c>
      <c r="Z58" t="s">
        <v>781</v>
      </c>
      <c r="AA58">
        <v>1.0108999999999999</v>
      </c>
      <c r="AB58" t="s">
        <v>782</v>
      </c>
      <c r="AC58">
        <v>4.7923</v>
      </c>
      <c r="AD58">
        <v>23.5669</v>
      </c>
      <c r="AE58" s="23">
        <v>296.39519999999999</v>
      </c>
      <c r="AF58">
        <v>8</v>
      </c>
      <c r="AG58">
        <v>88</v>
      </c>
      <c r="AH58">
        <v>13</v>
      </c>
      <c r="AI58">
        <v>59</v>
      </c>
      <c r="AJ58" t="s">
        <v>439</v>
      </c>
      <c r="AL58" t="e">
        <f t="shared" ref="AL58:AL121" si="56">IF(AND(#REF!&lt;&gt;#REF!,#REF!&lt;&gt;#REF!),"Bold","")</f>
        <v>#REF!</v>
      </c>
    </row>
    <row r="59" spans="1:38">
      <c r="A59" t="s">
        <v>1568</v>
      </c>
      <c r="B59" s="1">
        <v>0.78125</v>
      </c>
      <c r="C59" t="s">
        <v>181</v>
      </c>
      <c r="D59" t="s">
        <v>730</v>
      </c>
      <c r="E59" t="s">
        <v>388</v>
      </c>
      <c r="F59">
        <v>3429</v>
      </c>
      <c r="G59" t="s">
        <v>1481</v>
      </c>
      <c r="H59" t="s">
        <v>1482</v>
      </c>
      <c r="I59" s="3" t="s">
        <v>5</v>
      </c>
      <c r="J59" t="s">
        <v>778</v>
      </c>
      <c r="K59" t="s">
        <v>1565</v>
      </c>
      <c r="L59">
        <v>3</v>
      </c>
      <c r="M59">
        <v>76.099999999999994</v>
      </c>
      <c r="N59">
        <v>34.643999999999998</v>
      </c>
      <c r="O59">
        <v>17.1938</v>
      </c>
      <c r="P59">
        <v>5.9757999999999996</v>
      </c>
      <c r="Q59">
        <v>5.6105</v>
      </c>
      <c r="R59">
        <v>4.29</v>
      </c>
      <c r="S59">
        <v>3.4887000000000001</v>
      </c>
      <c r="T59">
        <v>1.0702</v>
      </c>
      <c r="U59">
        <v>1.0388999999999999</v>
      </c>
      <c r="V59">
        <v>0.92620000000000002</v>
      </c>
      <c r="W59">
        <v>17.849299999999999</v>
      </c>
      <c r="X59" t="s">
        <v>309</v>
      </c>
      <c r="Y59">
        <v>2.1326999999999998</v>
      </c>
      <c r="Z59" t="s">
        <v>416</v>
      </c>
      <c r="AA59">
        <v>1.4882</v>
      </c>
      <c r="AB59" t="s">
        <v>1098</v>
      </c>
      <c r="AC59">
        <v>2.1183999999999998</v>
      </c>
      <c r="AD59">
        <v>23.446400000000001</v>
      </c>
      <c r="AE59">
        <v>197.37309999999999</v>
      </c>
      <c r="AF59">
        <v>5</v>
      </c>
      <c r="AG59">
        <v>58</v>
      </c>
      <c r="AH59">
        <v>13</v>
      </c>
      <c r="AI59">
        <v>4</v>
      </c>
      <c r="AJ59" t="s">
        <v>439</v>
      </c>
      <c r="AL59" t="e">
        <f t="shared" ref="AL59:AL122" si="57">IF(AND(#REF!&lt;&gt;#REF!,#REF!&lt;&gt;#REF!),"Bold","")</f>
        <v>#REF!</v>
      </c>
    </row>
    <row r="60" spans="1:38">
      <c r="A60" t="s">
        <v>1578</v>
      </c>
      <c r="B60" s="1">
        <v>0.78125</v>
      </c>
      <c r="C60" t="s">
        <v>181</v>
      </c>
      <c r="D60" t="s">
        <v>730</v>
      </c>
      <c r="E60" t="s">
        <v>388</v>
      </c>
      <c r="F60">
        <v>3429</v>
      </c>
      <c r="G60" t="s">
        <v>1481</v>
      </c>
      <c r="H60" t="s">
        <v>1482</v>
      </c>
      <c r="I60" s="3" t="s">
        <v>5</v>
      </c>
      <c r="J60" t="s">
        <v>778</v>
      </c>
      <c r="K60" t="s">
        <v>1565</v>
      </c>
      <c r="L60">
        <v>6</v>
      </c>
      <c r="M60">
        <v>33.710500000000003</v>
      </c>
      <c r="N60">
        <v>30.945599999999999</v>
      </c>
      <c r="O60">
        <v>11.6129</v>
      </c>
      <c r="P60">
        <v>4.3975999999999997</v>
      </c>
      <c r="Q60">
        <v>3.0243000000000002</v>
      </c>
      <c r="R60">
        <v>3.9192</v>
      </c>
      <c r="S60">
        <v>2.4241999999999999</v>
      </c>
      <c r="T60">
        <v>1.2983</v>
      </c>
      <c r="U60">
        <v>1.0773999999999999</v>
      </c>
      <c r="V60">
        <v>0.81869999999999998</v>
      </c>
      <c r="W60">
        <v>17.5321</v>
      </c>
      <c r="X60" t="s">
        <v>1489</v>
      </c>
      <c r="Y60">
        <v>1.2107000000000001</v>
      </c>
      <c r="Z60" t="s">
        <v>1265</v>
      </c>
      <c r="AA60">
        <v>1.0286</v>
      </c>
      <c r="AB60" t="s">
        <v>1579</v>
      </c>
      <c r="AC60">
        <v>2.8075000000000001</v>
      </c>
      <c r="AD60">
        <v>23.4117</v>
      </c>
      <c r="AE60">
        <v>139.21940000000001</v>
      </c>
      <c r="AF60">
        <v>25</v>
      </c>
      <c r="AG60">
        <v>53</v>
      </c>
      <c r="AH60">
        <v>13</v>
      </c>
      <c r="AI60">
        <v>16</v>
      </c>
      <c r="AJ60" t="s">
        <v>439</v>
      </c>
      <c r="AL60" t="e">
        <f t="shared" ref="AL60:AL123" si="58">IF(AND(#REF!&lt;&gt;#REF!,#REF!&lt;&gt;#REF!),"Bold","")</f>
        <v>#REF!</v>
      </c>
    </row>
    <row r="61" spans="1:38">
      <c r="A61" t="s">
        <v>795</v>
      </c>
      <c r="B61" s="1">
        <v>0.57291666666666663</v>
      </c>
      <c r="C61" t="s">
        <v>224</v>
      </c>
      <c r="D61" t="s">
        <v>433</v>
      </c>
      <c r="F61">
        <v>10903</v>
      </c>
      <c r="G61" t="s">
        <v>231</v>
      </c>
      <c r="H61" t="s">
        <v>232</v>
      </c>
      <c r="I61" t="s">
        <v>5</v>
      </c>
      <c r="J61" t="s">
        <v>778</v>
      </c>
      <c r="K61" t="s">
        <v>779</v>
      </c>
      <c r="L61">
        <v>3</v>
      </c>
      <c r="M61">
        <v>99.5</v>
      </c>
      <c r="N61">
        <v>43.822600000000001</v>
      </c>
      <c r="O61">
        <v>34.517000000000003</v>
      </c>
      <c r="P61">
        <v>13.658200000000001</v>
      </c>
      <c r="Q61">
        <v>10.4643</v>
      </c>
      <c r="R61">
        <v>3.9466000000000001</v>
      </c>
      <c r="S61">
        <v>5.2561999999999998</v>
      </c>
      <c r="T61">
        <v>2.2029999999999998</v>
      </c>
      <c r="U61">
        <v>1.5722</v>
      </c>
      <c r="V61">
        <v>1.6940999999999999</v>
      </c>
      <c r="W61">
        <v>19.054300000000001</v>
      </c>
      <c r="X61" t="s">
        <v>461</v>
      </c>
      <c r="Y61">
        <v>1.2144999999999999</v>
      </c>
      <c r="Z61" t="s">
        <v>462</v>
      </c>
      <c r="AA61">
        <v>1.4736</v>
      </c>
      <c r="AB61" t="s">
        <v>463</v>
      </c>
      <c r="AC61">
        <v>1.1332</v>
      </c>
      <c r="AD61">
        <v>23.301200000000001</v>
      </c>
      <c r="AE61">
        <v>262.81099999999998</v>
      </c>
      <c r="AF61">
        <v>3.5</v>
      </c>
      <c r="AG61">
        <v>85</v>
      </c>
      <c r="AH61">
        <v>13</v>
      </c>
      <c r="AI61">
        <v>37</v>
      </c>
      <c r="AJ61" t="s">
        <v>439</v>
      </c>
      <c r="AL61" t="e">
        <f t="shared" ref="AL61:AL124" si="59">IF(AND(#REF!&lt;&gt;#REF!,#REF!&lt;&gt;#REF!),"Bold","")</f>
        <v>#REF!</v>
      </c>
    </row>
    <row r="62" spans="1:38">
      <c r="A62" t="s">
        <v>1387</v>
      </c>
      <c r="B62" s="1">
        <v>0.67708333333333337</v>
      </c>
      <c r="C62" t="s">
        <v>175</v>
      </c>
      <c r="D62" t="s">
        <v>484</v>
      </c>
      <c r="E62" t="s">
        <v>230</v>
      </c>
      <c r="F62">
        <v>3619</v>
      </c>
      <c r="G62" t="s">
        <v>291</v>
      </c>
      <c r="H62" t="s">
        <v>232</v>
      </c>
      <c r="I62" t="s">
        <v>5</v>
      </c>
      <c r="J62" t="s">
        <v>778</v>
      </c>
      <c r="K62" t="s">
        <v>1373</v>
      </c>
      <c r="L62">
        <v>7</v>
      </c>
      <c r="M62">
        <v>69.650000000000006</v>
      </c>
      <c r="N62">
        <v>41.963999999999999</v>
      </c>
      <c r="O62">
        <v>20.127300000000002</v>
      </c>
      <c r="P62">
        <v>8.4222000000000001</v>
      </c>
      <c r="Q62">
        <v>5.9207999999999998</v>
      </c>
      <c r="R62">
        <v>5.1947999999999999</v>
      </c>
      <c r="S62">
        <v>3.6539000000000001</v>
      </c>
      <c r="T62">
        <v>3.0453000000000001</v>
      </c>
      <c r="U62">
        <v>1.5334000000000001</v>
      </c>
      <c r="V62">
        <v>2.1880999999999999</v>
      </c>
      <c r="W62">
        <v>21.0593</v>
      </c>
      <c r="X62" t="s">
        <v>1388</v>
      </c>
      <c r="Y62">
        <v>0.1782</v>
      </c>
      <c r="Z62" t="s">
        <v>1389</v>
      </c>
      <c r="AA62">
        <v>2.0125999999999999</v>
      </c>
      <c r="AB62" t="s">
        <v>1390</v>
      </c>
      <c r="AC62">
        <v>0.57909999999999995</v>
      </c>
      <c r="AD62">
        <v>23.168399999999998</v>
      </c>
      <c r="AE62">
        <v>208.69739999999999</v>
      </c>
      <c r="AF62">
        <v>12</v>
      </c>
      <c r="AG62">
        <v>70</v>
      </c>
      <c r="AH62">
        <v>13</v>
      </c>
      <c r="AI62">
        <v>56</v>
      </c>
      <c r="AJ62" t="s">
        <v>439</v>
      </c>
      <c r="AL62" t="e">
        <f t="shared" ref="AL62:AL125" si="60">IF(AND(#REF!&lt;&gt;#REF!,#REF!&lt;&gt;#REF!),"Bold","")</f>
        <v>#REF!</v>
      </c>
    </row>
    <row r="63" spans="1:38">
      <c r="A63" t="s">
        <v>804</v>
      </c>
      <c r="B63" s="1">
        <v>0.57986111111111105</v>
      </c>
      <c r="C63" t="s">
        <v>175</v>
      </c>
      <c r="D63" t="s">
        <v>801</v>
      </c>
      <c r="E63" t="s">
        <v>802</v>
      </c>
      <c r="F63">
        <v>12602</v>
      </c>
      <c r="G63" t="s">
        <v>291</v>
      </c>
      <c r="H63" t="s">
        <v>232</v>
      </c>
      <c r="I63" t="s">
        <v>5</v>
      </c>
      <c r="J63" t="s">
        <v>778</v>
      </c>
      <c r="K63" t="s">
        <v>803</v>
      </c>
      <c r="L63">
        <v>4</v>
      </c>
      <c r="M63">
        <v>111.4709</v>
      </c>
      <c r="N63">
        <v>73.678600000000003</v>
      </c>
      <c r="O63">
        <v>42.622599999999998</v>
      </c>
      <c r="P63">
        <v>16.7437</v>
      </c>
      <c r="Q63">
        <v>10.173400000000001</v>
      </c>
      <c r="R63">
        <v>6.9629000000000003</v>
      </c>
      <c r="S63">
        <v>4.9813999999999998</v>
      </c>
      <c r="T63">
        <v>2.7660999999999998</v>
      </c>
      <c r="U63">
        <v>1.7885</v>
      </c>
      <c r="V63">
        <v>1.4100999999999999</v>
      </c>
      <c r="W63">
        <v>23.0364</v>
      </c>
      <c r="X63" t="s">
        <v>487</v>
      </c>
      <c r="Y63">
        <v>3.0586000000000002</v>
      </c>
      <c r="Z63" t="s">
        <v>488</v>
      </c>
      <c r="AA63">
        <v>2.3893</v>
      </c>
      <c r="AB63" t="s">
        <v>805</v>
      </c>
      <c r="AC63">
        <v>2.4222999999999999</v>
      </c>
      <c r="AD63">
        <v>23.137</v>
      </c>
      <c r="AE63" s="23">
        <v>326.64179999999999</v>
      </c>
      <c r="AF63">
        <v>1.88</v>
      </c>
      <c r="AG63">
        <v>103</v>
      </c>
      <c r="AH63">
        <v>13</v>
      </c>
      <c r="AI63">
        <v>35</v>
      </c>
      <c r="AJ63" t="s">
        <v>439</v>
      </c>
      <c r="AL63" t="e">
        <f t="shared" ref="AL63:AL126" si="61">IF(AND(#REF!&lt;&gt;#REF!,#REF!&lt;&gt;#REF!),"Bold","")</f>
        <v>#REF!</v>
      </c>
    </row>
    <row r="64" spans="1:38">
      <c r="A64" t="s">
        <v>1025</v>
      </c>
      <c r="B64" s="1">
        <v>0.61111111111111105</v>
      </c>
      <c r="C64" t="s">
        <v>186</v>
      </c>
      <c r="D64" t="s">
        <v>1019</v>
      </c>
      <c r="E64" t="s">
        <v>290</v>
      </c>
      <c r="F64">
        <v>6758</v>
      </c>
      <c r="G64" t="s">
        <v>548</v>
      </c>
      <c r="H64" t="s">
        <v>329</v>
      </c>
      <c r="I64" t="s">
        <v>5</v>
      </c>
      <c r="J64" t="s">
        <v>521</v>
      </c>
      <c r="K64" t="s">
        <v>1020</v>
      </c>
      <c r="L64">
        <v>8</v>
      </c>
      <c r="M64">
        <v>68.614400000000003</v>
      </c>
      <c r="N64">
        <v>54.005200000000002</v>
      </c>
      <c r="O64">
        <v>34.994</v>
      </c>
      <c r="P64">
        <v>5.0742000000000003</v>
      </c>
      <c r="Q64">
        <v>3.2686000000000002</v>
      </c>
      <c r="R64">
        <v>4.3502000000000001</v>
      </c>
      <c r="S64">
        <v>2.4350000000000001</v>
      </c>
      <c r="T64">
        <v>1.6551</v>
      </c>
      <c r="U64">
        <v>1.0373000000000001</v>
      </c>
      <c r="V64">
        <v>1.5768</v>
      </c>
      <c r="W64">
        <v>10.0943</v>
      </c>
      <c r="X64" t="s">
        <v>1026</v>
      </c>
      <c r="Y64">
        <v>3.8445</v>
      </c>
      <c r="Z64" t="s">
        <v>1027</v>
      </c>
      <c r="AA64">
        <v>0.94030000000000002</v>
      </c>
      <c r="AB64" t="s">
        <v>527</v>
      </c>
      <c r="AC64">
        <v>1.7514000000000001</v>
      </c>
      <c r="AD64">
        <v>23.111999999999998</v>
      </c>
      <c r="AE64">
        <v>216.7534</v>
      </c>
      <c r="AF64">
        <v>5.5</v>
      </c>
      <c r="AG64">
        <v>82</v>
      </c>
      <c r="AH64">
        <v>13</v>
      </c>
      <c r="AJ64" t="s">
        <v>439</v>
      </c>
      <c r="AL64" t="e">
        <f t="shared" ref="AL64:AL127" si="62">IF(AND(#REF!&lt;&gt;#REF!,#REF!&lt;&gt;#REF!),"Bold","")</f>
        <v>#REF!</v>
      </c>
    </row>
    <row r="65" spans="1:38">
      <c r="A65" t="s">
        <v>1508</v>
      </c>
      <c r="B65" s="1">
        <v>0.71875</v>
      </c>
      <c r="C65" t="s">
        <v>181</v>
      </c>
      <c r="D65" t="s">
        <v>229</v>
      </c>
      <c r="E65" t="s">
        <v>290</v>
      </c>
      <c r="F65">
        <v>6081</v>
      </c>
      <c r="G65" t="s">
        <v>1481</v>
      </c>
      <c r="H65" t="s">
        <v>1482</v>
      </c>
      <c r="I65" s="3" t="s">
        <v>233</v>
      </c>
      <c r="J65" t="s">
        <v>234</v>
      </c>
      <c r="K65" t="s">
        <v>1505</v>
      </c>
      <c r="L65">
        <v>2</v>
      </c>
      <c r="M65">
        <v>89.506500000000003</v>
      </c>
      <c r="N65">
        <v>55.240600000000001</v>
      </c>
      <c r="O65">
        <v>25.636099999999999</v>
      </c>
      <c r="P65">
        <v>7.8579999999999997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21.0579</v>
      </c>
      <c r="X65" t="s">
        <v>674</v>
      </c>
      <c r="Y65">
        <v>2.4699</v>
      </c>
      <c r="Z65" t="s">
        <v>592</v>
      </c>
      <c r="AA65">
        <v>1.3938999999999999</v>
      </c>
      <c r="AB65" t="s">
        <v>239</v>
      </c>
      <c r="AC65">
        <v>1.9252</v>
      </c>
      <c r="AD65">
        <v>23.1</v>
      </c>
      <c r="AE65">
        <v>249.22819999999999</v>
      </c>
      <c r="AF65">
        <v>1.25</v>
      </c>
      <c r="AG65">
        <v>84</v>
      </c>
      <c r="AH65">
        <v>13</v>
      </c>
      <c r="AJ65" t="s">
        <v>439</v>
      </c>
      <c r="AL65" t="e">
        <f t="shared" ref="AL65:AL128" si="63">IF(AND(#REF!&lt;&gt;#REF!,#REF!&lt;&gt;#REF!),"Bold","")</f>
        <v>#REF!</v>
      </c>
    </row>
    <row r="66" spans="1:38">
      <c r="A66" t="s">
        <v>1287</v>
      </c>
      <c r="B66" s="1">
        <v>0.65625</v>
      </c>
      <c r="C66" t="s">
        <v>212</v>
      </c>
      <c r="D66" t="s">
        <v>730</v>
      </c>
      <c r="F66">
        <v>6814</v>
      </c>
      <c r="G66" t="s">
        <v>328</v>
      </c>
      <c r="H66" t="s">
        <v>329</v>
      </c>
      <c r="I66" t="s">
        <v>233</v>
      </c>
      <c r="J66" t="s">
        <v>521</v>
      </c>
      <c r="K66" t="s">
        <v>1277</v>
      </c>
      <c r="L66">
        <v>5</v>
      </c>
      <c r="M66">
        <v>62.960999999999999</v>
      </c>
      <c r="N66">
        <v>66.768000000000001</v>
      </c>
      <c r="O66">
        <v>13.006600000000001</v>
      </c>
      <c r="P66">
        <v>6.3391000000000002</v>
      </c>
      <c r="Q66">
        <v>2.8329</v>
      </c>
      <c r="R66">
        <v>3.9310999999999998</v>
      </c>
      <c r="S66">
        <v>0</v>
      </c>
      <c r="T66">
        <v>0</v>
      </c>
      <c r="U66">
        <v>0</v>
      </c>
      <c r="V66">
        <v>0</v>
      </c>
      <c r="W66">
        <v>8.5850000000000009</v>
      </c>
      <c r="X66" t="s">
        <v>372</v>
      </c>
      <c r="Y66">
        <v>0.91759999999999997</v>
      </c>
      <c r="Z66" t="s">
        <v>373</v>
      </c>
      <c r="AA66">
        <v>1.4123000000000001</v>
      </c>
      <c r="AB66" t="s">
        <v>1005</v>
      </c>
      <c r="AC66">
        <v>1.6102000000000001</v>
      </c>
      <c r="AD66">
        <v>23.0837</v>
      </c>
      <c r="AE66">
        <v>198.6156</v>
      </c>
      <c r="AF66">
        <v>16</v>
      </c>
      <c r="AG66">
        <v>0</v>
      </c>
      <c r="AH66">
        <v>13</v>
      </c>
      <c r="AJ66" t="s">
        <v>439</v>
      </c>
      <c r="AL66" t="e">
        <f t="shared" ref="AL66:AL129" si="64">IF(AND(#REF!&lt;&gt;#REF!,#REF!&lt;&gt;#REF!),"Bold","")</f>
        <v>#REF!</v>
      </c>
    </row>
    <row r="67" spans="1:38">
      <c r="A67" t="s">
        <v>1642</v>
      </c>
      <c r="B67" s="1">
        <v>0.84375</v>
      </c>
      <c r="C67" t="s">
        <v>181</v>
      </c>
      <c r="D67" t="s">
        <v>1632</v>
      </c>
      <c r="E67" t="s">
        <v>230</v>
      </c>
      <c r="F67">
        <v>5434</v>
      </c>
      <c r="G67" t="s">
        <v>1481</v>
      </c>
      <c r="H67" t="s">
        <v>1482</v>
      </c>
      <c r="I67" s="3" t="s">
        <v>5</v>
      </c>
      <c r="J67" t="s">
        <v>778</v>
      </c>
      <c r="K67" t="s">
        <v>1633</v>
      </c>
      <c r="L67">
        <v>3</v>
      </c>
      <c r="M67">
        <v>58.039099999999998</v>
      </c>
      <c r="N67">
        <v>58.688899999999997</v>
      </c>
      <c r="O67">
        <v>18.9162</v>
      </c>
      <c r="P67">
        <v>7.1379999999999999</v>
      </c>
      <c r="Q67">
        <v>5.6073000000000004</v>
      </c>
      <c r="R67">
        <v>4.9528999999999996</v>
      </c>
      <c r="S67">
        <v>2.4649999999999999</v>
      </c>
      <c r="T67">
        <v>1.8403</v>
      </c>
      <c r="U67">
        <v>1.3815999999999999</v>
      </c>
      <c r="V67">
        <v>1.8188</v>
      </c>
      <c r="W67">
        <v>20.481400000000001</v>
      </c>
      <c r="X67" t="s">
        <v>1499</v>
      </c>
      <c r="Y67">
        <v>0.81689999999999996</v>
      </c>
      <c r="Z67" t="s">
        <v>512</v>
      </c>
      <c r="AA67">
        <v>0.25750000000000001</v>
      </c>
      <c r="AB67" t="s">
        <v>256</v>
      </c>
      <c r="AC67">
        <v>1.7475000000000001</v>
      </c>
      <c r="AD67">
        <v>23.002600000000001</v>
      </c>
      <c r="AE67">
        <v>207.154</v>
      </c>
      <c r="AF67">
        <v>16</v>
      </c>
      <c r="AG67">
        <v>72</v>
      </c>
      <c r="AH67">
        <v>11</v>
      </c>
      <c r="AI67">
        <v>14</v>
      </c>
      <c r="AJ67" t="s">
        <v>394</v>
      </c>
      <c r="AL67" t="e">
        <f t="shared" ref="AL67:AL130" si="65">IF(AND(#REF!&lt;&gt;#REF!,#REF!&lt;&gt;#REF!),"Bold","")</f>
        <v>#REF!</v>
      </c>
    </row>
    <row r="68" spans="1:38">
      <c r="A68" t="s">
        <v>946</v>
      </c>
      <c r="B68" s="1">
        <v>0.60416666666666663</v>
      </c>
      <c r="C68" t="s">
        <v>175</v>
      </c>
      <c r="D68" t="s">
        <v>484</v>
      </c>
      <c r="E68" t="s">
        <v>230</v>
      </c>
      <c r="F68">
        <v>3752</v>
      </c>
      <c r="G68" t="s">
        <v>291</v>
      </c>
      <c r="H68" t="s">
        <v>232</v>
      </c>
      <c r="I68" t="s">
        <v>233</v>
      </c>
      <c r="J68" t="s">
        <v>933</v>
      </c>
      <c r="K68" t="s">
        <v>934</v>
      </c>
      <c r="L68">
        <v>4</v>
      </c>
      <c r="M68">
        <v>47.03</v>
      </c>
      <c r="N68">
        <v>56.460599999999999</v>
      </c>
      <c r="O68">
        <v>16.899999999999999</v>
      </c>
      <c r="P68">
        <v>9.3287999999999993</v>
      </c>
      <c r="Q68">
        <v>6.1730999999999998</v>
      </c>
      <c r="R68">
        <v>4.5209999999999999</v>
      </c>
      <c r="S68">
        <v>2.2244999999999999</v>
      </c>
      <c r="T68">
        <v>2.0158</v>
      </c>
      <c r="U68">
        <v>1.7737000000000001</v>
      </c>
      <c r="V68">
        <v>0.85589999999999999</v>
      </c>
      <c r="W68">
        <v>17.8871</v>
      </c>
      <c r="X68" t="s">
        <v>947</v>
      </c>
      <c r="Y68">
        <v>0.58760000000000001</v>
      </c>
      <c r="Z68" t="s">
        <v>948</v>
      </c>
      <c r="AA68">
        <v>0.60319999999999996</v>
      </c>
      <c r="AB68" t="s">
        <v>642</v>
      </c>
      <c r="AC68">
        <v>1.9237</v>
      </c>
      <c r="AD68">
        <v>22.8888</v>
      </c>
      <c r="AE68">
        <v>191.1738</v>
      </c>
      <c r="AF68">
        <v>12</v>
      </c>
      <c r="AG68">
        <v>59</v>
      </c>
      <c r="AH68">
        <v>11</v>
      </c>
      <c r="AI68">
        <v>21</v>
      </c>
      <c r="AJ68" t="s">
        <v>394</v>
      </c>
      <c r="AL68" t="e">
        <f t="shared" ref="AL68:AL131" si="66">IF(AND(#REF!&lt;&gt;#REF!,#REF!&lt;&gt;#REF!),"Bold","")</f>
        <v>#REF!</v>
      </c>
    </row>
    <row r="69" spans="1:38">
      <c r="A69" t="s">
        <v>765</v>
      </c>
      <c r="B69" s="1">
        <v>0.56944444444444442</v>
      </c>
      <c r="C69" t="s">
        <v>226</v>
      </c>
      <c r="D69" t="s">
        <v>743</v>
      </c>
      <c r="E69" t="s">
        <v>388</v>
      </c>
      <c r="F69">
        <v>3493</v>
      </c>
      <c r="G69" t="s">
        <v>231</v>
      </c>
      <c r="H69" t="s">
        <v>232</v>
      </c>
      <c r="I69" t="s">
        <v>233</v>
      </c>
      <c r="J69" t="s">
        <v>744</v>
      </c>
      <c r="K69" t="s">
        <v>745</v>
      </c>
      <c r="L69">
        <v>5</v>
      </c>
      <c r="M69">
        <v>55.158000000000001</v>
      </c>
      <c r="N69">
        <v>38.095599999999997</v>
      </c>
      <c r="O69">
        <v>24.078700000000001</v>
      </c>
      <c r="P69">
        <v>4.9016000000000002</v>
      </c>
      <c r="Q69">
        <v>4.8929999999999998</v>
      </c>
      <c r="R69">
        <v>5.6040000000000001</v>
      </c>
      <c r="S69">
        <v>2.2987000000000002</v>
      </c>
      <c r="T69">
        <v>1.2444</v>
      </c>
      <c r="U69">
        <v>1.6011</v>
      </c>
      <c r="V69">
        <v>1.0553999999999999</v>
      </c>
      <c r="W69">
        <v>0</v>
      </c>
      <c r="X69" t="s">
        <v>284</v>
      </c>
      <c r="Y69">
        <v>1.1754</v>
      </c>
      <c r="Z69" t="s">
        <v>766</v>
      </c>
      <c r="AA69">
        <v>1.3261000000000001</v>
      </c>
      <c r="AB69" t="s">
        <v>767</v>
      </c>
      <c r="AC69">
        <v>1.1321000000000001</v>
      </c>
      <c r="AD69">
        <v>22.742899999999999</v>
      </c>
      <c r="AE69">
        <v>165.30699999999999</v>
      </c>
      <c r="AF69">
        <v>3.5</v>
      </c>
      <c r="AG69">
        <v>78</v>
      </c>
      <c r="AH69">
        <v>11</v>
      </c>
      <c r="AI69">
        <v>21</v>
      </c>
      <c r="AJ69" t="s">
        <v>394</v>
      </c>
      <c r="AL69" t="e">
        <f t="shared" ref="AL69:AL132" si="67">IF(AND(#REF!&lt;&gt;#REF!,#REF!&lt;&gt;#REF!),"Bold","")</f>
        <v>#REF!</v>
      </c>
    </row>
    <row r="70" spans="1:38">
      <c r="A70" t="s">
        <v>693</v>
      </c>
      <c r="B70" s="1">
        <v>0.55902777777777779</v>
      </c>
      <c r="C70" t="s">
        <v>212</v>
      </c>
      <c r="D70" t="s">
        <v>327</v>
      </c>
      <c r="F70">
        <v>6814</v>
      </c>
      <c r="G70" t="s">
        <v>328</v>
      </c>
      <c r="H70" t="s">
        <v>329</v>
      </c>
      <c r="I70" t="s">
        <v>5</v>
      </c>
      <c r="J70" t="s">
        <v>521</v>
      </c>
      <c r="K70" t="s">
        <v>688</v>
      </c>
      <c r="L70">
        <v>4</v>
      </c>
      <c r="M70">
        <v>92.97</v>
      </c>
      <c r="N70">
        <v>80.7744</v>
      </c>
      <c r="O70">
        <v>26.3414</v>
      </c>
      <c r="P70">
        <v>12.615399999999999</v>
      </c>
      <c r="Q70">
        <v>7.6683000000000003</v>
      </c>
      <c r="R70">
        <v>6.4922000000000004</v>
      </c>
      <c r="S70">
        <v>2.4655999999999998</v>
      </c>
      <c r="T70">
        <v>2.2048000000000001</v>
      </c>
      <c r="U70">
        <v>1.125</v>
      </c>
      <c r="V70">
        <v>1.4277</v>
      </c>
      <c r="W70">
        <v>19.622900000000001</v>
      </c>
      <c r="X70" t="s">
        <v>694</v>
      </c>
      <c r="Y70">
        <v>8.0600000000000005E-2</v>
      </c>
      <c r="Z70" t="s">
        <v>695</v>
      </c>
      <c r="AA70">
        <v>2.6667000000000001</v>
      </c>
      <c r="AB70" t="s">
        <v>319</v>
      </c>
      <c r="AC70">
        <v>1.6203000000000001</v>
      </c>
      <c r="AD70">
        <v>22.6921</v>
      </c>
      <c r="AE70">
        <v>280.76729999999998</v>
      </c>
      <c r="AF70">
        <v>4</v>
      </c>
      <c r="AG70">
        <v>109</v>
      </c>
      <c r="AH70">
        <v>11</v>
      </c>
      <c r="AI70">
        <v>20</v>
      </c>
      <c r="AJ70" t="s">
        <v>394</v>
      </c>
      <c r="AL70" t="e">
        <f t="shared" ref="AL70:AL133" si="68">IF(AND(#REF!&lt;&gt;#REF!,#REF!&lt;&gt;#REF!),"Bold","")</f>
        <v>#REF!</v>
      </c>
    </row>
    <row r="71" spans="1:38">
      <c r="A71" t="s">
        <v>1121</v>
      </c>
      <c r="B71" s="1">
        <v>0.62847222222222221</v>
      </c>
      <c r="C71" t="s">
        <v>175</v>
      </c>
      <c r="D71" t="s">
        <v>1105</v>
      </c>
      <c r="E71" t="s">
        <v>802</v>
      </c>
      <c r="F71">
        <v>12938</v>
      </c>
      <c r="G71" t="s">
        <v>291</v>
      </c>
      <c r="H71" t="s">
        <v>232</v>
      </c>
      <c r="I71" t="s">
        <v>5</v>
      </c>
      <c r="J71" t="s">
        <v>778</v>
      </c>
      <c r="K71" t="s">
        <v>1106</v>
      </c>
      <c r="L71">
        <v>3</v>
      </c>
      <c r="M71">
        <v>68.061000000000007</v>
      </c>
      <c r="N71">
        <v>49.5229</v>
      </c>
      <c r="O71">
        <v>32.2151</v>
      </c>
      <c r="P71">
        <v>9.93</v>
      </c>
      <c r="Q71">
        <v>11.194000000000001</v>
      </c>
      <c r="R71">
        <v>9.5778999999999996</v>
      </c>
      <c r="S71">
        <v>3.4089999999999998</v>
      </c>
      <c r="T71">
        <v>4.2228000000000003</v>
      </c>
      <c r="U71">
        <v>1.9563999999999999</v>
      </c>
      <c r="V71">
        <v>1.9885999999999999</v>
      </c>
      <c r="W71">
        <v>19.038599999999999</v>
      </c>
      <c r="X71" t="s">
        <v>487</v>
      </c>
      <c r="Y71">
        <v>3.8679999999999999</v>
      </c>
      <c r="Z71" t="s">
        <v>488</v>
      </c>
      <c r="AA71">
        <v>2.9001000000000001</v>
      </c>
      <c r="AB71" t="s">
        <v>753</v>
      </c>
      <c r="AC71">
        <v>1.5907</v>
      </c>
      <c r="AD71">
        <v>22.638400000000001</v>
      </c>
      <c r="AE71">
        <v>242.11349999999999</v>
      </c>
      <c r="AF71">
        <v>10</v>
      </c>
      <c r="AG71">
        <v>101</v>
      </c>
      <c r="AH71">
        <v>11</v>
      </c>
      <c r="AI71">
        <v>10</v>
      </c>
      <c r="AJ71" t="s">
        <v>394</v>
      </c>
      <c r="AL71" t="e">
        <f t="shared" ref="AL71:AL134" si="69">IF(AND(#REF!&lt;&gt;#REF!,#REF!&lt;&gt;#REF!),"Bold","")</f>
        <v>#REF!</v>
      </c>
    </row>
    <row r="72" spans="1:38">
      <c r="A72" t="s">
        <v>888</v>
      </c>
      <c r="B72" s="1">
        <v>0.59375</v>
      </c>
      <c r="C72" t="s">
        <v>226</v>
      </c>
      <c r="D72" t="s">
        <v>884</v>
      </c>
      <c r="E72" t="s">
        <v>885</v>
      </c>
      <c r="F72">
        <v>9704</v>
      </c>
      <c r="G72" t="s">
        <v>231</v>
      </c>
      <c r="H72" t="s">
        <v>232</v>
      </c>
      <c r="I72" t="s">
        <v>5</v>
      </c>
      <c r="J72" t="s">
        <v>886</v>
      </c>
      <c r="K72" t="s">
        <v>887</v>
      </c>
      <c r="L72">
        <v>3</v>
      </c>
      <c r="M72">
        <v>96.9</v>
      </c>
      <c r="N72">
        <v>64.275199999999998</v>
      </c>
      <c r="O72">
        <v>31.570799999999998</v>
      </c>
      <c r="P72">
        <v>6.5827</v>
      </c>
      <c r="Q72">
        <v>5.7214999999999998</v>
      </c>
      <c r="R72">
        <v>5.5651000000000002</v>
      </c>
      <c r="S72">
        <v>3.7631999999999999</v>
      </c>
      <c r="T72">
        <v>4.2674000000000003</v>
      </c>
      <c r="U72">
        <v>1.1277999999999999</v>
      </c>
      <c r="V72">
        <v>1.2322</v>
      </c>
      <c r="W72">
        <v>10.843299999999999</v>
      </c>
      <c r="X72" t="s">
        <v>412</v>
      </c>
      <c r="Y72">
        <v>1.988</v>
      </c>
      <c r="Z72" t="s">
        <v>402</v>
      </c>
      <c r="AA72">
        <v>2.3896000000000002</v>
      </c>
      <c r="AB72" t="s">
        <v>818</v>
      </c>
      <c r="AC72">
        <v>1.6618999999999999</v>
      </c>
      <c r="AD72">
        <v>22.517099999999999</v>
      </c>
      <c r="AE72" s="23">
        <v>260.4058</v>
      </c>
      <c r="AF72">
        <v>2.75</v>
      </c>
      <c r="AG72">
        <v>74</v>
      </c>
      <c r="AH72">
        <v>11</v>
      </c>
      <c r="AI72">
        <v>26</v>
      </c>
      <c r="AJ72" t="s">
        <v>394</v>
      </c>
      <c r="AL72" t="e">
        <f t="shared" ref="AL72:AL135" si="70">IF(AND(#REF!&lt;&gt;#REF!,#REF!&lt;&gt;#REF!),"Bold","")</f>
        <v>#REF!</v>
      </c>
    </row>
    <row r="73" spans="1:38">
      <c r="A73" t="s">
        <v>1613</v>
      </c>
      <c r="B73" s="1">
        <v>0.82291666666666663</v>
      </c>
      <c r="C73" t="s">
        <v>181</v>
      </c>
      <c r="D73" t="s">
        <v>1105</v>
      </c>
      <c r="E73" t="s">
        <v>388</v>
      </c>
      <c r="F73">
        <v>3429</v>
      </c>
      <c r="G73" t="s">
        <v>1481</v>
      </c>
      <c r="H73" t="s">
        <v>1482</v>
      </c>
      <c r="I73" s="3" t="s">
        <v>5</v>
      </c>
      <c r="J73" t="s">
        <v>778</v>
      </c>
      <c r="K73" t="s">
        <v>1611</v>
      </c>
      <c r="L73">
        <v>3</v>
      </c>
      <c r="M73">
        <v>60.645000000000003</v>
      </c>
      <c r="N73">
        <v>27.544499999999999</v>
      </c>
      <c r="O73">
        <v>21.445699999999999</v>
      </c>
      <c r="P73">
        <v>5.6486000000000001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16.7257</v>
      </c>
      <c r="X73" t="s">
        <v>391</v>
      </c>
      <c r="Y73">
        <v>2.2387000000000001</v>
      </c>
      <c r="Z73" t="s">
        <v>1504</v>
      </c>
      <c r="AA73">
        <v>2.1124999999999998</v>
      </c>
      <c r="AB73" t="s">
        <v>239</v>
      </c>
      <c r="AC73">
        <v>1.7286999999999999</v>
      </c>
      <c r="AD73">
        <v>22.5</v>
      </c>
      <c r="AE73">
        <v>174.8449</v>
      </c>
      <c r="AF73">
        <v>4</v>
      </c>
      <c r="AG73">
        <v>55</v>
      </c>
      <c r="AH73">
        <v>11</v>
      </c>
      <c r="AI73">
        <v>35</v>
      </c>
      <c r="AJ73" t="s">
        <v>394</v>
      </c>
      <c r="AL73" t="e">
        <f t="shared" ref="AL73:AL136" si="71">IF(AND(#REF!&lt;&gt;#REF!,#REF!&lt;&gt;#REF!),"Bold","")</f>
        <v>#REF!</v>
      </c>
    </row>
    <row r="74" spans="1:38">
      <c r="A74" t="s">
        <v>1174</v>
      </c>
      <c r="B74" s="1">
        <v>0.64236111111111105</v>
      </c>
      <c r="C74" t="s">
        <v>226</v>
      </c>
      <c r="D74" t="s">
        <v>229</v>
      </c>
      <c r="E74" t="s">
        <v>388</v>
      </c>
      <c r="F74">
        <v>3493</v>
      </c>
      <c r="G74" t="s">
        <v>231</v>
      </c>
      <c r="H74" t="s">
        <v>232</v>
      </c>
      <c r="I74" t="s">
        <v>5</v>
      </c>
      <c r="J74" t="s">
        <v>778</v>
      </c>
      <c r="K74" t="s">
        <v>1173</v>
      </c>
      <c r="L74">
        <v>8</v>
      </c>
      <c r="M74">
        <v>94.6</v>
      </c>
      <c r="N74">
        <v>49.16</v>
      </c>
      <c r="O74">
        <v>23.666599999999999</v>
      </c>
      <c r="P74">
        <v>11.239000000000001</v>
      </c>
      <c r="Q74">
        <v>4.9896000000000003</v>
      </c>
      <c r="R74">
        <v>5.0975000000000001</v>
      </c>
      <c r="S74">
        <v>2.7324000000000002</v>
      </c>
      <c r="T74">
        <v>1.9819</v>
      </c>
      <c r="U74">
        <v>2.1196999999999999</v>
      </c>
      <c r="V74">
        <v>1.0589</v>
      </c>
      <c r="W74">
        <v>19.961400000000001</v>
      </c>
      <c r="X74" t="s">
        <v>1175</v>
      </c>
      <c r="Y74">
        <v>0.46579999999999999</v>
      </c>
      <c r="Z74" t="s">
        <v>766</v>
      </c>
      <c r="AA74">
        <v>1.8172999999999999</v>
      </c>
      <c r="AB74" t="s">
        <v>961</v>
      </c>
      <c r="AC74">
        <v>2.3262</v>
      </c>
      <c r="AD74">
        <v>22.477599999999999</v>
      </c>
      <c r="AE74" s="23">
        <v>243.69380000000001</v>
      </c>
      <c r="AF74">
        <v>3.5</v>
      </c>
      <c r="AG74">
        <v>64</v>
      </c>
      <c r="AH74">
        <v>11</v>
      </c>
      <c r="AI74">
        <v>23</v>
      </c>
      <c r="AJ74" t="s">
        <v>394</v>
      </c>
      <c r="AL74" t="e">
        <f t="shared" ref="AL74:AL137" si="72">IF(AND(#REF!&lt;&gt;#REF!,#REF!&lt;&gt;#REF!),"Bold","")</f>
        <v>#REF!</v>
      </c>
    </row>
    <row r="75" spans="1:38">
      <c r="A75" t="s">
        <v>1024</v>
      </c>
      <c r="B75" s="1">
        <v>0.61111111111111105</v>
      </c>
      <c r="C75" t="s">
        <v>186</v>
      </c>
      <c r="D75" t="s">
        <v>1019</v>
      </c>
      <c r="E75" t="s">
        <v>290</v>
      </c>
      <c r="F75">
        <v>6758</v>
      </c>
      <c r="G75" t="s">
        <v>548</v>
      </c>
      <c r="H75" t="s">
        <v>329</v>
      </c>
      <c r="I75" t="s">
        <v>5</v>
      </c>
      <c r="J75" t="s">
        <v>521</v>
      </c>
      <c r="K75" t="s">
        <v>1020</v>
      </c>
      <c r="L75">
        <v>10</v>
      </c>
      <c r="M75">
        <v>63.487200000000001</v>
      </c>
      <c r="N75">
        <v>52.1312</v>
      </c>
      <c r="O75">
        <v>36.408000000000001</v>
      </c>
      <c r="P75">
        <v>10.1296</v>
      </c>
      <c r="Q75">
        <v>3.2770000000000001</v>
      </c>
      <c r="R75">
        <v>3.9805000000000001</v>
      </c>
      <c r="S75">
        <v>2.2644000000000002</v>
      </c>
      <c r="T75">
        <v>2.1699000000000002</v>
      </c>
      <c r="U75">
        <v>1.81</v>
      </c>
      <c r="V75">
        <v>1.002</v>
      </c>
      <c r="W75">
        <v>14.5436</v>
      </c>
      <c r="X75" t="s">
        <v>735</v>
      </c>
      <c r="Y75">
        <v>1.966</v>
      </c>
      <c r="Z75" t="s">
        <v>736</v>
      </c>
      <c r="AA75">
        <v>0.93789999999999996</v>
      </c>
      <c r="AB75" t="s">
        <v>737</v>
      </c>
      <c r="AC75">
        <v>1.8403</v>
      </c>
      <c r="AD75">
        <v>22.424900000000001</v>
      </c>
      <c r="AE75">
        <v>218.3725</v>
      </c>
      <c r="AF75">
        <v>8</v>
      </c>
      <c r="AG75">
        <v>97</v>
      </c>
      <c r="AH75">
        <v>11</v>
      </c>
      <c r="AI75">
        <v>11</v>
      </c>
      <c r="AJ75" t="s">
        <v>394</v>
      </c>
      <c r="AL75" t="e">
        <f t="shared" ref="AL75:AL138" si="73">IF(AND(#REF!&lt;&gt;#REF!,#REF!&lt;&gt;#REF!),"Bold","")</f>
        <v>#REF!</v>
      </c>
    </row>
    <row r="76" spans="1:38">
      <c r="A76" t="s">
        <v>1313</v>
      </c>
      <c r="B76" s="1">
        <v>0.66666666666666663</v>
      </c>
      <c r="C76" t="s">
        <v>226</v>
      </c>
      <c r="D76" t="s">
        <v>229</v>
      </c>
      <c r="E76" t="s">
        <v>388</v>
      </c>
      <c r="F76">
        <v>3493</v>
      </c>
      <c r="G76" t="s">
        <v>231</v>
      </c>
      <c r="H76" t="s">
        <v>232</v>
      </c>
      <c r="I76" t="s">
        <v>5</v>
      </c>
      <c r="J76" t="s">
        <v>778</v>
      </c>
      <c r="K76" t="s">
        <v>1312</v>
      </c>
      <c r="L76">
        <v>3</v>
      </c>
      <c r="M76">
        <v>84.825000000000003</v>
      </c>
      <c r="N76">
        <v>48.261600000000001</v>
      </c>
      <c r="O76">
        <v>30.9846</v>
      </c>
      <c r="P76">
        <v>5.7958999999999996</v>
      </c>
      <c r="Q76">
        <v>7.3056999999999999</v>
      </c>
      <c r="R76">
        <v>5.2412999999999998</v>
      </c>
      <c r="S76">
        <v>2.6234999999999999</v>
      </c>
      <c r="T76">
        <v>2.327</v>
      </c>
      <c r="U76">
        <v>1.7405999999999999</v>
      </c>
      <c r="V76">
        <v>1.9035</v>
      </c>
      <c r="W76">
        <v>17.9314</v>
      </c>
      <c r="X76" t="s">
        <v>1314</v>
      </c>
      <c r="Y76">
        <v>0.38040000000000002</v>
      </c>
      <c r="Z76" t="s">
        <v>402</v>
      </c>
      <c r="AA76">
        <v>1.8120000000000001</v>
      </c>
      <c r="AB76" t="s">
        <v>366</v>
      </c>
      <c r="AC76">
        <v>1.9081999999999999</v>
      </c>
      <c r="AD76">
        <v>22.366599999999998</v>
      </c>
      <c r="AE76" s="23">
        <v>235.40729999999999</v>
      </c>
      <c r="AF76">
        <v>5</v>
      </c>
      <c r="AG76">
        <v>65</v>
      </c>
      <c r="AH76">
        <v>11</v>
      </c>
      <c r="AI76">
        <v>12</v>
      </c>
      <c r="AJ76" t="s">
        <v>394</v>
      </c>
      <c r="AL76" t="e">
        <f t="shared" ref="AL76:AL139" si="74">IF(AND(#REF!&lt;&gt;#REF!,#REF!&lt;&gt;#REF!),"Bold","")</f>
        <v>#REF!</v>
      </c>
    </row>
    <row r="77" spans="1:38">
      <c r="A77" t="s">
        <v>1113</v>
      </c>
      <c r="B77" s="1">
        <v>0.62847222222222221</v>
      </c>
      <c r="C77" t="s">
        <v>175</v>
      </c>
      <c r="D77" t="s">
        <v>1105</v>
      </c>
      <c r="E77" t="s">
        <v>802</v>
      </c>
      <c r="F77">
        <v>12938</v>
      </c>
      <c r="G77" t="s">
        <v>291</v>
      </c>
      <c r="H77" t="s">
        <v>232</v>
      </c>
      <c r="I77" t="s">
        <v>5</v>
      </c>
      <c r="J77" t="s">
        <v>778</v>
      </c>
      <c r="K77" t="s">
        <v>1106</v>
      </c>
      <c r="L77">
        <v>6</v>
      </c>
      <c r="M77">
        <v>106.5</v>
      </c>
      <c r="N77">
        <v>60.392200000000003</v>
      </c>
      <c r="O77">
        <v>28.041799999999999</v>
      </c>
      <c r="P77">
        <v>14.985900000000001</v>
      </c>
      <c r="Q77">
        <v>10.9785</v>
      </c>
      <c r="R77">
        <v>7.7995999999999999</v>
      </c>
      <c r="S77">
        <v>3.9358</v>
      </c>
      <c r="T77">
        <v>2.2913999999999999</v>
      </c>
      <c r="U77">
        <v>1.2999000000000001</v>
      </c>
      <c r="V77">
        <v>0.94220000000000004</v>
      </c>
      <c r="W77">
        <v>21.517900000000001</v>
      </c>
      <c r="X77" t="s">
        <v>493</v>
      </c>
      <c r="Y77">
        <v>1.8955</v>
      </c>
      <c r="Z77" t="s">
        <v>494</v>
      </c>
      <c r="AA77">
        <v>2.3075000000000001</v>
      </c>
      <c r="AB77" t="s">
        <v>729</v>
      </c>
      <c r="AC77">
        <v>1.9777</v>
      </c>
      <c r="AD77">
        <v>22.117899999999999</v>
      </c>
      <c r="AE77">
        <v>286.98379999999997</v>
      </c>
      <c r="AF77">
        <v>14</v>
      </c>
      <c r="AG77">
        <v>96</v>
      </c>
      <c r="AH77">
        <v>11</v>
      </c>
      <c r="AI77">
        <v>10</v>
      </c>
      <c r="AJ77" t="s">
        <v>394</v>
      </c>
      <c r="AL77" t="e">
        <f t="shared" ref="AL77:AL140" si="75">IF(AND(#REF!&lt;&gt;#REF!,#REF!&lt;&gt;#REF!),"Bold","")</f>
        <v>#REF!</v>
      </c>
    </row>
    <row r="78" spans="1:38">
      <c r="A78" t="s">
        <v>1324</v>
      </c>
      <c r="B78" s="1">
        <v>0.66666666666666663</v>
      </c>
      <c r="C78" t="s">
        <v>226</v>
      </c>
      <c r="D78" t="s">
        <v>229</v>
      </c>
      <c r="E78" t="s">
        <v>388</v>
      </c>
      <c r="F78">
        <v>3493</v>
      </c>
      <c r="G78" t="s">
        <v>231</v>
      </c>
      <c r="H78" t="s">
        <v>232</v>
      </c>
      <c r="I78" t="s">
        <v>5</v>
      </c>
      <c r="J78" t="s">
        <v>778</v>
      </c>
      <c r="K78" t="s">
        <v>1312</v>
      </c>
      <c r="L78">
        <v>7</v>
      </c>
      <c r="M78">
        <v>30.137699999999999</v>
      </c>
      <c r="N78">
        <v>45.071300000000001</v>
      </c>
      <c r="O78">
        <v>24.694900000000001</v>
      </c>
      <c r="P78">
        <v>8.6125000000000007</v>
      </c>
      <c r="Q78">
        <v>2.0406</v>
      </c>
      <c r="R78">
        <v>3.4529999999999998</v>
      </c>
      <c r="S78">
        <v>2.0091999999999999</v>
      </c>
      <c r="T78">
        <v>1.4154</v>
      </c>
      <c r="U78">
        <v>1.4421999999999999</v>
      </c>
      <c r="V78">
        <v>0.69440000000000002</v>
      </c>
      <c r="W78">
        <v>15.087899999999999</v>
      </c>
      <c r="X78" t="s">
        <v>606</v>
      </c>
      <c r="Y78">
        <v>1.3772</v>
      </c>
      <c r="Z78" t="s">
        <v>1325</v>
      </c>
      <c r="AA78">
        <v>0.1842</v>
      </c>
      <c r="AB78" t="s">
        <v>501</v>
      </c>
      <c r="AC78">
        <v>1.7757000000000001</v>
      </c>
      <c r="AD78">
        <v>22.081900000000001</v>
      </c>
      <c r="AE78">
        <v>160.07810000000001</v>
      </c>
      <c r="AF78">
        <v>25</v>
      </c>
      <c r="AG78">
        <v>51</v>
      </c>
      <c r="AH78">
        <v>9</v>
      </c>
      <c r="AI78">
        <v>39</v>
      </c>
      <c r="AJ78" t="s">
        <v>525</v>
      </c>
      <c r="AL78" t="e">
        <f t="shared" ref="AL78:AL141" si="76">IF(AND(#REF!&lt;&gt;#REF!,#REF!&lt;&gt;#REF!),"Bold","")</f>
        <v>#REF!</v>
      </c>
    </row>
    <row r="79" spans="1:38">
      <c r="A79" t="s">
        <v>1451</v>
      </c>
      <c r="B79" s="1">
        <v>0.69097222222222221</v>
      </c>
      <c r="C79" t="s">
        <v>224</v>
      </c>
      <c r="D79" t="s">
        <v>801</v>
      </c>
      <c r="F79">
        <v>5996</v>
      </c>
      <c r="G79" t="s">
        <v>231</v>
      </c>
      <c r="H79" t="s">
        <v>232</v>
      </c>
      <c r="I79" s="3" t="s">
        <v>5</v>
      </c>
      <c r="J79" t="s">
        <v>778</v>
      </c>
      <c r="K79" t="s">
        <v>1443</v>
      </c>
      <c r="L79">
        <v>5</v>
      </c>
      <c r="M79">
        <v>84.685199999999995</v>
      </c>
      <c r="N79">
        <v>27.151399999999999</v>
      </c>
      <c r="O79">
        <v>27.850899999999999</v>
      </c>
      <c r="P79">
        <v>7.3445999999999998</v>
      </c>
      <c r="Q79">
        <v>6.02</v>
      </c>
      <c r="R79">
        <v>3.0505</v>
      </c>
      <c r="S79">
        <v>1.8268</v>
      </c>
      <c r="T79">
        <v>2.4112</v>
      </c>
      <c r="U79">
        <v>0.85470000000000002</v>
      </c>
      <c r="V79">
        <v>0.75600000000000001</v>
      </c>
      <c r="W79">
        <v>6.3232999999999997</v>
      </c>
      <c r="X79" t="s">
        <v>644</v>
      </c>
      <c r="Y79">
        <v>1.7824</v>
      </c>
      <c r="Z79" t="s">
        <v>1452</v>
      </c>
      <c r="AA79">
        <v>2.13</v>
      </c>
      <c r="AB79" t="s">
        <v>785</v>
      </c>
      <c r="AC79">
        <v>1.6854</v>
      </c>
      <c r="AD79">
        <v>22.051300000000001</v>
      </c>
      <c r="AE79">
        <v>195.9238</v>
      </c>
      <c r="AF79">
        <v>5</v>
      </c>
      <c r="AG79">
        <v>57</v>
      </c>
      <c r="AH79">
        <v>9</v>
      </c>
      <c r="AI79">
        <v>128</v>
      </c>
      <c r="AJ79" t="s">
        <v>525</v>
      </c>
      <c r="AL79" t="e">
        <f t="shared" ref="AL79:AL142" si="77">IF(AND(#REF!&lt;&gt;#REF!,#REF!&lt;&gt;#REF!),"Bold","")</f>
        <v>#REF!</v>
      </c>
    </row>
    <row r="80" spans="1:38">
      <c r="A80" t="s">
        <v>1127</v>
      </c>
      <c r="B80" s="1">
        <v>0.63194444444444442</v>
      </c>
      <c r="C80" t="s">
        <v>212</v>
      </c>
      <c r="D80" t="s">
        <v>1122</v>
      </c>
      <c r="E80" t="s">
        <v>1123</v>
      </c>
      <c r="F80">
        <v>15511</v>
      </c>
      <c r="G80" t="s">
        <v>328</v>
      </c>
      <c r="H80" t="s">
        <v>329</v>
      </c>
      <c r="I80" t="s">
        <v>233</v>
      </c>
      <c r="J80" t="s">
        <v>825</v>
      </c>
      <c r="K80" t="s">
        <v>1124</v>
      </c>
      <c r="L80">
        <v>9</v>
      </c>
      <c r="M80">
        <v>110.3</v>
      </c>
      <c r="N80">
        <v>79.910600000000002</v>
      </c>
      <c r="O80">
        <v>41.832299999999996</v>
      </c>
      <c r="P80">
        <v>17.342400000000001</v>
      </c>
      <c r="Q80">
        <v>6.7126000000000001</v>
      </c>
      <c r="R80">
        <v>6.4404000000000003</v>
      </c>
      <c r="S80">
        <v>6.0906000000000002</v>
      </c>
      <c r="T80">
        <v>1.5779000000000001</v>
      </c>
      <c r="U80">
        <v>1.3262</v>
      </c>
      <c r="V80">
        <v>2.8824000000000001</v>
      </c>
      <c r="W80">
        <v>11.654999999999999</v>
      </c>
      <c r="X80" t="s">
        <v>333</v>
      </c>
      <c r="Y80">
        <v>2.7778</v>
      </c>
      <c r="Z80" t="s">
        <v>1128</v>
      </c>
      <c r="AA80">
        <v>1.1069</v>
      </c>
      <c r="AB80" t="s">
        <v>1014</v>
      </c>
      <c r="AC80">
        <v>0.60540000000000005</v>
      </c>
      <c r="AD80">
        <v>22.023900000000001</v>
      </c>
      <c r="AE80">
        <v>312.58429999999998</v>
      </c>
      <c r="AF80">
        <v>8</v>
      </c>
      <c r="AG80">
        <v>133</v>
      </c>
      <c r="AH80">
        <v>9</v>
      </c>
      <c r="AI80">
        <v>20</v>
      </c>
      <c r="AJ80" t="s">
        <v>525</v>
      </c>
      <c r="AL80" t="e">
        <f t="shared" ref="AL80:AL143" si="78">IF(AND(#REF!&lt;&gt;#REF!,#REF!&lt;&gt;#REF!),"Bold","")</f>
        <v>#REF!</v>
      </c>
    </row>
    <row r="81" spans="1:38">
      <c r="A81" t="s">
        <v>663</v>
      </c>
      <c r="B81" s="1">
        <v>0.55555555555555558</v>
      </c>
      <c r="C81" t="s">
        <v>175</v>
      </c>
      <c r="D81" t="s">
        <v>484</v>
      </c>
      <c r="E81" t="s">
        <v>230</v>
      </c>
      <c r="F81">
        <v>3752</v>
      </c>
      <c r="G81" t="s">
        <v>291</v>
      </c>
      <c r="H81" t="s">
        <v>232</v>
      </c>
      <c r="I81" t="s">
        <v>5</v>
      </c>
      <c r="J81" t="s">
        <v>234</v>
      </c>
      <c r="K81" t="s">
        <v>662</v>
      </c>
      <c r="L81">
        <v>2</v>
      </c>
      <c r="M81">
        <v>77.599999999999994</v>
      </c>
      <c r="N81">
        <v>42.380699999999997</v>
      </c>
      <c r="O81">
        <v>18.382100000000001</v>
      </c>
      <c r="P81">
        <v>11.4877</v>
      </c>
      <c r="Q81">
        <v>5.6342999999999996</v>
      </c>
      <c r="R81">
        <v>3.9973999999999998</v>
      </c>
      <c r="S81">
        <v>3.4702999999999999</v>
      </c>
      <c r="T81">
        <v>2.9952000000000001</v>
      </c>
      <c r="U81">
        <v>1.3475999999999999</v>
      </c>
      <c r="V81">
        <v>0</v>
      </c>
      <c r="W81">
        <v>17.77</v>
      </c>
      <c r="X81" t="s">
        <v>487</v>
      </c>
      <c r="Y81">
        <v>2.7252000000000001</v>
      </c>
      <c r="Z81" t="s">
        <v>488</v>
      </c>
      <c r="AA81">
        <v>2.0716999999999999</v>
      </c>
      <c r="AB81" t="s">
        <v>664</v>
      </c>
      <c r="AC81">
        <v>1.7919</v>
      </c>
      <c r="AD81">
        <v>22.021599999999999</v>
      </c>
      <c r="AE81" s="23">
        <v>215.2869</v>
      </c>
      <c r="AF81">
        <v>3</v>
      </c>
      <c r="AG81">
        <v>69</v>
      </c>
      <c r="AH81">
        <v>9</v>
      </c>
      <c r="AI81">
        <v>15</v>
      </c>
      <c r="AJ81" t="s">
        <v>525</v>
      </c>
      <c r="AL81" t="e">
        <f t="shared" ref="AL81:AL144" si="79">IF(AND(#REF!&lt;&gt;#REF!,#REF!&lt;&gt;#REF!),"Bold","")</f>
        <v>#REF!</v>
      </c>
    </row>
    <row r="82" spans="1:38">
      <c r="A82" t="s">
        <v>1449</v>
      </c>
      <c r="B82" s="1">
        <v>0.69097222222222221</v>
      </c>
      <c r="C82" t="s">
        <v>224</v>
      </c>
      <c r="D82" t="s">
        <v>801</v>
      </c>
      <c r="F82">
        <v>5996</v>
      </c>
      <c r="G82" t="s">
        <v>231</v>
      </c>
      <c r="H82" t="s">
        <v>232</v>
      </c>
      <c r="I82" s="3" t="s">
        <v>5</v>
      </c>
      <c r="J82" t="s">
        <v>778</v>
      </c>
      <c r="K82" t="s">
        <v>1443</v>
      </c>
      <c r="L82">
        <v>3</v>
      </c>
      <c r="M82">
        <v>48.722999999999999</v>
      </c>
      <c r="N82">
        <v>59.7622</v>
      </c>
      <c r="O82">
        <v>29.015000000000001</v>
      </c>
      <c r="P82">
        <v>9.9770000000000003</v>
      </c>
      <c r="Q82">
        <v>6.4524999999999997</v>
      </c>
      <c r="R82">
        <v>5.0896999999999997</v>
      </c>
      <c r="S82">
        <v>4.1398999999999999</v>
      </c>
      <c r="T82">
        <v>1.5659000000000001</v>
      </c>
      <c r="U82">
        <v>1.1404000000000001</v>
      </c>
      <c r="V82">
        <v>1.0195000000000001</v>
      </c>
      <c r="W82">
        <v>14.67</v>
      </c>
      <c r="X82" t="s">
        <v>617</v>
      </c>
      <c r="Y82">
        <v>0.3962</v>
      </c>
      <c r="Z82" t="s">
        <v>1450</v>
      </c>
      <c r="AA82">
        <v>0.35420000000000001</v>
      </c>
      <c r="AB82" t="s">
        <v>628</v>
      </c>
      <c r="AC82">
        <v>1.5742</v>
      </c>
      <c r="AD82">
        <v>21.985499999999998</v>
      </c>
      <c r="AE82">
        <v>205.86519999999999</v>
      </c>
      <c r="AF82">
        <v>8</v>
      </c>
      <c r="AG82">
        <v>53</v>
      </c>
      <c r="AH82">
        <v>9</v>
      </c>
      <c r="AI82">
        <v>16</v>
      </c>
      <c r="AJ82" t="s">
        <v>525</v>
      </c>
      <c r="AL82" t="e">
        <f t="shared" ref="AL82:AL145" si="80">IF(AND(#REF!&lt;&gt;#REF!,#REF!&lt;&gt;#REF!),"Bold","")</f>
        <v>#REF!</v>
      </c>
    </row>
    <row r="83" spans="1:38">
      <c r="A83" t="s">
        <v>1538</v>
      </c>
      <c r="B83" s="1">
        <v>0.73958333333333337</v>
      </c>
      <c r="C83" t="s">
        <v>181</v>
      </c>
      <c r="D83" t="s">
        <v>1519</v>
      </c>
      <c r="E83" t="s">
        <v>230</v>
      </c>
      <c r="F83">
        <v>5434</v>
      </c>
      <c r="G83" t="s">
        <v>1481</v>
      </c>
      <c r="H83" t="s">
        <v>1482</v>
      </c>
      <c r="I83" s="3" t="s">
        <v>5</v>
      </c>
      <c r="J83" t="s">
        <v>778</v>
      </c>
      <c r="K83" t="s">
        <v>1520</v>
      </c>
      <c r="L83">
        <v>6</v>
      </c>
      <c r="M83">
        <v>37.524799999999999</v>
      </c>
      <c r="N83">
        <v>34.093000000000004</v>
      </c>
      <c r="O83">
        <v>23.694900000000001</v>
      </c>
      <c r="P83">
        <v>10.9772</v>
      </c>
      <c r="Q83">
        <v>6.4755000000000003</v>
      </c>
      <c r="R83">
        <v>4.6669</v>
      </c>
      <c r="S83">
        <v>1.8452</v>
      </c>
      <c r="T83">
        <v>1.6115999999999999</v>
      </c>
      <c r="U83">
        <v>1.2556</v>
      </c>
      <c r="V83">
        <v>1.2415</v>
      </c>
      <c r="W83">
        <v>16.4193</v>
      </c>
      <c r="X83" t="s">
        <v>1499</v>
      </c>
      <c r="Y83">
        <v>0.78490000000000004</v>
      </c>
      <c r="Z83" t="s">
        <v>1539</v>
      </c>
      <c r="AA83">
        <v>2.2665000000000002</v>
      </c>
      <c r="AB83" t="s">
        <v>767</v>
      </c>
      <c r="AC83">
        <v>0.78580000000000005</v>
      </c>
      <c r="AD83">
        <v>21.9772</v>
      </c>
      <c r="AE83">
        <v>165.6198</v>
      </c>
      <c r="AF83">
        <v>20</v>
      </c>
      <c r="AG83">
        <v>64</v>
      </c>
      <c r="AH83">
        <v>9</v>
      </c>
      <c r="AI83">
        <v>16</v>
      </c>
      <c r="AJ83" t="s">
        <v>525</v>
      </c>
      <c r="AL83" t="e">
        <f t="shared" ref="AL83:AL146" si="81">IF(AND(#REF!&lt;&gt;#REF!,#REF!&lt;&gt;#REF!),"Bold","")</f>
        <v>#REF!</v>
      </c>
    </row>
    <row r="84" spans="1:38">
      <c r="A84" t="s">
        <v>397</v>
      </c>
      <c r="B84" s="1">
        <v>0.52430555555555558</v>
      </c>
      <c r="C84" t="s">
        <v>226</v>
      </c>
      <c r="D84" t="s">
        <v>229</v>
      </c>
      <c r="E84" t="s">
        <v>388</v>
      </c>
      <c r="F84">
        <v>3493</v>
      </c>
      <c r="G84" t="s">
        <v>231</v>
      </c>
      <c r="H84" t="s">
        <v>232</v>
      </c>
      <c r="I84" t="s">
        <v>5</v>
      </c>
      <c r="J84" t="s">
        <v>234</v>
      </c>
      <c r="K84" t="s">
        <v>389</v>
      </c>
      <c r="L84">
        <v>2</v>
      </c>
      <c r="M84">
        <v>50.8536</v>
      </c>
      <c r="N84">
        <v>57.110399999999998</v>
      </c>
      <c r="O84">
        <v>20.841100000000001</v>
      </c>
      <c r="P84">
        <v>4.0770999999999997</v>
      </c>
      <c r="Q84">
        <v>4.4455</v>
      </c>
      <c r="R84">
        <v>2.7664</v>
      </c>
      <c r="S84">
        <v>0</v>
      </c>
      <c r="T84">
        <v>0</v>
      </c>
      <c r="U84">
        <v>0</v>
      </c>
      <c r="V84">
        <v>0</v>
      </c>
      <c r="W84">
        <v>16.2379</v>
      </c>
      <c r="X84" t="s">
        <v>280</v>
      </c>
      <c r="Y84">
        <v>2.5699000000000001</v>
      </c>
      <c r="Z84" t="s">
        <v>398</v>
      </c>
      <c r="AA84">
        <v>2.2229999999999999</v>
      </c>
      <c r="AB84" t="s">
        <v>399</v>
      </c>
      <c r="AC84">
        <v>2.0394000000000001</v>
      </c>
      <c r="AD84">
        <v>21.933599999999998</v>
      </c>
      <c r="AE84">
        <v>191.8312</v>
      </c>
      <c r="AF84">
        <v>8</v>
      </c>
      <c r="AG84">
        <v>66</v>
      </c>
      <c r="AH84">
        <v>9</v>
      </c>
      <c r="AI84">
        <v>18</v>
      </c>
      <c r="AJ84" t="s">
        <v>525</v>
      </c>
      <c r="AL84" t="e">
        <f t="shared" ref="AL84:AL147" si="82">IF(AND(#REF!&lt;&gt;#REF!,#REF!&lt;&gt;#REF!),"Bold","")</f>
        <v>#REF!</v>
      </c>
    </row>
    <row r="85" spans="1:38">
      <c r="A85" t="s">
        <v>1646</v>
      </c>
      <c r="B85" s="1">
        <v>0.84375</v>
      </c>
      <c r="C85" t="s">
        <v>181</v>
      </c>
      <c r="D85" t="s">
        <v>1632</v>
      </c>
      <c r="E85" t="s">
        <v>230</v>
      </c>
      <c r="F85">
        <v>5434</v>
      </c>
      <c r="G85" t="s">
        <v>1481</v>
      </c>
      <c r="H85" t="s">
        <v>1482</v>
      </c>
      <c r="I85" s="3" t="s">
        <v>5</v>
      </c>
      <c r="J85" t="s">
        <v>778</v>
      </c>
      <c r="K85" t="s">
        <v>1633</v>
      </c>
      <c r="L85">
        <v>3</v>
      </c>
      <c r="M85">
        <v>46.722799999999999</v>
      </c>
      <c r="N85">
        <v>34.590200000000003</v>
      </c>
      <c r="O85">
        <v>19.523099999999999</v>
      </c>
      <c r="P85">
        <v>8.1026000000000007</v>
      </c>
      <c r="Q85">
        <v>5.1345000000000001</v>
      </c>
      <c r="R85">
        <v>3.7669000000000001</v>
      </c>
      <c r="S85">
        <v>4.1689999999999996</v>
      </c>
      <c r="T85">
        <v>1.3886000000000001</v>
      </c>
      <c r="U85">
        <v>1.3081</v>
      </c>
      <c r="V85">
        <v>1.9591000000000001</v>
      </c>
      <c r="W85">
        <v>17.202100000000002</v>
      </c>
      <c r="X85" t="s">
        <v>1647</v>
      </c>
      <c r="Y85">
        <v>2.0461</v>
      </c>
      <c r="Z85" t="s">
        <v>1563</v>
      </c>
      <c r="AA85">
        <v>1.3636999999999999</v>
      </c>
      <c r="AB85" t="s">
        <v>319</v>
      </c>
      <c r="AC85">
        <v>2.1991999999999998</v>
      </c>
      <c r="AD85">
        <v>21.603899999999999</v>
      </c>
      <c r="AE85">
        <v>171.08</v>
      </c>
      <c r="AF85">
        <v>20</v>
      </c>
      <c r="AG85">
        <v>68</v>
      </c>
      <c r="AH85">
        <v>9</v>
      </c>
      <c r="AI85">
        <v>16</v>
      </c>
      <c r="AJ85" t="s">
        <v>525</v>
      </c>
      <c r="AL85" t="e">
        <f t="shared" ref="AL85:AL148" si="83">IF(AND(#REF!&lt;&gt;#REF!,#REF!&lt;&gt;#REF!),"Bold","")</f>
        <v>#REF!</v>
      </c>
    </row>
    <row r="86" spans="1:38">
      <c r="A86" t="s">
        <v>1047</v>
      </c>
      <c r="B86" s="1">
        <v>0.61805555555555558</v>
      </c>
      <c r="C86" t="s">
        <v>226</v>
      </c>
      <c r="D86" t="s">
        <v>484</v>
      </c>
      <c r="E86" t="s">
        <v>230</v>
      </c>
      <c r="F86">
        <v>4528</v>
      </c>
      <c r="G86" t="s">
        <v>231</v>
      </c>
      <c r="H86" t="s">
        <v>232</v>
      </c>
      <c r="I86" t="s">
        <v>233</v>
      </c>
      <c r="J86" t="s">
        <v>778</v>
      </c>
      <c r="K86" t="s">
        <v>1046</v>
      </c>
      <c r="L86">
        <v>3</v>
      </c>
      <c r="M86">
        <v>84.245000000000005</v>
      </c>
      <c r="N86">
        <v>57.559899999999999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20.379300000000001</v>
      </c>
      <c r="X86" t="s">
        <v>419</v>
      </c>
      <c r="Y86">
        <v>0.76039999999999996</v>
      </c>
      <c r="Z86" t="s">
        <v>1048</v>
      </c>
      <c r="AA86">
        <v>0.85289999999999999</v>
      </c>
      <c r="AB86" t="s">
        <v>722</v>
      </c>
      <c r="AC86">
        <v>0.99309999999999998</v>
      </c>
      <c r="AD86">
        <v>21.6</v>
      </c>
      <c r="AE86" s="23">
        <v>248.94659999999999</v>
      </c>
      <c r="AF86">
        <v>2.5</v>
      </c>
      <c r="AG86">
        <v>0</v>
      </c>
      <c r="AH86">
        <v>9</v>
      </c>
      <c r="AI86">
        <v>9</v>
      </c>
      <c r="AJ86" t="s">
        <v>525</v>
      </c>
      <c r="AL86" t="e">
        <f t="shared" ref="AL86:AL149" si="84">IF(AND(#REF!&lt;&gt;#REF!,#REF!&lt;&gt;#REF!),"Bold","")</f>
        <v>#REF!</v>
      </c>
    </row>
    <row r="87" spans="1:38">
      <c r="A87" t="s">
        <v>1029</v>
      </c>
      <c r="B87" s="1">
        <v>0.61111111111111105</v>
      </c>
      <c r="C87" t="s">
        <v>186</v>
      </c>
      <c r="D87" t="s">
        <v>1019</v>
      </c>
      <c r="E87" t="s">
        <v>290</v>
      </c>
      <c r="F87">
        <v>6758</v>
      </c>
      <c r="G87" t="s">
        <v>548</v>
      </c>
      <c r="H87" t="s">
        <v>329</v>
      </c>
      <c r="I87" t="s">
        <v>5</v>
      </c>
      <c r="J87" t="s">
        <v>521</v>
      </c>
      <c r="K87" t="s">
        <v>1020</v>
      </c>
      <c r="L87">
        <v>8</v>
      </c>
      <c r="M87">
        <v>47.045200000000001</v>
      </c>
      <c r="N87">
        <v>55.758000000000003</v>
      </c>
      <c r="O87">
        <v>24.723199999999999</v>
      </c>
      <c r="P87">
        <v>11.286</v>
      </c>
      <c r="Q87">
        <v>4.9404000000000003</v>
      </c>
      <c r="R87">
        <v>4.3832000000000004</v>
      </c>
      <c r="S87">
        <v>1.9908999999999999</v>
      </c>
      <c r="T87">
        <v>1.7906</v>
      </c>
      <c r="U87">
        <v>0.74409999999999998</v>
      </c>
      <c r="V87">
        <v>1.1465000000000001</v>
      </c>
      <c r="W87">
        <v>20.393599999999999</v>
      </c>
      <c r="X87" t="s">
        <v>562</v>
      </c>
      <c r="Y87">
        <v>1.7397</v>
      </c>
      <c r="Z87" t="s">
        <v>1030</v>
      </c>
      <c r="AA87">
        <v>0.31890000000000002</v>
      </c>
      <c r="AB87" t="s">
        <v>1031</v>
      </c>
      <c r="AC87">
        <v>0.14280000000000001</v>
      </c>
      <c r="AD87">
        <v>21.538499999999999</v>
      </c>
      <c r="AE87">
        <v>197.9417</v>
      </c>
      <c r="AF87">
        <v>8</v>
      </c>
      <c r="AG87">
        <v>102</v>
      </c>
      <c r="AH87">
        <v>9</v>
      </c>
      <c r="AI87">
        <v>33</v>
      </c>
      <c r="AJ87" t="s">
        <v>336</v>
      </c>
      <c r="AL87" t="e">
        <f t="shared" ref="AL87:AL150" si="85">IF(AND(#REF!&lt;&gt;#REF!,#REF!&lt;&gt;#REF!),"Bold","")</f>
        <v>#REF!</v>
      </c>
    </row>
    <row r="88" spans="1:38">
      <c r="A88" t="s">
        <v>1144</v>
      </c>
      <c r="B88" s="1">
        <v>0.63541666666666663</v>
      </c>
      <c r="C88" t="s">
        <v>186</v>
      </c>
      <c r="D88" t="s">
        <v>1137</v>
      </c>
      <c r="E88" t="s">
        <v>230</v>
      </c>
      <c r="F88">
        <v>3866</v>
      </c>
      <c r="G88" t="s">
        <v>548</v>
      </c>
      <c r="H88" t="s">
        <v>329</v>
      </c>
      <c r="I88" t="s">
        <v>5</v>
      </c>
      <c r="J88" t="s">
        <v>521</v>
      </c>
      <c r="K88" t="s">
        <v>1138</v>
      </c>
      <c r="L88">
        <v>12</v>
      </c>
      <c r="M88">
        <v>44.083300000000001</v>
      </c>
      <c r="N88">
        <v>39.218699999999998</v>
      </c>
      <c r="O88">
        <v>23.5885</v>
      </c>
      <c r="P88">
        <v>6.1551999999999998</v>
      </c>
      <c r="Q88">
        <v>7.7527999999999997</v>
      </c>
      <c r="R88">
        <v>3.7067000000000001</v>
      </c>
      <c r="S88">
        <v>1.7344999999999999</v>
      </c>
      <c r="T88">
        <v>1.3398000000000001</v>
      </c>
      <c r="U88">
        <v>0.77569999999999995</v>
      </c>
      <c r="V88">
        <v>0.87070000000000003</v>
      </c>
      <c r="W88">
        <v>19.156400000000001</v>
      </c>
      <c r="X88" t="s">
        <v>1145</v>
      </c>
      <c r="Y88">
        <v>7.0199999999999999E-2</v>
      </c>
      <c r="Z88" t="s">
        <v>1146</v>
      </c>
      <c r="AA88">
        <v>0.65349999999999997</v>
      </c>
      <c r="AB88" t="s">
        <v>1063</v>
      </c>
      <c r="AC88">
        <v>0.99909999999999999</v>
      </c>
      <c r="AD88">
        <v>21.477799999999998</v>
      </c>
      <c r="AE88">
        <v>171.5829</v>
      </c>
      <c r="AF88">
        <v>20</v>
      </c>
      <c r="AG88">
        <v>78</v>
      </c>
      <c r="AH88">
        <v>9</v>
      </c>
      <c r="AI88">
        <v>128</v>
      </c>
      <c r="AJ88" t="s">
        <v>336</v>
      </c>
      <c r="AL88" t="e">
        <f t="shared" ref="AL88:AL151" si="86">IF(AND(#REF!&lt;&gt;#REF!,#REF!&lt;&gt;#REF!),"Bold","")</f>
        <v>#REF!</v>
      </c>
    </row>
    <row r="89" spans="1:38">
      <c r="A89" t="s">
        <v>1391</v>
      </c>
      <c r="B89" s="1">
        <v>0.67708333333333337</v>
      </c>
      <c r="C89" t="s">
        <v>175</v>
      </c>
      <c r="D89" t="s">
        <v>484</v>
      </c>
      <c r="E89" t="s">
        <v>230</v>
      </c>
      <c r="F89">
        <v>3619</v>
      </c>
      <c r="G89" t="s">
        <v>291</v>
      </c>
      <c r="H89" t="s">
        <v>232</v>
      </c>
      <c r="I89" t="s">
        <v>5</v>
      </c>
      <c r="J89" t="s">
        <v>778</v>
      </c>
      <c r="K89" t="s">
        <v>1373</v>
      </c>
      <c r="L89">
        <v>4</v>
      </c>
      <c r="M89">
        <v>44.214199999999998</v>
      </c>
      <c r="N89">
        <v>76.438400000000001</v>
      </c>
      <c r="O89">
        <v>17.665900000000001</v>
      </c>
      <c r="P89">
        <v>10.632</v>
      </c>
      <c r="Q89">
        <v>3.1429999999999998</v>
      </c>
      <c r="R89">
        <v>4.0816999999999997</v>
      </c>
      <c r="S89">
        <v>3.7528000000000001</v>
      </c>
      <c r="T89">
        <v>2.6852999999999998</v>
      </c>
      <c r="U89">
        <v>1.4302999999999999</v>
      </c>
      <c r="V89">
        <v>1.3529</v>
      </c>
      <c r="W89">
        <v>17.171399999999998</v>
      </c>
      <c r="X89" t="s">
        <v>1392</v>
      </c>
      <c r="Y89">
        <v>0.1482</v>
      </c>
      <c r="Z89" t="s">
        <v>1393</v>
      </c>
      <c r="AA89">
        <v>3.0194000000000001</v>
      </c>
      <c r="AB89" t="s">
        <v>303</v>
      </c>
      <c r="AC89">
        <v>1.4489000000000001</v>
      </c>
      <c r="AD89">
        <v>21.351099999999999</v>
      </c>
      <c r="AE89">
        <v>208.53550000000001</v>
      </c>
      <c r="AF89">
        <v>10</v>
      </c>
      <c r="AG89">
        <v>66</v>
      </c>
      <c r="AH89">
        <v>9</v>
      </c>
      <c r="AI89">
        <v>150</v>
      </c>
      <c r="AJ89" t="s">
        <v>336</v>
      </c>
      <c r="AL89" t="e">
        <f t="shared" ref="AL89:AL152" si="87">IF(AND(#REF!&lt;&gt;#REF!,#REF!&lt;&gt;#REF!),"Bold","")</f>
        <v>#REF!</v>
      </c>
    </row>
    <row r="90" spans="1:38">
      <c r="A90" t="s">
        <v>1648</v>
      </c>
      <c r="B90" s="1">
        <v>0.84375</v>
      </c>
      <c r="C90" t="s">
        <v>181</v>
      </c>
      <c r="D90" t="s">
        <v>1632</v>
      </c>
      <c r="E90" t="s">
        <v>230</v>
      </c>
      <c r="F90">
        <v>5434</v>
      </c>
      <c r="G90" t="s">
        <v>1481</v>
      </c>
      <c r="H90" t="s">
        <v>1482</v>
      </c>
      <c r="I90" s="3" t="s">
        <v>5</v>
      </c>
      <c r="J90" t="s">
        <v>778</v>
      </c>
      <c r="K90" t="s">
        <v>1633</v>
      </c>
      <c r="L90">
        <v>4</v>
      </c>
      <c r="M90">
        <v>34.619999999999997</v>
      </c>
      <c r="N90">
        <v>42.963200000000001</v>
      </c>
      <c r="O90">
        <v>21.988</v>
      </c>
      <c r="P90">
        <v>5.9947999999999997</v>
      </c>
      <c r="Q90">
        <v>5.1521999999999997</v>
      </c>
      <c r="R90">
        <v>5.3175999999999997</v>
      </c>
      <c r="S90">
        <v>2.3933</v>
      </c>
      <c r="T90">
        <v>1.101</v>
      </c>
      <c r="U90">
        <v>1.2699</v>
      </c>
      <c r="V90">
        <v>1.5681</v>
      </c>
      <c r="W90">
        <v>16.124300000000002</v>
      </c>
      <c r="X90" t="s">
        <v>674</v>
      </c>
      <c r="Y90">
        <v>3.3637000000000001</v>
      </c>
      <c r="Z90" t="s">
        <v>1649</v>
      </c>
      <c r="AA90">
        <v>1.3643000000000001</v>
      </c>
      <c r="AB90" t="s">
        <v>319</v>
      </c>
      <c r="AC90">
        <v>2.0630000000000002</v>
      </c>
      <c r="AD90">
        <v>21.223199999999999</v>
      </c>
      <c r="AE90">
        <v>166.50649999999999</v>
      </c>
      <c r="AF90">
        <v>14</v>
      </c>
      <c r="AG90">
        <v>62</v>
      </c>
      <c r="AH90">
        <v>9</v>
      </c>
      <c r="AI90">
        <v>212</v>
      </c>
      <c r="AJ90" t="s">
        <v>336</v>
      </c>
      <c r="AL90" t="e">
        <f t="shared" ref="AL90:AL153" si="88">IF(AND(#REF!&lt;&gt;#REF!,#REF!&lt;&gt;#REF!),"Bold","")</f>
        <v>#REF!</v>
      </c>
    </row>
    <row r="91" spans="1:38">
      <c r="A91" t="s">
        <v>808</v>
      </c>
      <c r="B91" s="1">
        <v>0.57986111111111105</v>
      </c>
      <c r="C91" t="s">
        <v>175</v>
      </c>
      <c r="D91" t="s">
        <v>801</v>
      </c>
      <c r="E91" t="s">
        <v>802</v>
      </c>
      <c r="F91">
        <v>12602</v>
      </c>
      <c r="G91" t="s">
        <v>291</v>
      </c>
      <c r="H91" t="s">
        <v>232</v>
      </c>
      <c r="I91" t="s">
        <v>5</v>
      </c>
      <c r="J91" t="s">
        <v>778</v>
      </c>
      <c r="K91" t="s">
        <v>803</v>
      </c>
      <c r="L91">
        <v>6</v>
      </c>
      <c r="M91">
        <v>86.784999999999997</v>
      </c>
      <c r="N91">
        <v>94.768000000000001</v>
      </c>
      <c r="O91">
        <v>29.183800000000002</v>
      </c>
      <c r="P91">
        <v>16.273900000000001</v>
      </c>
      <c r="Q91">
        <v>6.2938000000000001</v>
      </c>
      <c r="R91">
        <v>4.2621000000000002</v>
      </c>
      <c r="S91">
        <v>6.0403000000000002</v>
      </c>
      <c r="T91">
        <v>3.6</v>
      </c>
      <c r="U91">
        <v>1.6646000000000001</v>
      </c>
      <c r="V91">
        <v>2.0352000000000001</v>
      </c>
      <c r="W91">
        <v>22.097100000000001</v>
      </c>
      <c r="X91" t="s">
        <v>809</v>
      </c>
      <c r="Y91">
        <v>3.1791</v>
      </c>
      <c r="Z91" t="s">
        <v>810</v>
      </c>
      <c r="AA91">
        <v>3.0297999999999998</v>
      </c>
      <c r="AB91" t="s">
        <v>664</v>
      </c>
      <c r="AC91">
        <v>1.764</v>
      </c>
      <c r="AD91">
        <v>21.0913</v>
      </c>
      <c r="AE91">
        <v>302.06799999999998</v>
      </c>
      <c r="AF91">
        <v>5.5</v>
      </c>
      <c r="AG91">
        <v>102</v>
      </c>
      <c r="AH91">
        <v>9</v>
      </c>
      <c r="AI91">
        <v>33</v>
      </c>
      <c r="AJ91" t="s">
        <v>336</v>
      </c>
      <c r="AL91" t="e">
        <f t="shared" ref="AL91:AL154" si="89">IF(AND(#REF!&lt;&gt;#REF!,#REF!&lt;&gt;#REF!),"Bold","")</f>
        <v>#REF!</v>
      </c>
    </row>
    <row r="92" spans="1:38">
      <c r="A92" t="s">
        <v>1456</v>
      </c>
      <c r="B92" s="1">
        <v>0.69097222222222221</v>
      </c>
      <c r="C92" t="s">
        <v>224</v>
      </c>
      <c r="D92" t="s">
        <v>801</v>
      </c>
      <c r="F92">
        <v>5996</v>
      </c>
      <c r="G92" t="s">
        <v>231</v>
      </c>
      <c r="H92" t="s">
        <v>232</v>
      </c>
      <c r="I92" s="3" t="s">
        <v>5</v>
      </c>
      <c r="J92" t="s">
        <v>778</v>
      </c>
      <c r="K92" t="s">
        <v>1443</v>
      </c>
      <c r="L92">
        <v>8</v>
      </c>
      <c r="M92">
        <v>66.180000000000007</v>
      </c>
      <c r="N92">
        <v>41.911200000000001</v>
      </c>
      <c r="O92">
        <v>15.234999999999999</v>
      </c>
      <c r="P92">
        <v>6.0910000000000002</v>
      </c>
      <c r="Q92">
        <v>3.38</v>
      </c>
      <c r="R92">
        <v>2.8182999999999998</v>
      </c>
      <c r="S92">
        <v>2.9607000000000001</v>
      </c>
      <c r="T92">
        <v>1.8986000000000001</v>
      </c>
      <c r="U92">
        <v>1.1183000000000001</v>
      </c>
      <c r="V92">
        <v>1.1648000000000001</v>
      </c>
      <c r="W92">
        <v>17.639299999999999</v>
      </c>
      <c r="X92" t="s">
        <v>465</v>
      </c>
      <c r="Y92">
        <v>0.99180000000000001</v>
      </c>
      <c r="Z92" t="s">
        <v>1457</v>
      </c>
      <c r="AA92">
        <v>1.282</v>
      </c>
      <c r="AB92" t="s">
        <v>1458</v>
      </c>
      <c r="AC92">
        <v>1.5536000000000001</v>
      </c>
      <c r="AD92">
        <v>20.8948</v>
      </c>
      <c r="AE92">
        <v>185.11940000000001</v>
      </c>
      <c r="AF92">
        <v>8</v>
      </c>
      <c r="AG92">
        <v>56</v>
      </c>
      <c r="AH92">
        <v>9</v>
      </c>
      <c r="AI92">
        <v>21</v>
      </c>
      <c r="AJ92" t="s">
        <v>336</v>
      </c>
      <c r="AL92" t="e">
        <f t="shared" ref="AL92:AL155" si="90">IF(AND(#REF!&lt;&gt;#REF!,#REF!&lt;&gt;#REF!),"Bold","")</f>
        <v>#REF!</v>
      </c>
    </row>
    <row r="93" spans="1:38">
      <c r="A93" t="s">
        <v>561</v>
      </c>
      <c r="B93" s="1">
        <v>0.53819444444444442</v>
      </c>
      <c r="C93" t="s">
        <v>186</v>
      </c>
      <c r="D93" t="s">
        <v>547</v>
      </c>
      <c r="E93" t="s">
        <v>230</v>
      </c>
      <c r="F93">
        <v>3184</v>
      </c>
      <c r="G93" t="s">
        <v>548</v>
      </c>
      <c r="H93" t="s">
        <v>329</v>
      </c>
      <c r="I93" t="s">
        <v>233</v>
      </c>
      <c r="J93" t="s">
        <v>521</v>
      </c>
      <c r="K93" t="s">
        <v>549</v>
      </c>
      <c r="L93">
        <v>5</v>
      </c>
      <c r="M93">
        <v>71.082999999999998</v>
      </c>
      <c r="N93">
        <v>38.376100000000001</v>
      </c>
      <c r="O93">
        <v>14.2338</v>
      </c>
      <c r="P93">
        <v>8.0954999999999995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 t="s">
        <v>562</v>
      </c>
      <c r="Y93">
        <v>2.4733000000000001</v>
      </c>
      <c r="Z93" t="s">
        <v>563</v>
      </c>
      <c r="AA93">
        <v>1.8026</v>
      </c>
      <c r="AB93" t="s">
        <v>362</v>
      </c>
      <c r="AC93">
        <v>1.9343999999999999</v>
      </c>
      <c r="AD93">
        <v>20.75</v>
      </c>
      <c r="AE93">
        <v>174.7072</v>
      </c>
      <c r="AF93">
        <v>1.88</v>
      </c>
      <c r="AG93">
        <v>0</v>
      </c>
      <c r="AH93">
        <v>9</v>
      </c>
      <c r="AI93">
        <v>218</v>
      </c>
      <c r="AJ93" t="s">
        <v>336</v>
      </c>
      <c r="AL93" t="e">
        <f t="shared" ref="AL93:AL156" si="91">IF(AND(#REF!&lt;&gt;#REF!,#REF!&lt;&gt;#REF!),"Bold","")</f>
        <v>#REF!</v>
      </c>
    </row>
    <row r="94" spans="1:38">
      <c r="A94" t="s">
        <v>819</v>
      </c>
      <c r="B94" s="1">
        <v>0.57986111111111105</v>
      </c>
      <c r="C94" t="s">
        <v>175</v>
      </c>
      <c r="D94" t="s">
        <v>801</v>
      </c>
      <c r="E94" t="s">
        <v>802</v>
      </c>
      <c r="F94">
        <v>12602</v>
      </c>
      <c r="G94" t="s">
        <v>291</v>
      </c>
      <c r="H94" t="s">
        <v>232</v>
      </c>
      <c r="I94" t="s">
        <v>5</v>
      </c>
      <c r="J94" t="s">
        <v>778</v>
      </c>
      <c r="K94" t="s">
        <v>803</v>
      </c>
      <c r="L94">
        <v>4</v>
      </c>
      <c r="M94">
        <v>60.329599999999999</v>
      </c>
      <c r="N94">
        <v>95.758399999999995</v>
      </c>
      <c r="O94">
        <v>21.1585</v>
      </c>
      <c r="P94">
        <v>6.0063000000000004</v>
      </c>
      <c r="Q94">
        <v>5.8662999999999998</v>
      </c>
      <c r="R94">
        <v>5.3079999999999998</v>
      </c>
      <c r="S94">
        <v>3.1469999999999998</v>
      </c>
      <c r="T94">
        <v>2.1806000000000001</v>
      </c>
      <c r="U94">
        <v>2.0901000000000001</v>
      </c>
      <c r="V94">
        <v>1.6591</v>
      </c>
      <c r="W94">
        <v>20.695</v>
      </c>
      <c r="X94" t="s">
        <v>503</v>
      </c>
      <c r="Y94">
        <v>2.0792999999999999</v>
      </c>
      <c r="Z94" t="s">
        <v>820</v>
      </c>
      <c r="AA94">
        <v>1.4641999999999999</v>
      </c>
      <c r="AB94" t="s">
        <v>584</v>
      </c>
      <c r="AC94">
        <v>2.1659000000000002</v>
      </c>
      <c r="AD94">
        <v>20.718699999999998</v>
      </c>
      <c r="AE94">
        <v>250.62710000000001</v>
      </c>
      <c r="AF94">
        <v>14</v>
      </c>
      <c r="AG94">
        <v>96</v>
      </c>
      <c r="AH94">
        <v>9</v>
      </c>
      <c r="AI94">
        <v>108</v>
      </c>
      <c r="AJ94" t="s">
        <v>336</v>
      </c>
      <c r="AL94" t="e">
        <f t="shared" ref="AL94:AL157" si="92">IF(AND(#REF!&lt;&gt;#REF!,#REF!&lt;&gt;#REF!),"Bold","")</f>
        <v>#REF!</v>
      </c>
    </row>
    <row r="95" spans="1:38">
      <c r="A95" t="s">
        <v>758</v>
      </c>
      <c r="B95" s="1">
        <v>0.56944444444444442</v>
      </c>
      <c r="C95" t="s">
        <v>226</v>
      </c>
      <c r="D95" t="s">
        <v>743</v>
      </c>
      <c r="E95" t="s">
        <v>388</v>
      </c>
      <c r="F95">
        <v>3493</v>
      </c>
      <c r="G95" t="s">
        <v>231</v>
      </c>
      <c r="H95" t="s">
        <v>232</v>
      </c>
      <c r="I95" t="s">
        <v>233</v>
      </c>
      <c r="J95" t="s">
        <v>744</v>
      </c>
      <c r="K95" t="s">
        <v>745</v>
      </c>
      <c r="L95">
        <v>3</v>
      </c>
      <c r="M95">
        <v>33.819000000000003</v>
      </c>
      <c r="N95">
        <v>35.308599999999998</v>
      </c>
      <c r="O95">
        <v>28.677099999999999</v>
      </c>
      <c r="P95">
        <v>12.797000000000001</v>
      </c>
      <c r="Q95">
        <v>5.5708000000000002</v>
      </c>
      <c r="R95">
        <v>4.6041999999999996</v>
      </c>
      <c r="S95">
        <v>4.4871999999999996</v>
      </c>
      <c r="T95">
        <v>2.1564000000000001</v>
      </c>
      <c r="U95">
        <v>1.4358</v>
      </c>
      <c r="V95">
        <v>1.3068</v>
      </c>
      <c r="W95">
        <v>15.2607</v>
      </c>
      <c r="X95" t="s">
        <v>254</v>
      </c>
      <c r="Y95">
        <v>2.8199999999999999E-2</v>
      </c>
      <c r="Z95" t="s">
        <v>759</v>
      </c>
      <c r="AA95">
        <v>4.8000000000000001E-2</v>
      </c>
      <c r="AB95" t="s">
        <v>760</v>
      </c>
      <c r="AC95">
        <v>1.6586000000000001</v>
      </c>
      <c r="AD95">
        <v>20.616700000000002</v>
      </c>
      <c r="AE95">
        <v>167.77510000000001</v>
      </c>
      <c r="AF95">
        <v>14</v>
      </c>
      <c r="AG95">
        <v>60</v>
      </c>
      <c r="AH95">
        <v>9</v>
      </c>
      <c r="AI95">
        <v>634</v>
      </c>
      <c r="AJ95" t="s">
        <v>336</v>
      </c>
      <c r="AL95" t="e">
        <f t="shared" ref="AL95:AL158" si="93">IF(AND(#REF!&lt;&gt;#REF!,#REF!&lt;&gt;#REF!),"Bold","")</f>
        <v>#REF!</v>
      </c>
    </row>
    <row r="96" spans="1:38">
      <c r="A96" t="s">
        <v>1409</v>
      </c>
      <c r="B96" s="1">
        <v>0.67708333333333337</v>
      </c>
      <c r="C96" t="s">
        <v>175</v>
      </c>
      <c r="D96" t="s">
        <v>484</v>
      </c>
      <c r="E96" t="s">
        <v>230</v>
      </c>
      <c r="F96">
        <v>3619</v>
      </c>
      <c r="G96" t="s">
        <v>291</v>
      </c>
      <c r="H96" t="s">
        <v>232</v>
      </c>
      <c r="I96" t="s">
        <v>5</v>
      </c>
      <c r="J96" t="s">
        <v>778</v>
      </c>
      <c r="K96" t="s">
        <v>1373</v>
      </c>
      <c r="L96">
        <v>4</v>
      </c>
      <c r="M96">
        <v>48.78</v>
      </c>
      <c r="N96">
        <v>36.4315</v>
      </c>
      <c r="O96">
        <v>18.658000000000001</v>
      </c>
      <c r="P96">
        <v>10.3896</v>
      </c>
      <c r="Q96">
        <v>9.0711999999999993</v>
      </c>
      <c r="R96">
        <v>4.7134999999999998</v>
      </c>
      <c r="S96">
        <v>4.2725</v>
      </c>
      <c r="T96">
        <v>1.9221999999999999</v>
      </c>
      <c r="U96">
        <v>2.0164</v>
      </c>
      <c r="V96">
        <v>1.4280999999999999</v>
      </c>
      <c r="W96">
        <v>18.191400000000002</v>
      </c>
      <c r="X96" t="s">
        <v>1410</v>
      </c>
      <c r="Y96">
        <v>0.38200000000000001</v>
      </c>
      <c r="Z96" t="s">
        <v>1215</v>
      </c>
      <c r="AA96">
        <v>2.4944000000000002</v>
      </c>
      <c r="AB96" t="s">
        <v>642</v>
      </c>
      <c r="AC96">
        <v>1.9237</v>
      </c>
      <c r="AD96">
        <v>20.580400000000001</v>
      </c>
      <c r="AE96">
        <v>181.255</v>
      </c>
      <c r="AF96">
        <v>10</v>
      </c>
      <c r="AG96">
        <v>70</v>
      </c>
      <c r="AH96">
        <v>11</v>
      </c>
      <c r="AI96">
        <v>15</v>
      </c>
      <c r="AJ96" t="s">
        <v>240</v>
      </c>
      <c r="AL96" t="e">
        <f t="shared" ref="AL96:AL159" si="94">IF(AND(#REF!&lt;&gt;#REF!,#REF!&lt;&gt;#REF!),"Bold","")</f>
        <v>#REF!</v>
      </c>
    </row>
    <row r="97" spans="1:38">
      <c r="A97" t="s">
        <v>557</v>
      </c>
      <c r="B97" s="1">
        <v>0.53819444444444442</v>
      </c>
      <c r="C97" t="s">
        <v>186</v>
      </c>
      <c r="D97" t="s">
        <v>547</v>
      </c>
      <c r="E97" t="s">
        <v>230</v>
      </c>
      <c r="F97">
        <v>3184</v>
      </c>
      <c r="G97" t="s">
        <v>548</v>
      </c>
      <c r="H97" t="s">
        <v>329</v>
      </c>
      <c r="I97" t="s">
        <v>233</v>
      </c>
      <c r="J97" t="s">
        <v>521</v>
      </c>
      <c r="K97" t="s">
        <v>549</v>
      </c>
      <c r="L97">
        <v>5</v>
      </c>
      <c r="M97">
        <v>69.293099999999995</v>
      </c>
      <c r="N97">
        <v>29.883500000000002</v>
      </c>
      <c r="O97">
        <v>17.3155</v>
      </c>
      <c r="P97">
        <v>6.3139000000000003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18.777100000000001</v>
      </c>
      <c r="X97" t="s">
        <v>558</v>
      </c>
      <c r="Y97">
        <v>4.0476999999999999</v>
      </c>
      <c r="Z97" t="s">
        <v>559</v>
      </c>
      <c r="AA97">
        <v>2.0306999999999999</v>
      </c>
      <c r="AB97" t="s">
        <v>560</v>
      </c>
      <c r="AC97">
        <v>1.5394000000000001</v>
      </c>
      <c r="AD97">
        <v>20.5</v>
      </c>
      <c r="AE97">
        <v>184.39109999999999</v>
      </c>
      <c r="AF97">
        <v>2.5</v>
      </c>
      <c r="AG97">
        <v>0</v>
      </c>
      <c r="AH97">
        <v>11</v>
      </c>
      <c r="AI97">
        <v>30</v>
      </c>
      <c r="AJ97" t="s">
        <v>240</v>
      </c>
      <c r="AL97" t="e">
        <f t="shared" ref="AL97:AL160" si="95">IF(AND(#REF!&lt;&gt;#REF!,#REF!&lt;&gt;#REF!),"Bold","")</f>
        <v>#REF!</v>
      </c>
    </row>
    <row r="98" spans="1:38">
      <c r="A98" t="s">
        <v>616</v>
      </c>
      <c r="B98" s="1">
        <v>0.54861111111111105</v>
      </c>
      <c r="C98" t="s">
        <v>224</v>
      </c>
      <c r="D98" t="s">
        <v>433</v>
      </c>
      <c r="F98">
        <v>6542</v>
      </c>
      <c r="G98" t="s">
        <v>231</v>
      </c>
      <c r="H98" t="s">
        <v>232</v>
      </c>
      <c r="I98" t="s">
        <v>5</v>
      </c>
      <c r="J98" t="s">
        <v>234</v>
      </c>
      <c r="K98" t="s">
        <v>612</v>
      </c>
      <c r="L98">
        <v>2</v>
      </c>
      <c r="M98">
        <v>84.96</v>
      </c>
      <c r="N98">
        <v>76.48</v>
      </c>
      <c r="O98">
        <v>24.118400000000001</v>
      </c>
      <c r="P98">
        <v>10.444800000000001</v>
      </c>
      <c r="Q98">
        <v>6.3712</v>
      </c>
      <c r="R98">
        <v>6.4631999999999996</v>
      </c>
      <c r="S98">
        <v>2.9177</v>
      </c>
      <c r="T98">
        <v>0</v>
      </c>
      <c r="U98">
        <v>0</v>
      </c>
      <c r="V98">
        <v>0</v>
      </c>
      <c r="W98">
        <v>18.5229</v>
      </c>
      <c r="X98" t="s">
        <v>617</v>
      </c>
      <c r="Y98">
        <v>0.3962</v>
      </c>
      <c r="Z98" t="s">
        <v>445</v>
      </c>
      <c r="AA98">
        <v>3.0055000000000001</v>
      </c>
      <c r="AB98" t="s">
        <v>618</v>
      </c>
      <c r="AC98">
        <v>2.113</v>
      </c>
      <c r="AD98">
        <v>20.372699999999998</v>
      </c>
      <c r="AE98">
        <v>262.64069999999998</v>
      </c>
      <c r="AF98">
        <v>4.5</v>
      </c>
      <c r="AG98">
        <v>70</v>
      </c>
      <c r="AH98">
        <v>11</v>
      </c>
      <c r="AI98">
        <v>17</v>
      </c>
      <c r="AJ98" t="s">
        <v>240</v>
      </c>
      <c r="AL98" t="e">
        <f t="shared" ref="AL98:AL161" si="96">IF(AND(#REF!&lt;&gt;#REF!,#REF!&lt;&gt;#REF!),"Bold","")</f>
        <v>#REF!</v>
      </c>
    </row>
    <row r="99" spans="1:38">
      <c r="A99" t="s">
        <v>495</v>
      </c>
      <c r="B99" s="1">
        <v>0.53125</v>
      </c>
      <c r="C99" t="s">
        <v>175</v>
      </c>
      <c r="D99" t="s">
        <v>484</v>
      </c>
      <c r="E99" t="s">
        <v>230</v>
      </c>
      <c r="F99">
        <v>3752</v>
      </c>
      <c r="G99" t="s">
        <v>291</v>
      </c>
      <c r="H99" t="s">
        <v>232</v>
      </c>
      <c r="I99" t="s">
        <v>5</v>
      </c>
      <c r="J99" t="s">
        <v>234</v>
      </c>
      <c r="K99" t="s">
        <v>485</v>
      </c>
      <c r="L99">
        <v>2</v>
      </c>
      <c r="M99">
        <v>64.95</v>
      </c>
      <c r="N99">
        <v>58.7072</v>
      </c>
      <c r="O99">
        <v>29.638000000000002</v>
      </c>
      <c r="P99">
        <v>8.6553000000000004</v>
      </c>
      <c r="Q99">
        <v>3.7395</v>
      </c>
      <c r="R99">
        <v>4.6234999999999999</v>
      </c>
      <c r="S99">
        <v>2.6408</v>
      </c>
      <c r="T99">
        <v>1.4153</v>
      </c>
      <c r="U99">
        <v>0</v>
      </c>
      <c r="V99">
        <v>0</v>
      </c>
      <c r="W99">
        <v>9.4385999999999992</v>
      </c>
      <c r="X99" t="s">
        <v>496</v>
      </c>
      <c r="Y99">
        <v>2.1901999999999999</v>
      </c>
      <c r="Z99" t="s">
        <v>277</v>
      </c>
      <c r="AA99">
        <v>1.5908</v>
      </c>
      <c r="AB99" t="s">
        <v>497</v>
      </c>
      <c r="AC99">
        <v>1.0627</v>
      </c>
      <c r="AD99">
        <v>20.366599999999998</v>
      </c>
      <c r="AE99">
        <v>212.02029999999999</v>
      </c>
      <c r="AF99">
        <v>12</v>
      </c>
      <c r="AG99">
        <v>60</v>
      </c>
      <c r="AH99">
        <v>11</v>
      </c>
      <c r="AI99">
        <v>30</v>
      </c>
      <c r="AJ99" t="s">
        <v>240</v>
      </c>
      <c r="AL99" t="e">
        <f t="shared" ref="AL99:AL162" si="97">IF(AND(#REF!&lt;&gt;#REF!,#REF!&lt;&gt;#REF!),"Bold","")</f>
        <v>#REF!</v>
      </c>
    </row>
    <row r="100" spans="1:38">
      <c r="A100" t="s">
        <v>870</v>
      </c>
      <c r="B100" s="1">
        <v>0.58680555555555558</v>
      </c>
      <c r="C100" t="s">
        <v>186</v>
      </c>
      <c r="D100" t="s">
        <v>547</v>
      </c>
      <c r="E100" t="s">
        <v>290</v>
      </c>
      <c r="F100">
        <v>6758</v>
      </c>
      <c r="G100" t="s">
        <v>548</v>
      </c>
      <c r="H100" t="s">
        <v>329</v>
      </c>
      <c r="I100" t="s">
        <v>5</v>
      </c>
      <c r="J100" t="s">
        <v>521</v>
      </c>
      <c r="K100" t="s">
        <v>866</v>
      </c>
      <c r="L100">
        <v>6</v>
      </c>
      <c r="M100">
        <v>78.504000000000005</v>
      </c>
      <c r="N100">
        <v>39.295499999999997</v>
      </c>
      <c r="O100">
        <v>23.584499999999998</v>
      </c>
      <c r="P100">
        <v>11.1294</v>
      </c>
      <c r="Q100">
        <v>6.9151999999999996</v>
      </c>
      <c r="R100">
        <v>6.9608999999999996</v>
      </c>
      <c r="S100">
        <v>3.8734999999999999</v>
      </c>
      <c r="T100">
        <v>2.4533999999999998</v>
      </c>
      <c r="U100">
        <v>1.2377</v>
      </c>
      <c r="V100">
        <v>1.4126000000000001</v>
      </c>
      <c r="W100">
        <v>14.508599999999999</v>
      </c>
      <c r="X100" t="s">
        <v>579</v>
      </c>
      <c r="Y100">
        <v>3.4523000000000001</v>
      </c>
      <c r="Z100" t="s">
        <v>871</v>
      </c>
      <c r="AA100">
        <v>2.0589</v>
      </c>
      <c r="AB100" t="s">
        <v>872</v>
      </c>
      <c r="AC100">
        <v>1.3277000000000001</v>
      </c>
      <c r="AD100">
        <v>20.322800000000001</v>
      </c>
      <c r="AE100">
        <v>217.0369</v>
      </c>
      <c r="AF100">
        <v>5</v>
      </c>
      <c r="AG100">
        <v>119</v>
      </c>
      <c r="AH100">
        <v>11</v>
      </c>
      <c r="AI100">
        <v>15</v>
      </c>
      <c r="AJ100" t="s">
        <v>240</v>
      </c>
      <c r="AL100" t="e">
        <f t="shared" ref="AL100:AL163" si="98">IF(AND(#REF!&lt;&gt;#REF!,#REF!&lt;&gt;#REF!),"Bold","")</f>
        <v>#REF!</v>
      </c>
    </row>
    <row r="101" spans="1:38">
      <c r="A101" t="s">
        <v>1194</v>
      </c>
      <c r="B101" s="1">
        <v>0.64236111111111105</v>
      </c>
      <c r="C101" t="s">
        <v>226</v>
      </c>
      <c r="D101" t="s">
        <v>229</v>
      </c>
      <c r="E101" t="s">
        <v>388</v>
      </c>
      <c r="F101">
        <v>3493</v>
      </c>
      <c r="G101" t="s">
        <v>231</v>
      </c>
      <c r="H101" t="s">
        <v>232</v>
      </c>
      <c r="I101" t="s">
        <v>5</v>
      </c>
      <c r="J101" t="s">
        <v>778</v>
      </c>
      <c r="K101" t="s">
        <v>1173</v>
      </c>
      <c r="L101">
        <v>8</v>
      </c>
      <c r="M101">
        <v>42.6</v>
      </c>
      <c r="N101">
        <v>59.88</v>
      </c>
      <c r="O101">
        <v>19.3368</v>
      </c>
      <c r="P101">
        <v>7.7968000000000002</v>
      </c>
      <c r="Q101">
        <v>5.9843000000000002</v>
      </c>
      <c r="R101">
        <v>3.3090999999999999</v>
      </c>
      <c r="S101">
        <v>3.1772</v>
      </c>
      <c r="T101">
        <v>2.6520000000000001</v>
      </c>
      <c r="U101">
        <v>1.2185999999999999</v>
      </c>
      <c r="V101">
        <v>1.6434</v>
      </c>
      <c r="W101">
        <v>19.195</v>
      </c>
      <c r="X101" t="s">
        <v>1195</v>
      </c>
      <c r="Y101">
        <v>0.46089999999999998</v>
      </c>
      <c r="Z101" t="s">
        <v>1196</v>
      </c>
      <c r="AA101">
        <v>1.4706999999999999</v>
      </c>
      <c r="AB101" t="s">
        <v>1197</v>
      </c>
      <c r="AC101">
        <v>2.6819000000000002</v>
      </c>
      <c r="AD101">
        <v>20.2957</v>
      </c>
      <c r="AE101">
        <v>191.70249999999999</v>
      </c>
      <c r="AF101">
        <v>20</v>
      </c>
      <c r="AG101">
        <v>51</v>
      </c>
      <c r="AH101">
        <v>11</v>
      </c>
      <c r="AI101">
        <v>13</v>
      </c>
      <c r="AJ101" t="s">
        <v>240</v>
      </c>
      <c r="AL101" t="e">
        <f t="shared" ref="AL101:AL164" si="99">IF(AND(#REF!&lt;&gt;#REF!,#REF!&lt;&gt;#REF!),"Bold","")</f>
        <v>#REF!</v>
      </c>
    </row>
    <row r="102" spans="1:38">
      <c r="A102" t="s">
        <v>1546</v>
      </c>
      <c r="B102" s="1">
        <v>0.76041666666666663</v>
      </c>
      <c r="C102" t="s">
        <v>181</v>
      </c>
      <c r="D102" t="s">
        <v>484</v>
      </c>
      <c r="E102" t="s">
        <v>290</v>
      </c>
      <c r="F102">
        <v>6663</v>
      </c>
      <c r="G102" t="s">
        <v>1481</v>
      </c>
      <c r="H102" t="s">
        <v>1482</v>
      </c>
      <c r="I102" s="3" t="s">
        <v>5</v>
      </c>
      <c r="J102" t="s">
        <v>778</v>
      </c>
      <c r="K102" t="s">
        <v>1541</v>
      </c>
      <c r="L102">
        <v>7</v>
      </c>
      <c r="M102">
        <v>74.959999999999994</v>
      </c>
      <c r="N102">
        <v>45.729199999999999</v>
      </c>
      <c r="O102">
        <v>20.886399999999998</v>
      </c>
      <c r="P102">
        <v>7.2041000000000004</v>
      </c>
      <c r="Q102">
        <v>7.6520999999999999</v>
      </c>
      <c r="R102">
        <v>4.6257000000000001</v>
      </c>
      <c r="S102">
        <v>5.4584999999999999</v>
      </c>
      <c r="T102">
        <v>2.9068999999999998</v>
      </c>
      <c r="U102">
        <v>1.3773</v>
      </c>
      <c r="V102">
        <v>1.6214999999999999</v>
      </c>
      <c r="W102">
        <v>14.76</v>
      </c>
      <c r="X102" t="s">
        <v>391</v>
      </c>
      <c r="Y102">
        <v>2.1448999999999998</v>
      </c>
      <c r="Z102" t="s">
        <v>322</v>
      </c>
      <c r="AA102">
        <v>1.8339000000000001</v>
      </c>
      <c r="AB102" t="s">
        <v>546</v>
      </c>
      <c r="AC102">
        <v>2.3056999999999999</v>
      </c>
      <c r="AD102">
        <v>20.2591</v>
      </c>
      <c r="AE102">
        <v>213.7252</v>
      </c>
      <c r="AF102">
        <v>8</v>
      </c>
      <c r="AG102">
        <v>80</v>
      </c>
      <c r="AH102">
        <v>11</v>
      </c>
      <c r="AI102">
        <v>17</v>
      </c>
      <c r="AJ102" t="s">
        <v>240</v>
      </c>
      <c r="AL102" t="e">
        <f t="shared" ref="AL102:AL165" si="100">IF(AND(#REF!&lt;&gt;#REF!,#REF!&lt;&gt;#REF!),"Bold","")</f>
        <v>#REF!</v>
      </c>
    </row>
    <row r="103" spans="1:38">
      <c r="A103" t="s">
        <v>1042</v>
      </c>
      <c r="B103" s="1">
        <v>0.61111111111111105</v>
      </c>
      <c r="C103" t="s">
        <v>186</v>
      </c>
      <c r="D103" t="s">
        <v>1019</v>
      </c>
      <c r="E103" t="s">
        <v>290</v>
      </c>
      <c r="F103">
        <v>6758</v>
      </c>
      <c r="G103" t="s">
        <v>548</v>
      </c>
      <c r="H103" t="s">
        <v>329</v>
      </c>
      <c r="I103" t="s">
        <v>5</v>
      </c>
      <c r="J103" t="s">
        <v>521</v>
      </c>
      <c r="K103" t="s">
        <v>1020</v>
      </c>
      <c r="L103">
        <v>9</v>
      </c>
      <c r="M103">
        <v>43.574199999999998</v>
      </c>
      <c r="N103">
        <v>43.209499999999998</v>
      </c>
      <c r="O103">
        <v>37.404000000000003</v>
      </c>
      <c r="P103">
        <v>6.7694000000000001</v>
      </c>
      <c r="Q103">
        <v>3.8898000000000001</v>
      </c>
      <c r="R103">
        <v>3.9775999999999998</v>
      </c>
      <c r="S103">
        <v>1.9267000000000001</v>
      </c>
      <c r="T103">
        <v>1.8016000000000001</v>
      </c>
      <c r="U103">
        <v>1.2871999999999999</v>
      </c>
      <c r="V103">
        <v>1.4773000000000001</v>
      </c>
      <c r="W103">
        <v>10.6114</v>
      </c>
      <c r="X103" t="s">
        <v>565</v>
      </c>
      <c r="Y103">
        <v>1.2223999999999999</v>
      </c>
      <c r="Z103" t="s">
        <v>566</v>
      </c>
      <c r="AA103">
        <v>1.0013000000000001</v>
      </c>
      <c r="AB103" t="s">
        <v>1043</v>
      </c>
      <c r="AC103">
        <v>2.5388999999999999</v>
      </c>
      <c r="AD103">
        <v>20.0901</v>
      </c>
      <c r="AE103">
        <v>180.7816</v>
      </c>
      <c r="AF103">
        <v>6.5</v>
      </c>
      <c r="AG103">
        <v>98</v>
      </c>
      <c r="AH103">
        <v>11</v>
      </c>
      <c r="AI103">
        <v>33</v>
      </c>
      <c r="AJ103" t="s">
        <v>240</v>
      </c>
      <c r="AL103" t="e">
        <f t="shared" ref="AL103:AL166" si="101">IF(AND(#REF!&lt;&gt;#REF!,#REF!&lt;&gt;#REF!),"Bold","")</f>
        <v>#REF!</v>
      </c>
    </row>
    <row r="104" spans="1:38">
      <c r="A104" t="s">
        <v>435</v>
      </c>
      <c r="B104" s="1">
        <v>0.52777777777777779</v>
      </c>
      <c r="C104" t="s">
        <v>224</v>
      </c>
      <c r="D104" t="s">
        <v>433</v>
      </c>
      <c r="F104">
        <v>10358</v>
      </c>
      <c r="G104" t="s">
        <v>231</v>
      </c>
      <c r="H104" t="s">
        <v>232</v>
      </c>
      <c r="I104" t="s">
        <v>233</v>
      </c>
      <c r="J104" t="s">
        <v>234</v>
      </c>
      <c r="K104" t="s">
        <v>434</v>
      </c>
      <c r="L104">
        <v>2</v>
      </c>
      <c r="M104">
        <v>86.319000000000003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18.4514</v>
      </c>
      <c r="X104" t="s">
        <v>436</v>
      </c>
      <c r="Y104">
        <v>2.2071999999999998</v>
      </c>
      <c r="Z104" t="s">
        <v>437</v>
      </c>
      <c r="AA104">
        <v>2.8085</v>
      </c>
      <c r="AB104" t="s">
        <v>438</v>
      </c>
      <c r="AC104">
        <v>3.2587000000000002</v>
      </c>
      <c r="AD104">
        <v>20</v>
      </c>
      <c r="AE104" s="23">
        <v>264.33600000000001</v>
      </c>
      <c r="AF104">
        <v>1</v>
      </c>
      <c r="AG104">
        <v>0</v>
      </c>
      <c r="AH104">
        <v>11</v>
      </c>
      <c r="AI104">
        <v>30</v>
      </c>
      <c r="AJ104" t="s">
        <v>240</v>
      </c>
      <c r="AL104" t="e">
        <f t="shared" ref="AL104:AL167" si="102">IF(AND(#REF!&lt;&gt;#REF!,#REF!&lt;&gt;#REF!),"Bold","")</f>
        <v>#REF!</v>
      </c>
    </row>
    <row r="105" spans="1:38">
      <c r="A105" t="s">
        <v>1032</v>
      </c>
      <c r="B105" s="1">
        <v>0.61111111111111105</v>
      </c>
      <c r="C105" t="s">
        <v>186</v>
      </c>
      <c r="D105" t="s">
        <v>1019</v>
      </c>
      <c r="E105" t="s">
        <v>290</v>
      </c>
      <c r="F105">
        <v>6758</v>
      </c>
      <c r="G105" t="s">
        <v>548</v>
      </c>
      <c r="H105" t="s">
        <v>329</v>
      </c>
      <c r="I105" t="s">
        <v>5</v>
      </c>
      <c r="J105" t="s">
        <v>521</v>
      </c>
      <c r="K105" t="s">
        <v>1020</v>
      </c>
      <c r="L105">
        <v>8</v>
      </c>
      <c r="M105">
        <v>63.72</v>
      </c>
      <c r="N105">
        <v>47.006399999999999</v>
      </c>
      <c r="O105">
        <v>22.760400000000001</v>
      </c>
      <c r="P105">
        <v>8.8307000000000002</v>
      </c>
      <c r="Q105">
        <v>6.9870000000000001</v>
      </c>
      <c r="R105">
        <v>3.0482</v>
      </c>
      <c r="S105">
        <v>4.3259999999999996</v>
      </c>
      <c r="T105">
        <v>2.67</v>
      </c>
      <c r="U105">
        <v>1.0141</v>
      </c>
      <c r="V105">
        <v>0.70169999999999999</v>
      </c>
      <c r="W105">
        <v>8.7542000000000009</v>
      </c>
      <c r="X105" t="s">
        <v>1033</v>
      </c>
      <c r="Y105">
        <v>1.1556</v>
      </c>
      <c r="Z105" t="s">
        <v>1034</v>
      </c>
      <c r="AA105">
        <v>1.1005</v>
      </c>
      <c r="AB105" t="s">
        <v>977</v>
      </c>
      <c r="AC105">
        <v>1.4877</v>
      </c>
      <c r="AD105">
        <v>19.916899999999998</v>
      </c>
      <c r="AE105">
        <v>193.4794</v>
      </c>
      <c r="AF105">
        <v>12</v>
      </c>
      <c r="AG105">
        <v>95</v>
      </c>
      <c r="AH105">
        <v>11</v>
      </c>
      <c r="AI105">
        <v>28</v>
      </c>
      <c r="AJ105" t="s">
        <v>240</v>
      </c>
      <c r="AL105" t="e">
        <f t="shared" ref="AL105:AL168" si="103">IF(AND(#REF!&lt;&gt;#REF!,#REF!&lt;&gt;#REF!),"Bold","")</f>
        <v>#REF!</v>
      </c>
    </row>
    <row r="106" spans="1:38">
      <c r="A106" t="s">
        <v>1636</v>
      </c>
      <c r="B106" s="1">
        <v>0.84375</v>
      </c>
      <c r="C106" t="s">
        <v>181</v>
      </c>
      <c r="D106" t="s">
        <v>1632</v>
      </c>
      <c r="E106" t="s">
        <v>230</v>
      </c>
      <c r="F106">
        <v>5434</v>
      </c>
      <c r="G106" t="s">
        <v>1481</v>
      </c>
      <c r="H106" t="s">
        <v>1482</v>
      </c>
      <c r="I106" s="3" t="s">
        <v>5</v>
      </c>
      <c r="J106" t="s">
        <v>778</v>
      </c>
      <c r="K106" t="s">
        <v>1633</v>
      </c>
      <c r="L106">
        <v>5</v>
      </c>
      <c r="M106">
        <v>74.959999999999994</v>
      </c>
      <c r="N106">
        <v>42.989400000000003</v>
      </c>
      <c r="O106">
        <v>25.154199999999999</v>
      </c>
      <c r="P106">
        <v>13.536</v>
      </c>
      <c r="Q106">
        <v>7.1180000000000003</v>
      </c>
      <c r="R106">
        <v>6.2899000000000003</v>
      </c>
      <c r="S106">
        <v>4.0865</v>
      </c>
      <c r="T106">
        <v>1.1556</v>
      </c>
      <c r="U106">
        <v>1.095</v>
      </c>
      <c r="V106">
        <v>1.6583000000000001</v>
      </c>
      <c r="W106">
        <v>18.791399999999999</v>
      </c>
      <c r="X106" t="s">
        <v>1637</v>
      </c>
      <c r="Y106">
        <v>2.3548</v>
      </c>
      <c r="Z106" t="s">
        <v>1638</v>
      </c>
      <c r="AA106">
        <v>1.2017</v>
      </c>
      <c r="AB106" t="s">
        <v>1639</v>
      </c>
      <c r="AC106">
        <v>1.5984</v>
      </c>
      <c r="AD106">
        <v>19.8963</v>
      </c>
      <c r="AE106">
        <v>221.88550000000001</v>
      </c>
      <c r="AF106">
        <v>6.5</v>
      </c>
      <c r="AG106">
        <v>69</v>
      </c>
      <c r="AH106">
        <v>11</v>
      </c>
      <c r="AI106">
        <v>14</v>
      </c>
      <c r="AJ106" t="s">
        <v>240</v>
      </c>
      <c r="AL106" t="e">
        <f t="shared" ref="AL106:AL169" si="104">IF(AND(#REF!&lt;&gt;#REF!,#REF!&lt;&gt;#REF!),"Bold","")</f>
        <v>#REF!</v>
      </c>
    </row>
    <row r="107" spans="1:38">
      <c r="A107" t="s">
        <v>749</v>
      </c>
      <c r="B107" s="1">
        <v>0.56944444444444442</v>
      </c>
      <c r="C107" t="s">
        <v>226</v>
      </c>
      <c r="D107" t="s">
        <v>743</v>
      </c>
      <c r="E107" t="s">
        <v>388</v>
      </c>
      <c r="F107">
        <v>3493</v>
      </c>
      <c r="G107" t="s">
        <v>231</v>
      </c>
      <c r="H107" t="s">
        <v>232</v>
      </c>
      <c r="I107" t="s">
        <v>233</v>
      </c>
      <c r="J107" t="s">
        <v>744</v>
      </c>
      <c r="K107" t="s">
        <v>745</v>
      </c>
      <c r="L107">
        <v>4</v>
      </c>
      <c r="M107">
        <v>55.515000000000001</v>
      </c>
      <c r="N107">
        <v>49.332000000000001</v>
      </c>
      <c r="O107">
        <v>18.110900000000001</v>
      </c>
      <c r="P107">
        <v>8.3257999999999992</v>
      </c>
      <c r="Q107">
        <v>6.5488999999999997</v>
      </c>
      <c r="R107">
        <v>4.2710999999999997</v>
      </c>
      <c r="S107">
        <v>3.0470000000000002</v>
      </c>
      <c r="T107">
        <v>1.9120999999999999</v>
      </c>
      <c r="U107">
        <v>1.8971</v>
      </c>
      <c r="V107">
        <v>1.2261</v>
      </c>
      <c r="W107">
        <v>18.190000000000001</v>
      </c>
      <c r="X107" t="s">
        <v>276</v>
      </c>
      <c r="Y107">
        <v>1.8127</v>
      </c>
      <c r="Z107" t="s">
        <v>277</v>
      </c>
      <c r="AA107">
        <v>1.5530999999999999</v>
      </c>
      <c r="AB107" t="s">
        <v>319</v>
      </c>
      <c r="AC107">
        <v>1.2128000000000001</v>
      </c>
      <c r="AD107">
        <v>19.6206</v>
      </c>
      <c r="AE107">
        <v>192.5753</v>
      </c>
      <c r="AF107">
        <v>10</v>
      </c>
      <c r="AG107">
        <v>59</v>
      </c>
      <c r="AH107">
        <v>18</v>
      </c>
      <c r="AI107">
        <v>2</v>
      </c>
      <c r="AJ107" t="s">
        <v>394</v>
      </c>
      <c r="AL107" t="e">
        <f t="shared" ref="AL107:AL170" si="105">IF(AND(#REF!&lt;&gt;#REF!,#REF!&lt;&gt;#REF!),"Bold","")</f>
        <v>#REF!</v>
      </c>
    </row>
    <row r="108" spans="1:38">
      <c r="A108" t="s">
        <v>1640</v>
      </c>
      <c r="B108" s="1">
        <v>0.84375</v>
      </c>
      <c r="C108" t="s">
        <v>181</v>
      </c>
      <c r="D108" t="s">
        <v>1632</v>
      </c>
      <c r="E108" t="s">
        <v>230</v>
      </c>
      <c r="F108">
        <v>5434</v>
      </c>
      <c r="G108" t="s">
        <v>1481</v>
      </c>
      <c r="H108" t="s">
        <v>1482</v>
      </c>
      <c r="I108" s="3" t="s">
        <v>5</v>
      </c>
      <c r="J108" t="s">
        <v>778</v>
      </c>
      <c r="K108" t="s">
        <v>1633</v>
      </c>
      <c r="L108">
        <v>3</v>
      </c>
      <c r="M108">
        <v>58.26</v>
      </c>
      <c r="N108">
        <v>62.717599999999997</v>
      </c>
      <c r="O108">
        <v>28.059799999999999</v>
      </c>
      <c r="P108">
        <v>6.2008999999999999</v>
      </c>
      <c r="Q108">
        <v>4.4339000000000004</v>
      </c>
      <c r="R108">
        <v>4.1542000000000003</v>
      </c>
      <c r="S108">
        <v>3.9064999999999999</v>
      </c>
      <c r="T108">
        <v>2.4773000000000001</v>
      </c>
      <c r="U108">
        <v>2.5066000000000002</v>
      </c>
      <c r="V108">
        <v>1.7415</v>
      </c>
      <c r="W108">
        <v>19.765000000000001</v>
      </c>
      <c r="X108" t="s">
        <v>1489</v>
      </c>
      <c r="Y108">
        <v>2.1234999999999999</v>
      </c>
      <c r="Z108" t="s">
        <v>1507</v>
      </c>
      <c r="AA108">
        <v>3.0505</v>
      </c>
      <c r="AB108" t="s">
        <v>428</v>
      </c>
      <c r="AC108">
        <v>1.1986000000000001</v>
      </c>
      <c r="AD108">
        <v>19.5077</v>
      </c>
      <c r="AE108">
        <v>220.1037</v>
      </c>
      <c r="AF108">
        <v>10</v>
      </c>
      <c r="AG108">
        <v>69</v>
      </c>
      <c r="AH108">
        <v>18</v>
      </c>
      <c r="AI108">
        <v>9</v>
      </c>
      <c r="AJ108" t="s">
        <v>394</v>
      </c>
      <c r="AL108" t="e">
        <f t="shared" ref="AL108:AL171" si="106">IF(AND(#REF!&lt;&gt;#REF!,#REF!&lt;&gt;#REF!),"Bold","")</f>
        <v>#REF!</v>
      </c>
    </row>
    <row r="109" spans="1:38">
      <c r="A109" t="s">
        <v>1573</v>
      </c>
      <c r="B109" s="1">
        <v>0.78125</v>
      </c>
      <c r="C109" t="s">
        <v>181</v>
      </c>
      <c r="D109" t="s">
        <v>730</v>
      </c>
      <c r="E109" t="s">
        <v>388</v>
      </c>
      <c r="F109">
        <v>3429</v>
      </c>
      <c r="G109" t="s">
        <v>1481</v>
      </c>
      <c r="H109" t="s">
        <v>1482</v>
      </c>
      <c r="I109" s="3" t="s">
        <v>5</v>
      </c>
      <c r="J109" t="s">
        <v>778</v>
      </c>
      <c r="K109" t="s">
        <v>1565</v>
      </c>
      <c r="L109">
        <v>10</v>
      </c>
      <c r="M109">
        <v>48.746000000000002</v>
      </c>
      <c r="N109">
        <v>36.2532</v>
      </c>
      <c r="O109">
        <v>21.902100000000001</v>
      </c>
      <c r="P109">
        <v>9.3966999999999992</v>
      </c>
      <c r="Q109">
        <v>3.7465000000000002</v>
      </c>
      <c r="R109">
        <v>3.9241999999999999</v>
      </c>
      <c r="S109">
        <v>2.4466999999999999</v>
      </c>
      <c r="T109">
        <v>1.6896</v>
      </c>
      <c r="U109">
        <v>1.0154000000000001</v>
      </c>
      <c r="V109">
        <v>1.4003000000000001</v>
      </c>
      <c r="W109">
        <v>18.886399999999998</v>
      </c>
      <c r="X109" t="s">
        <v>1549</v>
      </c>
      <c r="Y109">
        <v>1.1189</v>
      </c>
      <c r="Z109" t="s">
        <v>1574</v>
      </c>
      <c r="AA109">
        <v>0.32379999999999998</v>
      </c>
      <c r="AB109" t="s">
        <v>438</v>
      </c>
      <c r="AC109">
        <v>1.4833000000000001</v>
      </c>
      <c r="AD109">
        <v>19.428899999999999</v>
      </c>
      <c r="AE109">
        <v>171.762</v>
      </c>
      <c r="AF109">
        <v>16</v>
      </c>
      <c r="AG109">
        <v>60</v>
      </c>
      <c r="AH109">
        <v>18</v>
      </c>
      <c r="AI109">
        <v>9</v>
      </c>
      <c r="AJ109" t="s">
        <v>394</v>
      </c>
      <c r="AL109" t="e">
        <f t="shared" ref="AL109:AL172" si="107">IF(AND(#REF!&lt;&gt;#REF!,#REF!&lt;&gt;#REF!),"Bold","")</f>
        <v>#REF!</v>
      </c>
    </row>
    <row r="110" spans="1:38">
      <c r="A110" t="s">
        <v>1522</v>
      </c>
      <c r="B110" s="1">
        <v>0.73958333333333337</v>
      </c>
      <c r="C110" t="s">
        <v>181</v>
      </c>
      <c r="D110" t="s">
        <v>1519</v>
      </c>
      <c r="E110" t="s">
        <v>230</v>
      </c>
      <c r="F110">
        <v>5434</v>
      </c>
      <c r="G110" t="s">
        <v>1481</v>
      </c>
      <c r="H110" t="s">
        <v>1482</v>
      </c>
      <c r="I110" s="3" t="s">
        <v>5</v>
      </c>
      <c r="J110" t="s">
        <v>778</v>
      </c>
      <c r="K110" t="s">
        <v>1520</v>
      </c>
      <c r="L110">
        <v>5</v>
      </c>
      <c r="M110">
        <v>104.988</v>
      </c>
      <c r="N110">
        <v>54.4818</v>
      </c>
      <c r="O110">
        <v>18.617000000000001</v>
      </c>
      <c r="P110">
        <v>8.9552999999999994</v>
      </c>
      <c r="Q110">
        <v>3.8868999999999998</v>
      </c>
      <c r="R110">
        <v>5.6231999999999998</v>
      </c>
      <c r="S110">
        <v>2.4127000000000001</v>
      </c>
      <c r="T110">
        <v>2.0318000000000001</v>
      </c>
      <c r="U110">
        <v>1.2541</v>
      </c>
      <c r="V110">
        <v>2.5876000000000001</v>
      </c>
      <c r="W110">
        <v>14.732100000000001</v>
      </c>
      <c r="X110" t="s">
        <v>491</v>
      </c>
      <c r="Y110">
        <v>1.0681</v>
      </c>
      <c r="Z110" t="s">
        <v>1523</v>
      </c>
      <c r="AA110">
        <v>1.4</v>
      </c>
      <c r="AB110" t="s">
        <v>762</v>
      </c>
      <c r="AC110">
        <v>1.8053999999999999</v>
      </c>
      <c r="AD110">
        <v>19.309100000000001</v>
      </c>
      <c r="AE110">
        <v>243.1532</v>
      </c>
      <c r="AF110">
        <v>6.5</v>
      </c>
      <c r="AG110">
        <v>68</v>
      </c>
      <c r="AH110">
        <v>18</v>
      </c>
      <c r="AI110">
        <v>14</v>
      </c>
      <c r="AJ110" t="s">
        <v>394</v>
      </c>
      <c r="AL110" t="e">
        <f t="shared" ref="AL110:AL173" si="108">IF(AND(#REF!&lt;&gt;#REF!,#REF!&lt;&gt;#REF!),"Bold","")</f>
        <v>#REF!</v>
      </c>
    </row>
    <row r="111" spans="1:38">
      <c r="A111" t="s">
        <v>1280</v>
      </c>
      <c r="B111" s="1">
        <v>0.65625</v>
      </c>
      <c r="C111" t="s">
        <v>212</v>
      </c>
      <c r="D111" t="s">
        <v>730</v>
      </c>
      <c r="F111">
        <v>6814</v>
      </c>
      <c r="G111" t="s">
        <v>328</v>
      </c>
      <c r="H111" t="s">
        <v>329</v>
      </c>
      <c r="I111" t="s">
        <v>233</v>
      </c>
      <c r="J111" t="s">
        <v>521</v>
      </c>
      <c r="K111" t="s">
        <v>1277</v>
      </c>
      <c r="L111">
        <v>5</v>
      </c>
      <c r="M111">
        <v>79.327500000000001</v>
      </c>
      <c r="N111">
        <v>80.179500000000004</v>
      </c>
      <c r="O111">
        <v>51.392699999999998</v>
      </c>
      <c r="P111">
        <v>9.7925000000000004</v>
      </c>
      <c r="Q111">
        <v>5.0820999999999996</v>
      </c>
      <c r="R111">
        <v>8.1991999999999994</v>
      </c>
      <c r="S111">
        <v>3.1092</v>
      </c>
      <c r="T111">
        <v>0</v>
      </c>
      <c r="U111">
        <v>0</v>
      </c>
      <c r="V111">
        <v>0</v>
      </c>
      <c r="W111">
        <v>18.704999999999998</v>
      </c>
      <c r="X111" t="s">
        <v>352</v>
      </c>
      <c r="Y111">
        <v>2.7681</v>
      </c>
      <c r="Z111" t="s">
        <v>353</v>
      </c>
      <c r="AA111">
        <v>2.9533999999999998</v>
      </c>
      <c r="AB111" t="s">
        <v>1281</v>
      </c>
      <c r="AC111">
        <v>6.6207000000000003</v>
      </c>
      <c r="AD111">
        <v>19.024000000000001</v>
      </c>
      <c r="AE111">
        <v>294.59109999999998</v>
      </c>
      <c r="AF111">
        <v>4</v>
      </c>
      <c r="AG111">
        <v>0</v>
      </c>
      <c r="AH111">
        <v>18</v>
      </c>
      <c r="AI111">
        <v>14</v>
      </c>
      <c r="AJ111" t="s">
        <v>394</v>
      </c>
      <c r="AL111" t="e">
        <f t="shared" ref="AL111:AL174" si="109">IF(AND(#REF!&lt;&gt;#REF!,#REF!&lt;&gt;#REF!),"Bold","")</f>
        <v>#REF!</v>
      </c>
    </row>
    <row r="112" spans="1:38">
      <c r="A112" t="s">
        <v>583</v>
      </c>
      <c r="B112" s="1">
        <v>0.54513888888888895</v>
      </c>
      <c r="C112" t="s">
        <v>226</v>
      </c>
      <c r="D112" t="s">
        <v>581</v>
      </c>
      <c r="E112" t="s">
        <v>230</v>
      </c>
      <c r="F112">
        <v>4528</v>
      </c>
      <c r="G112" t="s">
        <v>231</v>
      </c>
      <c r="H112" t="s">
        <v>232</v>
      </c>
      <c r="I112" t="s">
        <v>233</v>
      </c>
      <c r="J112" t="s">
        <v>234</v>
      </c>
      <c r="K112" t="s">
        <v>582</v>
      </c>
      <c r="L112">
        <v>2</v>
      </c>
      <c r="M112">
        <v>91.996499999999997</v>
      </c>
      <c r="N112">
        <v>59.052999999999997</v>
      </c>
      <c r="O112">
        <v>20.955100000000002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18.5321</v>
      </c>
      <c r="X112" t="s">
        <v>246</v>
      </c>
      <c r="Y112">
        <v>2.1069</v>
      </c>
      <c r="Z112" t="s">
        <v>488</v>
      </c>
      <c r="AA112">
        <v>1.5181</v>
      </c>
      <c r="AB112" t="s">
        <v>584</v>
      </c>
      <c r="AC112">
        <v>1.2882</v>
      </c>
      <c r="AD112">
        <v>19.000599999999999</v>
      </c>
      <c r="AE112" s="23">
        <v>246.52600000000001</v>
      </c>
      <c r="AF112">
        <v>1.38</v>
      </c>
      <c r="AG112">
        <v>78</v>
      </c>
      <c r="AH112">
        <v>18</v>
      </c>
      <c r="AI112">
        <v>14</v>
      </c>
      <c r="AJ112" t="s">
        <v>394</v>
      </c>
      <c r="AL112" t="e">
        <f t="shared" ref="AL112:AL175" si="110">IF(AND(#REF!&lt;&gt;#REF!,#REF!&lt;&gt;#REF!),"Bold","")</f>
        <v>#REF!</v>
      </c>
    </row>
    <row r="113" spans="1:38">
      <c r="A113" t="s">
        <v>1398</v>
      </c>
      <c r="B113" s="1">
        <v>0.67708333333333337</v>
      </c>
      <c r="C113" t="s">
        <v>175</v>
      </c>
      <c r="D113" t="s">
        <v>484</v>
      </c>
      <c r="E113" t="s">
        <v>230</v>
      </c>
      <c r="F113">
        <v>3619</v>
      </c>
      <c r="G113" t="s">
        <v>291</v>
      </c>
      <c r="H113" t="s">
        <v>232</v>
      </c>
      <c r="I113" t="s">
        <v>5</v>
      </c>
      <c r="J113" t="s">
        <v>778</v>
      </c>
      <c r="K113" t="s">
        <v>1373</v>
      </c>
      <c r="L113">
        <v>5</v>
      </c>
      <c r="M113">
        <v>62.6</v>
      </c>
      <c r="N113">
        <v>35.810400000000001</v>
      </c>
      <c r="O113">
        <v>24.643599999999999</v>
      </c>
      <c r="P113">
        <v>10.919</v>
      </c>
      <c r="Q113">
        <v>3.9005999999999998</v>
      </c>
      <c r="R113">
        <v>5.8124000000000002</v>
      </c>
      <c r="S113">
        <v>3.5312999999999999</v>
      </c>
      <c r="T113">
        <v>1.7605999999999999</v>
      </c>
      <c r="U113">
        <v>1.7202999999999999</v>
      </c>
      <c r="V113">
        <v>1.1920999999999999</v>
      </c>
      <c r="W113">
        <v>18.695</v>
      </c>
      <c r="X113" t="s">
        <v>1399</v>
      </c>
      <c r="Y113">
        <v>0</v>
      </c>
      <c r="Z113" t="s">
        <v>1400</v>
      </c>
      <c r="AA113">
        <v>1.0563</v>
      </c>
      <c r="AB113" t="s">
        <v>1401</v>
      </c>
      <c r="AC113">
        <v>1.5451999999999999</v>
      </c>
      <c r="AD113">
        <v>18.992999999999999</v>
      </c>
      <c r="AE113">
        <v>192.1798</v>
      </c>
      <c r="AF113">
        <v>25</v>
      </c>
      <c r="AG113">
        <v>67</v>
      </c>
      <c r="AH113">
        <v>18</v>
      </c>
      <c r="AI113">
        <v>14</v>
      </c>
      <c r="AJ113" t="s">
        <v>394</v>
      </c>
      <c r="AL113" t="e">
        <f t="shared" ref="AL113:AL176" si="111">IF(AND(#REF!&lt;&gt;#REF!,#REF!&lt;&gt;#REF!),"Bold","")</f>
        <v>#REF!</v>
      </c>
    </row>
    <row r="114" spans="1:38">
      <c r="A114" t="s">
        <v>1548</v>
      </c>
      <c r="B114" s="1">
        <v>0.76041666666666663</v>
      </c>
      <c r="C114" t="s">
        <v>181</v>
      </c>
      <c r="D114" t="s">
        <v>484</v>
      </c>
      <c r="E114" t="s">
        <v>290</v>
      </c>
      <c r="F114">
        <v>6663</v>
      </c>
      <c r="G114" t="s">
        <v>1481</v>
      </c>
      <c r="H114" t="s">
        <v>1482</v>
      </c>
      <c r="I114" s="3" t="s">
        <v>5</v>
      </c>
      <c r="J114" t="s">
        <v>778</v>
      </c>
      <c r="K114" t="s">
        <v>1541</v>
      </c>
      <c r="L114">
        <v>3</v>
      </c>
      <c r="M114">
        <v>50.555</v>
      </c>
      <c r="N114">
        <v>51.960799999999999</v>
      </c>
      <c r="O114">
        <v>31.266200000000001</v>
      </c>
      <c r="P114">
        <v>7.3235000000000001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16.190000000000001</v>
      </c>
      <c r="X114" t="s">
        <v>1549</v>
      </c>
      <c r="Y114">
        <v>1.6720999999999999</v>
      </c>
      <c r="Z114" t="s">
        <v>1550</v>
      </c>
      <c r="AA114">
        <v>2.0085000000000002</v>
      </c>
      <c r="AB114" t="s">
        <v>1061</v>
      </c>
      <c r="AC114">
        <v>1.6718999999999999</v>
      </c>
      <c r="AD114">
        <v>18.9666</v>
      </c>
      <c r="AE114">
        <v>200.16540000000001</v>
      </c>
      <c r="AF114">
        <v>14</v>
      </c>
      <c r="AG114">
        <v>72</v>
      </c>
      <c r="AH114">
        <v>18</v>
      </c>
      <c r="AI114">
        <v>9</v>
      </c>
      <c r="AJ114" t="s">
        <v>394</v>
      </c>
      <c r="AL114" t="e">
        <f t="shared" ref="AL114:AL177" si="112">IF(AND(#REF!&lt;&gt;#REF!,#REF!&lt;&gt;#REF!),"Bold","")</f>
        <v>#REF!</v>
      </c>
    </row>
    <row r="115" spans="1:38">
      <c r="A115" t="s">
        <v>1109</v>
      </c>
      <c r="B115" s="1">
        <v>0.62847222222222221</v>
      </c>
      <c r="C115" t="s">
        <v>175</v>
      </c>
      <c r="D115" t="s">
        <v>1105</v>
      </c>
      <c r="E115" t="s">
        <v>802</v>
      </c>
      <c r="F115">
        <v>12938</v>
      </c>
      <c r="G115" t="s">
        <v>291</v>
      </c>
      <c r="H115" t="s">
        <v>232</v>
      </c>
      <c r="I115" t="s">
        <v>5</v>
      </c>
      <c r="J115" t="s">
        <v>778</v>
      </c>
      <c r="K115" t="s">
        <v>1106</v>
      </c>
      <c r="L115">
        <v>5</v>
      </c>
      <c r="M115">
        <v>130.19999999999999</v>
      </c>
      <c r="N115">
        <v>67.88</v>
      </c>
      <c r="O115">
        <v>37.712499999999999</v>
      </c>
      <c r="P115">
        <v>15.173999999999999</v>
      </c>
      <c r="Q115">
        <v>10.0168</v>
      </c>
      <c r="R115">
        <v>4.4241999999999999</v>
      </c>
      <c r="S115">
        <v>2.9910000000000001</v>
      </c>
      <c r="T115">
        <v>2.7673999999999999</v>
      </c>
      <c r="U115">
        <v>2.1261999999999999</v>
      </c>
      <c r="V115">
        <v>1.5757000000000001</v>
      </c>
      <c r="W115">
        <v>22.698599999999999</v>
      </c>
      <c r="X115" t="s">
        <v>687</v>
      </c>
      <c r="Y115">
        <v>0.94840000000000002</v>
      </c>
      <c r="Z115" t="s">
        <v>263</v>
      </c>
      <c r="AA115">
        <v>1.7595000000000001</v>
      </c>
      <c r="AB115" t="s">
        <v>577</v>
      </c>
      <c r="AC115">
        <v>1.0334000000000001</v>
      </c>
      <c r="AD115">
        <v>18.953800000000001</v>
      </c>
      <c r="AE115">
        <v>320.26150000000001</v>
      </c>
      <c r="AF115">
        <v>4</v>
      </c>
      <c r="AG115">
        <v>90</v>
      </c>
      <c r="AH115">
        <v>18</v>
      </c>
      <c r="AI115">
        <v>9</v>
      </c>
      <c r="AJ115" t="s">
        <v>394</v>
      </c>
      <c r="AL115" t="e">
        <f t="shared" ref="AL115:AL178" si="113">IF(AND(#REF!&lt;&gt;#REF!,#REF!&lt;&gt;#REF!),"Bold","")</f>
        <v>#REF!</v>
      </c>
    </row>
    <row r="116" spans="1:38">
      <c r="A116" t="s">
        <v>1559</v>
      </c>
      <c r="B116" s="1">
        <v>0.76041666666666663</v>
      </c>
      <c r="C116" t="s">
        <v>181</v>
      </c>
      <c r="D116" t="s">
        <v>484</v>
      </c>
      <c r="E116" t="s">
        <v>290</v>
      </c>
      <c r="F116">
        <v>6663</v>
      </c>
      <c r="G116" t="s">
        <v>1481</v>
      </c>
      <c r="H116" t="s">
        <v>1482</v>
      </c>
      <c r="I116" s="3" t="s">
        <v>5</v>
      </c>
      <c r="J116" t="s">
        <v>778</v>
      </c>
      <c r="K116" t="s">
        <v>1541</v>
      </c>
      <c r="L116">
        <v>7</v>
      </c>
      <c r="M116">
        <v>48.794400000000003</v>
      </c>
      <c r="N116">
        <v>39.666400000000003</v>
      </c>
      <c r="O116">
        <v>12.638299999999999</v>
      </c>
      <c r="P116">
        <v>9.1720000000000006</v>
      </c>
      <c r="Q116">
        <v>4.6631999999999998</v>
      </c>
      <c r="R116">
        <v>4.5911999999999997</v>
      </c>
      <c r="S116">
        <v>3.9138000000000002</v>
      </c>
      <c r="T116">
        <v>2.1295999999999999</v>
      </c>
      <c r="U116">
        <v>1.9201999999999999</v>
      </c>
      <c r="V116">
        <v>1.4408000000000001</v>
      </c>
      <c r="W116">
        <v>18.917100000000001</v>
      </c>
      <c r="X116" t="s">
        <v>518</v>
      </c>
      <c r="Y116">
        <v>2.2202999999999999</v>
      </c>
      <c r="Z116" t="s">
        <v>1560</v>
      </c>
      <c r="AA116">
        <v>0.77949999999999997</v>
      </c>
      <c r="AB116" t="s">
        <v>271</v>
      </c>
      <c r="AC116">
        <v>1.2861</v>
      </c>
      <c r="AD116">
        <v>18.8565</v>
      </c>
      <c r="AE116">
        <v>170.98949999999999</v>
      </c>
      <c r="AF116">
        <v>20</v>
      </c>
      <c r="AG116">
        <v>73</v>
      </c>
      <c r="AH116">
        <v>18</v>
      </c>
      <c r="AI116">
        <v>24</v>
      </c>
      <c r="AJ116" t="s">
        <v>394</v>
      </c>
      <c r="AL116" t="e">
        <f t="shared" ref="AL116:AL179" si="114">IF(AND(#REF!&lt;&gt;#REF!,#REF!&lt;&gt;#REF!),"Bold","")</f>
        <v>#REF!</v>
      </c>
    </row>
    <row r="117" spans="1:38">
      <c r="A117" t="s">
        <v>1535</v>
      </c>
      <c r="B117" s="1">
        <v>0.73958333333333337</v>
      </c>
      <c r="C117" t="s">
        <v>181</v>
      </c>
      <c r="D117" t="s">
        <v>1519</v>
      </c>
      <c r="E117" t="s">
        <v>230</v>
      </c>
      <c r="F117">
        <v>5434</v>
      </c>
      <c r="G117" t="s">
        <v>1481</v>
      </c>
      <c r="H117" t="s">
        <v>1482</v>
      </c>
      <c r="I117" s="3" t="s">
        <v>5</v>
      </c>
      <c r="J117" t="s">
        <v>778</v>
      </c>
      <c r="K117" t="s">
        <v>1520</v>
      </c>
      <c r="L117">
        <v>3</v>
      </c>
      <c r="M117">
        <v>52.3765</v>
      </c>
      <c r="N117">
        <v>54.223500000000001</v>
      </c>
      <c r="O117">
        <v>16.323599999999999</v>
      </c>
      <c r="P117">
        <v>10.1892</v>
      </c>
      <c r="Q117">
        <v>5.4770000000000003</v>
      </c>
      <c r="R117">
        <v>2.8100999999999998</v>
      </c>
      <c r="S117">
        <v>2.0459000000000001</v>
      </c>
      <c r="T117">
        <v>1.3503000000000001</v>
      </c>
      <c r="U117">
        <v>1.3188</v>
      </c>
      <c r="V117">
        <v>1.1031</v>
      </c>
      <c r="W117">
        <v>17.980699999999999</v>
      </c>
      <c r="X117" t="s">
        <v>1536</v>
      </c>
      <c r="Y117">
        <v>1.3852</v>
      </c>
      <c r="Z117" t="s">
        <v>1537</v>
      </c>
      <c r="AA117">
        <v>0.9153</v>
      </c>
      <c r="AB117" t="s">
        <v>818</v>
      </c>
      <c r="AC117">
        <v>1.8024</v>
      </c>
      <c r="AD117">
        <v>18.854800000000001</v>
      </c>
      <c r="AE117">
        <v>188.15639999999999</v>
      </c>
      <c r="AF117">
        <v>20</v>
      </c>
      <c r="AG117">
        <v>68</v>
      </c>
      <c r="AH117">
        <v>18</v>
      </c>
      <c r="AI117">
        <v>47</v>
      </c>
      <c r="AJ117" t="s">
        <v>394</v>
      </c>
      <c r="AL117" t="e">
        <f t="shared" ref="AL117:AL180" si="115">IF(AND(#REF!&lt;&gt;#REF!,#REF!&lt;&gt;#REF!),"Bold","")</f>
        <v>#REF!</v>
      </c>
    </row>
    <row r="118" spans="1:38">
      <c r="A118" t="s">
        <v>1650</v>
      </c>
      <c r="B118" s="1">
        <v>0.84375</v>
      </c>
      <c r="C118" t="s">
        <v>181</v>
      </c>
      <c r="D118" t="s">
        <v>1632</v>
      </c>
      <c r="E118" t="s">
        <v>230</v>
      </c>
      <c r="F118">
        <v>5434</v>
      </c>
      <c r="G118" t="s">
        <v>1481</v>
      </c>
      <c r="H118" t="s">
        <v>1482</v>
      </c>
      <c r="I118" s="3" t="s">
        <v>5</v>
      </c>
      <c r="J118" t="s">
        <v>778</v>
      </c>
      <c r="K118" t="s">
        <v>1633</v>
      </c>
      <c r="L118">
        <v>4</v>
      </c>
      <c r="M118">
        <v>47.337000000000003</v>
      </c>
      <c r="N118">
        <v>36.566000000000003</v>
      </c>
      <c r="O118">
        <v>19.578700000000001</v>
      </c>
      <c r="P118">
        <v>6.9160000000000004</v>
      </c>
      <c r="Q118">
        <v>4.7206999999999999</v>
      </c>
      <c r="R118">
        <v>3.8411</v>
      </c>
      <c r="S118">
        <v>2.4943</v>
      </c>
      <c r="T118">
        <v>2.6392000000000002</v>
      </c>
      <c r="U118">
        <v>1.9259999999999999</v>
      </c>
      <c r="V118">
        <v>1.5101</v>
      </c>
      <c r="W118">
        <v>13.824299999999999</v>
      </c>
      <c r="X118" t="s">
        <v>1549</v>
      </c>
      <c r="Y118">
        <v>1.1189</v>
      </c>
      <c r="Z118" t="s">
        <v>1574</v>
      </c>
      <c r="AA118">
        <v>0.32379999999999998</v>
      </c>
      <c r="AB118" t="s">
        <v>396</v>
      </c>
      <c r="AC118">
        <v>1.7383</v>
      </c>
      <c r="AD118">
        <v>18.782900000000001</v>
      </c>
      <c r="AE118">
        <v>163.31739999999999</v>
      </c>
      <c r="AF118">
        <v>20</v>
      </c>
      <c r="AG118">
        <v>70</v>
      </c>
      <c r="AH118">
        <v>18</v>
      </c>
      <c r="AI118">
        <v>26</v>
      </c>
      <c r="AJ118" t="s">
        <v>394</v>
      </c>
      <c r="AL118" t="e">
        <f t="shared" ref="AL118:AL181" si="116">IF(AND(#REF!&lt;&gt;#REF!,#REF!&lt;&gt;#REF!),"Bold","")</f>
        <v>#REF!</v>
      </c>
    </row>
    <row r="119" spans="1:38">
      <c r="A119" t="s">
        <v>1318</v>
      </c>
      <c r="B119" s="1">
        <v>0.66666666666666663</v>
      </c>
      <c r="C119" t="s">
        <v>226</v>
      </c>
      <c r="D119" t="s">
        <v>229</v>
      </c>
      <c r="E119" t="s">
        <v>388</v>
      </c>
      <c r="F119">
        <v>3493</v>
      </c>
      <c r="G119" t="s">
        <v>231</v>
      </c>
      <c r="H119" t="s">
        <v>232</v>
      </c>
      <c r="I119" t="s">
        <v>5</v>
      </c>
      <c r="J119" t="s">
        <v>778</v>
      </c>
      <c r="K119" t="s">
        <v>1312</v>
      </c>
      <c r="L119">
        <v>3</v>
      </c>
      <c r="M119">
        <v>39.643500000000003</v>
      </c>
      <c r="N119">
        <v>63.12</v>
      </c>
      <c r="O119">
        <v>14.86</v>
      </c>
      <c r="P119">
        <v>10.101699999999999</v>
      </c>
      <c r="Q119">
        <v>6.0357000000000003</v>
      </c>
      <c r="R119">
        <v>5.4896000000000003</v>
      </c>
      <c r="S119">
        <v>2.8170000000000002</v>
      </c>
      <c r="T119">
        <v>1.9864999999999999</v>
      </c>
      <c r="U119">
        <v>1.6635</v>
      </c>
      <c r="V119">
        <v>1.3564000000000001</v>
      </c>
      <c r="W119">
        <v>9.9936000000000007</v>
      </c>
      <c r="X119" t="s">
        <v>1204</v>
      </c>
      <c r="Y119">
        <v>0.52100000000000002</v>
      </c>
      <c r="Z119" t="s">
        <v>263</v>
      </c>
      <c r="AA119">
        <v>1.7930999999999999</v>
      </c>
      <c r="AB119" t="s">
        <v>1061</v>
      </c>
      <c r="AC119">
        <v>2.8656999999999999</v>
      </c>
      <c r="AD119">
        <v>18.628900000000002</v>
      </c>
      <c r="AE119">
        <v>180.87629999999999</v>
      </c>
      <c r="AF119">
        <v>7</v>
      </c>
      <c r="AG119">
        <v>64</v>
      </c>
      <c r="AH119">
        <v>18</v>
      </c>
      <c r="AI119">
        <v>52</v>
      </c>
      <c r="AJ119" t="s">
        <v>394</v>
      </c>
      <c r="AL119" t="e">
        <f t="shared" ref="AL119:AL182" si="117">IF(AND(#REF!&lt;&gt;#REF!,#REF!&lt;&gt;#REF!),"Bold","")</f>
        <v>#REF!</v>
      </c>
    </row>
    <row r="120" spans="1:38">
      <c r="A120" t="s">
        <v>821</v>
      </c>
      <c r="B120" s="1">
        <v>0.57986111111111105</v>
      </c>
      <c r="C120" t="s">
        <v>175</v>
      </c>
      <c r="D120" t="s">
        <v>801</v>
      </c>
      <c r="E120" t="s">
        <v>802</v>
      </c>
      <c r="F120">
        <v>12602</v>
      </c>
      <c r="G120" t="s">
        <v>291</v>
      </c>
      <c r="H120" t="s">
        <v>232</v>
      </c>
      <c r="I120" t="s">
        <v>5</v>
      </c>
      <c r="J120" t="s">
        <v>778</v>
      </c>
      <c r="K120" t="s">
        <v>803</v>
      </c>
      <c r="L120">
        <v>8</v>
      </c>
      <c r="M120">
        <v>75.926599999999993</v>
      </c>
      <c r="N120">
        <v>48.657200000000003</v>
      </c>
      <c r="O120">
        <v>23.7639</v>
      </c>
      <c r="P120">
        <v>10.059699999999999</v>
      </c>
      <c r="Q120">
        <v>8.5518000000000001</v>
      </c>
      <c r="R120">
        <v>4.3505000000000003</v>
      </c>
      <c r="S120">
        <v>6.7523999999999997</v>
      </c>
      <c r="T120">
        <v>2.0234000000000001</v>
      </c>
      <c r="U120">
        <v>1.8186</v>
      </c>
      <c r="V120">
        <v>1.746</v>
      </c>
      <c r="W120">
        <v>22.022099999999998</v>
      </c>
      <c r="X120" t="s">
        <v>684</v>
      </c>
      <c r="Y120">
        <v>1.0503</v>
      </c>
      <c r="Z120" t="s">
        <v>822</v>
      </c>
      <c r="AA120">
        <v>1.0351999999999999</v>
      </c>
      <c r="AB120" t="s">
        <v>823</v>
      </c>
      <c r="AC120">
        <v>3.6413000000000002</v>
      </c>
      <c r="AD120">
        <v>18.5212</v>
      </c>
      <c r="AE120">
        <v>229.9203</v>
      </c>
      <c r="AF120">
        <v>20</v>
      </c>
      <c r="AG120">
        <v>96</v>
      </c>
      <c r="AH120">
        <v>18</v>
      </c>
      <c r="AI120">
        <v>16</v>
      </c>
      <c r="AJ120" t="s">
        <v>394</v>
      </c>
      <c r="AL120" t="e">
        <f t="shared" ref="AL120:AL183" si="118">IF(AND(#REF!&lt;&gt;#REF!,#REF!&lt;&gt;#REF!),"Bold","")</f>
        <v>#REF!</v>
      </c>
    </row>
    <row r="121" spans="1:38">
      <c r="A121" t="s">
        <v>1088</v>
      </c>
      <c r="B121" s="1">
        <v>0.62152777777777779</v>
      </c>
      <c r="C121" t="s">
        <v>224</v>
      </c>
      <c r="D121" t="s">
        <v>484</v>
      </c>
      <c r="F121">
        <v>6814</v>
      </c>
      <c r="G121" t="s">
        <v>231</v>
      </c>
      <c r="H121" t="s">
        <v>232</v>
      </c>
      <c r="I121" t="s">
        <v>5</v>
      </c>
      <c r="J121" t="s">
        <v>778</v>
      </c>
      <c r="K121" t="s">
        <v>1073</v>
      </c>
      <c r="L121">
        <v>8</v>
      </c>
      <c r="M121">
        <v>82.234999999999999</v>
      </c>
      <c r="N121">
        <v>39.812800000000003</v>
      </c>
      <c r="O121">
        <v>18.713899999999999</v>
      </c>
      <c r="P121">
        <v>6.5201000000000002</v>
      </c>
      <c r="Q121">
        <v>3.8136000000000001</v>
      </c>
      <c r="R121">
        <v>6.2506000000000004</v>
      </c>
      <c r="S121">
        <v>2.4449000000000001</v>
      </c>
      <c r="T121">
        <v>1.7197</v>
      </c>
      <c r="U121">
        <v>1.6529</v>
      </c>
      <c r="V121">
        <v>2.1373000000000002</v>
      </c>
      <c r="W121">
        <v>19.9771</v>
      </c>
      <c r="X121" t="s">
        <v>1089</v>
      </c>
      <c r="Y121">
        <v>1.0256000000000001</v>
      </c>
      <c r="Z121" t="s">
        <v>1090</v>
      </c>
      <c r="AA121">
        <v>1.1277999999999999</v>
      </c>
      <c r="AB121" t="s">
        <v>1091</v>
      </c>
      <c r="AC121">
        <v>0.14280000000000001</v>
      </c>
      <c r="AD121">
        <v>18.5075</v>
      </c>
      <c r="AE121">
        <v>206.08160000000001</v>
      </c>
      <c r="AF121">
        <v>14</v>
      </c>
      <c r="AG121">
        <v>64</v>
      </c>
      <c r="AH121">
        <v>18</v>
      </c>
      <c r="AI121">
        <v>17</v>
      </c>
      <c r="AJ121" t="s">
        <v>394</v>
      </c>
      <c r="AL121" t="e">
        <f t="shared" ref="AL121:AL184" si="119">IF(AND(#REF!&lt;&gt;#REF!,#REF!&lt;&gt;#REF!),"Bold","")</f>
        <v>#REF!</v>
      </c>
    </row>
    <row r="122" spans="1:38">
      <c r="A122" t="s">
        <v>1379</v>
      </c>
      <c r="B122" s="1">
        <v>0.67708333333333337</v>
      </c>
      <c r="C122" t="s">
        <v>175</v>
      </c>
      <c r="D122" t="s">
        <v>484</v>
      </c>
      <c r="E122" t="s">
        <v>230</v>
      </c>
      <c r="F122">
        <v>3619</v>
      </c>
      <c r="G122" t="s">
        <v>291</v>
      </c>
      <c r="H122" t="s">
        <v>232</v>
      </c>
      <c r="I122" t="s">
        <v>5</v>
      </c>
      <c r="J122" t="s">
        <v>778</v>
      </c>
      <c r="K122" t="s">
        <v>1373</v>
      </c>
      <c r="L122">
        <v>5</v>
      </c>
      <c r="M122">
        <v>62.24</v>
      </c>
      <c r="N122">
        <v>61.488</v>
      </c>
      <c r="O122">
        <v>38.2956</v>
      </c>
      <c r="P122">
        <v>7.9789000000000003</v>
      </c>
      <c r="Q122">
        <v>6.9421999999999997</v>
      </c>
      <c r="R122">
        <v>5.4226999999999999</v>
      </c>
      <c r="S122">
        <v>3.7372999999999998</v>
      </c>
      <c r="T122">
        <v>2.036</v>
      </c>
      <c r="U122">
        <v>0.82410000000000005</v>
      </c>
      <c r="V122">
        <v>1.1783999999999999</v>
      </c>
      <c r="W122">
        <v>18.415700000000001</v>
      </c>
      <c r="X122" t="s">
        <v>1380</v>
      </c>
      <c r="Y122">
        <v>1.2766</v>
      </c>
      <c r="Z122" t="s">
        <v>299</v>
      </c>
      <c r="AA122">
        <v>0.67720000000000002</v>
      </c>
      <c r="AB122" t="s">
        <v>1381</v>
      </c>
      <c r="AC122">
        <v>1.8053999999999999</v>
      </c>
      <c r="AD122">
        <v>18.383099999999999</v>
      </c>
      <c r="AE122">
        <v>230.7013</v>
      </c>
      <c r="AF122">
        <v>12</v>
      </c>
      <c r="AG122">
        <v>67</v>
      </c>
      <c r="AH122">
        <v>18</v>
      </c>
      <c r="AI122">
        <v>10</v>
      </c>
      <c r="AJ122" t="s">
        <v>394</v>
      </c>
      <c r="AL122" t="e">
        <f t="shared" ref="AL122:AL185" si="120">IF(AND(#REF!&lt;&gt;#REF!,#REF!&lt;&gt;#REF!),"Bold","")</f>
        <v>#REF!</v>
      </c>
    </row>
    <row r="123" spans="1:38">
      <c r="A123" t="s">
        <v>1346</v>
      </c>
      <c r="B123" s="1">
        <v>0.67013888888888884</v>
      </c>
      <c r="C123" t="s">
        <v>224</v>
      </c>
      <c r="D123" t="s">
        <v>801</v>
      </c>
      <c r="F123">
        <v>5996</v>
      </c>
      <c r="G123" t="s">
        <v>231</v>
      </c>
      <c r="H123" t="s">
        <v>232</v>
      </c>
      <c r="I123" t="s">
        <v>5</v>
      </c>
      <c r="J123" t="s">
        <v>778</v>
      </c>
      <c r="K123" t="s">
        <v>1339</v>
      </c>
      <c r="L123">
        <v>3</v>
      </c>
      <c r="M123">
        <v>89.8</v>
      </c>
      <c r="N123">
        <v>38.167999999999999</v>
      </c>
      <c r="O123">
        <v>20.613</v>
      </c>
      <c r="P123">
        <v>6.6327999999999996</v>
      </c>
      <c r="Q123">
        <v>4.3072999999999997</v>
      </c>
      <c r="R123">
        <v>3.4401000000000002</v>
      </c>
      <c r="S123">
        <v>0</v>
      </c>
      <c r="T123">
        <v>0</v>
      </c>
      <c r="U123">
        <v>0</v>
      </c>
      <c r="V123">
        <v>0</v>
      </c>
      <c r="W123">
        <v>17.775700000000001</v>
      </c>
      <c r="X123" t="s">
        <v>626</v>
      </c>
      <c r="Y123">
        <v>2.4944999999999999</v>
      </c>
      <c r="Z123" t="s">
        <v>728</v>
      </c>
      <c r="AA123">
        <v>1.5249999999999999</v>
      </c>
      <c r="AB123" t="s">
        <v>762</v>
      </c>
      <c r="AC123">
        <v>1.9535</v>
      </c>
      <c r="AD123">
        <v>18.300799999999999</v>
      </c>
      <c r="AE123">
        <v>212.6748</v>
      </c>
      <c r="AF123">
        <v>5.5</v>
      </c>
      <c r="AG123">
        <v>58</v>
      </c>
      <c r="AH123">
        <v>18</v>
      </c>
      <c r="AI123">
        <v>14</v>
      </c>
      <c r="AJ123" t="s">
        <v>394</v>
      </c>
      <c r="AL123" t="e">
        <f t="shared" ref="AL123:AL186" si="121">IF(AND(#REF!&lt;&gt;#REF!,#REF!&lt;&gt;#REF!),"Bold","")</f>
        <v>#REF!</v>
      </c>
    </row>
    <row r="124" spans="1:38">
      <c r="A124" t="s">
        <v>1225</v>
      </c>
      <c r="B124" s="1">
        <v>0.64583333333333337</v>
      </c>
      <c r="C124" t="s">
        <v>224</v>
      </c>
      <c r="D124" t="s">
        <v>801</v>
      </c>
      <c r="F124">
        <v>7087</v>
      </c>
      <c r="G124" t="s">
        <v>231</v>
      </c>
      <c r="H124" t="s">
        <v>232</v>
      </c>
      <c r="I124" t="s">
        <v>5</v>
      </c>
      <c r="J124" t="s">
        <v>778</v>
      </c>
      <c r="K124" t="s">
        <v>1220</v>
      </c>
      <c r="L124">
        <v>5</v>
      </c>
      <c r="M124">
        <v>93.698099999999997</v>
      </c>
      <c r="N124">
        <v>60.12</v>
      </c>
      <c r="O124">
        <v>19.099</v>
      </c>
      <c r="P124">
        <v>12.151</v>
      </c>
      <c r="Q124">
        <v>4.5399000000000003</v>
      </c>
      <c r="R124">
        <v>5.5018000000000002</v>
      </c>
      <c r="S124">
        <v>3.8679000000000001</v>
      </c>
      <c r="T124">
        <v>2.0072999999999999</v>
      </c>
      <c r="U124">
        <v>1.3458000000000001</v>
      </c>
      <c r="V124">
        <v>1.4805999999999999</v>
      </c>
      <c r="W124">
        <v>22.439299999999999</v>
      </c>
      <c r="X124" t="s">
        <v>617</v>
      </c>
      <c r="Y124">
        <v>0.3962</v>
      </c>
      <c r="Z124" t="s">
        <v>474</v>
      </c>
      <c r="AA124">
        <v>2.2176999999999998</v>
      </c>
      <c r="AB124" t="s">
        <v>303</v>
      </c>
      <c r="AC124">
        <v>1.5967</v>
      </c>
      <c r="AD124">
        <v>18.073</v>
      </c>
      <c r="AE124">
        <v>248.5342</v>
      </c>
      <c r="AF124">
        <v>5</v>
      </c>
      <c r="AG124">
        <v>75</v>
      </c>
      <c r="AH124">
        <v>18</v>
      </c>
      <c r="AI124">
        <v>102</v>
      </c>
      <c r="AJ124" t="s">
        <v>394</v>
      </c>
      <c r="AL124" t="e">
        <f t="shared" ref="AL124:AL187" si="122">IF(AND(#REF!&lt;&gt;#REF!,#REF!&lt;&gt;#REF!),"Bold","")</f>
        <v>#REF!</v>
      </c>
    </row>
    <row r="125" spans="1:38">
      <c r="A125" t="s">
        <v>1284</v>
      </c>
      <c r="B125" s="1">
        <v>0.65625</v>
      </c>
      <c r="C125" t="s">
        <v>212</v>
      </c>
      <c r="D125" t="s">
        <v>730</v>
      </c>
      <c r="F125">
        <v>6814</v>
      </c>
      <c r="G125" t="s">
        <v>328</v>
      </c>
      <c r="H125" t="s">
        <v>329</v>
      </c>
      <c r="I125" t="s">
        <v>233</v>
      </c>
      <c r="J125" t="s">
        <v>521</v>
      </c>
      <c r="K125" t="s">
        <v>1277</v>
      </c>
      <c r="L125">
        <v>5</v>
      </c>
      <c r="M125">
        <v>103.3537</v>
      </c>
      <c r="N125">
        <v>57.906500000000001</v>
      </c>
      <c r="O125">
        <v>29.479099999999999</v>
      </c>
      <c r="P125">
        <v>9.1774000000000004</v>
      </c>
      <c r="Q125">
        <v>4.4291</v>
      </c>
      <c r="R125">
        <v>4.4436</v>
      </c>
      <c r="S125">
        <v>2.3708</v>
      </c>
      <c r="T125">
        <v>0</v>
      </c>
      <c r="U125">
        <v>0</v>
      </c>
      <c r="V125">
        <v>0</v>
      </c>
      <c r="W125">
        <v>16.241399999999999</v>
      </c>
      <c r="X125" t="s">
        <v>1285</v>
      </c>
      <c r="Y125">
        <v>1.8012999999999999</v>
      </c>
      <c r="Z125" t="s">
        <v>615</v>
      </c>
      <c r="AA125">
        <v>3.0956000000000001</v>
      </c>
      <c r="AB125" t="s">
        <v>346</v>
      </c>
      <c r="AC125">
        <v>2.1751</v>
      </c>
      <c r="AD125">
        <v>17.989999999999998</v>
      </c>
      <c r="AE125">
        <v>258.24880000000002</v>
      </c>
      <c r="AF125">
        <v>3</v>
      </c>
      <c r="AG125">
        <v>0</v>
      </c>
      <c r="AH125">
        <v>18</v>
      </c>
      <c r="AI125">
        <v>26</v>
      </c>
      <c r="AJ125" t="s">
        <v>394</v>
      </c>
      <c r="AL125" t="e">
        <f t="shared" ref="AL125:AL188" si="123">IF(AND(#REF!&lt;&gt;#REF!,#REF!&lt;&gt;#REF!),"Bold","")</f>
        <v>#REF!</v>
      </c>
    </row>
    <row r="126" spans="1:38">
      <c r="A126" t="s">
        <v>1651</v>
      </c>
      <c r="B126" s="1">
        <v>0.84375</v>
      </c>
      <c r="C126" t="s">
        <v>181</v>
      </c>
      <c r="D126" t="s">
        <v>1632</v>
      </c>
      <c r="E126" t="s">
        <v>230</v>
      </c>
      <c r="F126">
        <v>5434</v>
      </c>
      <c r="G126" t="s">
        <v>1481</v>
      </c>
      <c r="H126" t="s">
        <v>1482</v>
      </c>
      <c r="I126" s="3" t="s">
        <v>5</v>
      </c>
      <c r="J126" t="s">
        <v>778</v>
      </c>
      <c r="K126" t="s">
        <v>1633</v>
      </c>
      <c r="L126">
        <v>3</v>
      </c>
      <c r="M126">
        <v>43.975999999999999</v>
      </c>
      <c r="N126">
        <v>33.420299999999997</v>
      </c>
      <c r="O126">
        <v>20.241399999999999</v>
      </c>
      <c r="P126">
        <v>4.5240999999999998</v>
      </c>
      <c r="Q126">
        <v>4.2831000000000001</v>
      </c>
      <c r="R126">
        <v>3.7233999999999998</v>
      </c>
      <c r="S126">
        <v>3.7938999999999998</v>
      </c>
      <c r="T126">
        <v>0</v>
      </c>
      <c r="U126">
        <v>0</v>
      </c>
      <c r="V126">
        <v>0</v>
      </c>
      <c r="W126">
        <v>15.436400000000001</v>
      </c>
      <c r="X126" t="s">
        <v>1497</v>
      </c>
      <c r="Y126">
        <v>1.4293</v>
      </c>
      <c r="Z126" t="s">
        <v>1652</v>
      </c>
      <c r="AA126">
        <v>1.8071999999999999</v>
      </c>
      <c r="AB126" t="s">
        <v>264</v>
      </c>
      <c r="AC126">
        <v>1.6392</v>
      </c>
      <c r="AD126">
        <v>17.922799999999999</v>
      </c>
      <c r="AE126">
        <v>156.30029999999999</v>
      </c>
      <c r="AF126">
        <v>20</v>
      </c>
      <c r="AG126">
        <v>60</v>
      </c>
      <c r="AH126">
        <v>18</v>
      </c>
      <c r="AI126">
        <v>40</v>
      </c>
      <c r="AJ126" t="s">
        <v>394</v>
      </c>
      <c r="AL126" t="e">
        <f t="shared" ref="AL126:AL189" si="124">IF(AND(#REF!&lt;&gt;#REF!,#REF!&lt;&gt;#REF!),"Bold","")</f>
        <v>#REF!</v>
      </c>
    </row>
    <row r="127" spans="1:38">
      <c r="A127" t="s">
        <v>1134</v>
      </c>
      <c r="B127" s="1">
        <v>0.63194444444444442</v>
      </c>
      <c r="C127" t="s">
        <v>212</v>
      </c>
      <c r="D127" t="s">
        <v>1122</v>
      </c>
      <c r="E127" t="s">
        <v>1123</v>
      </c>
      <c r="F127">
        <v>15511</v>
      </c>
      <c r="G127" t="s">
        <v>328</v>
      </c>
      <c r="H127" t="s">
        <v>329</v>
      </c>
      <c r="I127" t="s">
        <v>233</v>
      </c>
      <c r="J127" t="s">
        <v>825</v>
      </c>
      <c r="K127" t="s">
        <v>1124</v>
      </c>
      <c r="L127">
        <v>6</v>
      </c>
      <c r="M127">
        <v>62.066699999999997</v>
      </c>
      <c r="N127">
        <v>78.143199999999993</v>
      </c>
      <c r="O127">
        <v>21.253399999999999</v>
      </c>
      <c r="P127">
        <v>4.7260999999999997</v>
      </c>
      <c r="Q127">
        <v>5.4722</v>
      </c>
      <c r="R127">
        <v>2.6774</v>
      </c>
      <c r="S127">
        <v>3.855</v>
      </c>
      <c r="T127">
        <v>2.5724999999999998</v>
      </c>
      <c r="U127">
        <v>2.7806000000000002</v>
      </c>
      <c r="V127">
        <v>1.6798</v>
      </c>
      <c r="W127">
        <v>8.6850000000000005</v>
      </c>
      <c r="X127" t="s">
        <v>1135</v>
      </c>
      <c r="Y127">
        <v>1.7411000000000001</v>
      </c>
      <c r="Z127" t="s">
        <v>537</v>
      </c>
      <c r="AA127">
        <v>1.6242000000000001</v>
      </c>
      <c r="AB127" t="s">
        <v>1136</v>
      </c>
      <c r="AC127">
        <v>1.4999</v>
      </c>
      <c r="AD127">
        <v>17.8904</v>
      </c>
      <c r="AE127">
        <v>216.66739999999999</v>
      </c>
      <c r="AF127">
        <v>2.5</v>
      </c>
      <c r="AG127">
        <v>0</v>
      </c>
      <c r="AH127">
        <v>10</v>
      </c>
      <c r="AI127">
        <v>11</v>
      </c>
      <c r="AJ127" t="s">
        <v>394</v>
      </c>
      <c r="AL127" t="e">
        <f t="shared" ref="AL127:AL190" si="125">IF(AND(#REF!&lt;&gt;#REF!,#REF!&lt;&gt;#REF!),"Bold","")</f>
        <v>#REF!</v>
      </c>
    </row>
    <row r="128" spans="1:38">
      <c r="A128" t="s">
        <v>1602</v>
      </c>
      <c r="B128" s="1">
        <v>0.80208333333333337</v>
      </c>
      <c r="C128" t="s">
        <v>181</v>
      </c>
      <c r="D128" t="s">
        <v>1105</v>
      </c>
      <c r="E128" t="s">
        <v>388</v>
      </c>
      <c r="F128">
        <v>3429</v>
      </c>
      <c r="G128" t="s">
        <v>1481</v>
      </c>
      <c r="H128" t="s">
        <v>1482</v>
      </c>
      <c r="I128" s="3" t="s">
        <v>5</v>
      </c>
      <c r="J128" t="s">
        <v>778</v>
      </c>
      <c r="K128" t="s">
        <v>1589</v>
      </c>
      <c r="L128">
        <v>7</v>
      </c>
      <c r="M128">
        <v>52.484000000000002</v>
      </c>
      <c r="N128">
        <v>34.300400000000003</v>
      </c>
      <c r="O128">
        <v>14.282500000000001</v>
      </c>
      <c r="P128">
        <v>4.7401999999999997</v>
      </c>
      <c r="Q128">
        <v>5.085</v>
      </c>
      <c r="R128">
        <v>2.5819000000000001</v>
      </c>
      <c r="S128">
        <v>1.9703999999999999</v>
      </c>
      <c r="T128">
        <v>1.1583000000000001</v>
      </c>
      <c r="U128">
        <v>0.41660000000000003</v>
      </c>
      <c r="V128">
        <v>1.1736</v>
      </c>
      <c r="W128">
        <v>18.180700000000002</v>
      </c>
      <c r="X128" t="s">
        <v>518</v>
      </c>
      <c r="Y128">
        <v>1.7759</v>
      </c>
      <c r="Z128" t="s">
        <v>1560</v>
      </c>
      <c r="AA128">
        <v>0.47270000000000001</v>
      </c>
      <c r="AB128" t="s">
        <v>775</v>
      </c>
      <c r="AC128">
        <v>1.2267999999999999</v>
      </c>
      <c r="AD128">
        <v>17.862400000000001</v>
      </c>
      <c r="AE128">
        <v>157.7114</v>
      </c>
      <c r="AF128">
        <v>12</v>
      </c>
      <c r="AG128">
        <v>50</v>
      </c>
      <c r="AH128">
        <v>10</v>
      </c>
      <c r="AI128">
        <v>10</v>
      </c>
      <c r="AJ128" t="s">
        <v>394</v>
      </c>
      <c r="AL128" t="e">
        <f t="shared" ref="AL128:AL191" si="126">IF(AND(#REF!&lt;&gt;#REF!,#REF!&lt;&gt;#REF!),"Bold","")</f>
        <v>#REF!</v>
      </c>
    </row>
    <row r="129" spans="1:38">
      <c r="A129" t="s">
        <v>707</v>
      </c>
      <c r="B129" s="1">
        <v>0.55902777777777779</v>
      </c>
      <c r="C129" t="s">
        <v>212</v>
      </c>
      <c r="D129" t="s">
        <v>327</v>
      </c>
      <c r="F129">
        <v>6814</v>
      </c>
      <c r="G129" t="s">
        <v>328</v>
      </c>
      <c r="H129" t="s">
        <v>329</v>
      </c>
      <c r="I129" t="s">
        <v>5</v>
      </c>
      <c r="J129" t="s">
        <v>521</v>
      </c>
      <c r="K129" t="s">
        <v>688</v>
      </c>
      <c r="L129">
        <v>6</v>
      </c>
      <c r="M129">
        <v>71.594999999999999</v>
      </c>
      <c r="N129">
        <v>60.351999999999997</v>
      </c>
      <c r="O129">
        <v>17.5502</v>
      </c>
      <c r="P129">
        <v>12.9129</v>
      </c>
      <c r="Q129">
        <v>8.9438999999999993</v>
      </c>
      <c r="R129">
        <v>3.8252000000000002</v>
      </c>
      <c r="S129">
        <v>3.7648000000000001</v>
      </c>
      <c r="T129">
        <v>3.5085000000000002</v>
      </c>
      <c r="U129">
        <v>2.4769999999999999</v>
      </c>
      <c r="V129">
        <v>1.1291</v>
      </c>
      <c r="W129">
        <v>17.6129</v>
      </c>
      <c r="X129" t="s">
        <v>708</v>
      </c>
      <c r="Y129">
        <v>8.4000000000000005E-2</v>
      </c>
      <c r="Z129" t="s">
        <v>709</v>
      </c>
      <c r="AA129">
        <v>1.2102999999999999</v>
      </c>
      <c r="AB129" t="s">
        <v>710</v>
      </c>
      <c r="AC129">
        <v>4.4428999999999998</v>
      </c>
      <c r="AD129">
        <v>17.7959</v>
      </c>
      <c r="AE129">
        <v>227.2045</v>
      </c>
      <c r="AF129">
        <v>8</v>
      </c>
      <c r="AG129">
        <v>101</v>
      </c>
      <c r="AH129">
        <v>10</v>
      </c>
      <c r="AI129">
        <v>20</v>
      </c>
      <c r="AJ129" t="s">
        <v>394</v>
      </c>
      <c r="AL129" t="e">
        <f t="shared" ref="AL129:AL192" si="127">IF(AND(#REF!&lt;&gt;#REF!,#REF!&lt;&gt;#REF!),"Bold","")</f>
        <v>#REF!</v>
      </c>
    </row>
    <row r="130" spans="1:38">
      <c r="A130" t="s">
        <v>1319</v>
      </c>
      <c r="B130" s="1">
        <v>0.66666666666666663</v>
      </c>
      <c r="C130" t="s">
        <v>226</v>
      </c>
      <c r="D130" t="s">
        <v>229</v>
      </c>
      <c r="E130" t="s">
        <v>388</v>
      </c>
      <c r="F130">
        <v>3493</v>
      </c>
      <c r="G130" t="s">
        <v>231</v>
      </c>
      <c r="H130" t="s">
        <v>232</v>
      </c>
      <c r="I130" t="s">
        <v>5</v>
      </c>
      <c r="J130" t="s">
        <v>778</v>
      </c>
      <c r="K130" t="s">
        <v>1312</v>
      </c>
      <c r="L130">
        <v>7</v>
      </c>
      <c r="M130">
        <v>51.63</v>
      </c>
      <c r="N130">
        <v>37.302799999999998</v>
      </c>
      <c r="O130">
        <v>23.3506</v>
      </c>
      <c r="P130">
        <v>5.9141000000000004</v>
      </c>
      <c r="Q130">
        <v>4.3608000000000002</v>
      </c>
      <c r="R130">
        <v>2.8129</v>
      </c>
      <c r="S130">
        <v>1.9063000000000001</v>
      </c>
      <c r="T130">
        <v>1.5782</v>
      </c>
      <c r="U130">
        <v>1.1024</v>
      </c>
      <c r="V130">
        <v>0.97560000000000002</v>
      </c>
      <c r="W130">
        <v>16.957899999999999</v>
      </c>
      <c r="X130" t="s">
        <v>1320</v>
      </c>
      <c r="Y130">
        <v>0.1724</v>
      </c>
      <c r="Z130" t="s">
        <v>1321</v>
      </c>
      <c r="AA130">
        <v>1.1214999999999999</v>
      </c>
      <c r="AB130" t="s">
        <v>307</v>
      </c>
      <c r="AC130">
        <v>1.5329999999999999</v>
      </c>
      <c r="AD130">
        <v>17.790800000000001</v>
      </c>
      <c r="AE130">
        <v>168.50919999999999</v>
      </c>
      <c r="AF130">
        <v>20</v>
      </c>
      <c r="AG130">
        <v>56</v>
      </c>
      <c r="AH130">
        <v>10</v>
      </c>
      <c r="AI130">
        <v>23</v>
      </c>
      <c r="AJ130" t="s">
        <v>394</v>
      </c>
      <c r="AL130" t="e">
        <f t="shared" ref="AL130:AL193" si="128">IF(AND(#REF!&lt;&gt;#REF!,#REF!&lt;&gt;#REF!),"Bold","")</f>
        <v>#REF!</v>
      </c>
    </row>
    <row r="131" spans="1:38">
      <c r="A131" t="s">
        <v>1021</v>
      </c>
      <c r="B131" s="1">
        <v>0.61111111111111105</v>
      </c>
      <c r="C131" t="s">
        <v>186</v>
      </c>
      <c r="D131" t="s">
        <v>1019</v>
      </c>
      <c r="E131" t="s">
        <v>290</v>
      </c>
      <c r="F131">
        <v>6758</v>
      </c>
      <c r="G131" t="s">
        <v>548</v>
      </c>
      <c r="H131" t="s">
        <v>329</v>
      </c>
      <c r="I131" t="s">
        <v>5</v>
      </c>
      <c r="J131" t="s">
        <v>521</v>
      </c>
      <c r="K131" t="s">
        <v>1020</v>
      </c>
      <c r="L131">
        <v>7</v>
      </c>
      <c r="M131">
        <v>90.16</v>
      </c>
      <c r="N131">
        <v>43.859099999999998</v>
      </c>
      <c r="O131">
        <v>19.462</v>
      </c>
      <c r="P131">
        <v>14.4877</v>
      </c>
      <c r="Q131">
        <v>5.8337000000000003</v>
      </c>
      <c r="R131">
        <v>5.1867000000000001</v>
      </c>
      <c r="S131">
        <v>3.4209999999999998</v>
      </c>
      <c r="T131">
        <v>1.9216</v>
      </c>
      <c r="U131">
        <v>1.2313000000000001</v>
      </c>
      <c r="V131">
        <v>1.3792</v>
      </c>
      <c r="W131">
        <v>18.225000000000001</v>
      </c>
      <c r="X131" t="s">
        <v>879</v>
      </c>
      <c r="Y131">
        <v>3.1173999999999999</v>
      </c>
      <c r="Z131" t="s">
        <v>725</v>
      </c>
      <c r="AA131">
        <v>1.2614000000000001</v>
      </c>
      <c r="AB131" t="s">
        <v>1022</v>
      </c>
      <c r="AC131">
        <v>2.3601999999999999</v>
      </c>
      <c r="AD131">
        <v>17.747800000000002</v>
      </c>
      <c r="AE131" s="23">
        <v>229.65430000000001</v>
      </c>
      <c r="AF131">
        <v>5</v>
      </c>
      <c r="AG131">
        <v>97</v>
      </c>
      <c r="AH131">
        <v>10</v>
      </c>
      <c r="AI131">
        <v>34</v>
      </c>
      <c r="AJ131" t="s">
        <v>394</v>
      </c>
      <c r="AL131" t="e">
        <f t="shared" ref="AL131:AL194" si="129">IF(AND(#REF!&lt;&gt;#REF!,#REF!&lt;&gt;#REF!),"Bold","")</f>
        <v>#REF!</v>
      </c>
    </row>
    <row r="132" spans="1:38">
      <c r="A132" t="s">
        <v>1461</v>
      </c>
      <c r="B132" s="1">
        <v>0.69097222222222221</v>
      </c>
      <c r="C132" t="s">
        <v>224</v>
      </c>
      <c r="D132" t="s">
        <v>801</v>
      </c>
      <c r="F132">
        <v>5996</v>
      </c>
      <c r="G132" t="s">
        <v>231</v>
      </c>
      <c r="H132" t="s">
        <v>232</v>
      </c>
      <c r="I132" s="3" t="s">
        <v>5</v>
      </c>
      <c r="J132" t="s">
        <v>778</v>
      </c>
      <c r="K132" t="s">
        <v>1443</v>
      </c>
      <c r="L132">
        <v>4</v>
      </c>
      <c r="M132">
        <v>56.1053</v>
      </c>
      <c r="N132">
        <v>38.398400000000002</v>
      </c>
      <c r="O132">
        <v>23.136800000000001</v>
      </c>
      <c r="P132">
        <v>8.0677000000000003</v>
      </c>
      <c r="Q132">
        <v>4.4920999999999998</v>
      </c>
      <c r="R132">
        <v>4.3917000000000002</v>
      </c>
      <c r="S132">
        <v>1.0512999999999999</v>
      </c>
      <c r="T132">
        <v>0.96799999999999997</v>
      </c>
      <c r="U132">
        <v>1.2606999999999999</v>
      </c>
      <c r="V132">
        <v>1.7642</v>
      </c>
      <c r="W132">
        <v>17.1221</v>
      </c>
      <c r="X132" t="s">
        <v>614</v>
      </c>
      <c r="Y132">
        <v>2.7254</v>
      </c>
      <c r="Z132" t="s">
        <v>621</v>
      </c>
      <c r="AA132">
        <v>1.2193000000000001</v>
      </c>
      <c r="AB132" t="s">
        <v>722</v>
      </c>
      <c r="AC132">
        <v>1.1661999999999999</v>
      </c>
      <c r="AD132">
        <v>17.691199999999998</v>
      </c>
      <c r="AE132">
        <v>179.56049999999999</v>
      </c>
      <c r="AF132">
        <v>14</v>
      </c>
      <c r="AG132">
        <v>46</v>
      </c>
      <c r="AH132">
        <v>10</v>
      </c>
      <c r="AI132">
        <v>56</v>
      </c>
      <c r="AJ132" t="s">
        <v>394</v>
      </c>
      <c r="AL132" t="e">
        <f t="shared" ref="AL132:AL195" si="130">IF(AND(#REF!&lt;&gt;#REF!,#REF!&lt;&gt;#REF!),"Bold","")</f>
        <v>#REF!</v>
      </c>
    </row>
    <row r="133" spans="1:38">
      <c r="A133" t="s">
        <v>1444</v>
      </c>
      <c r="B133" s="1">
        <v>0.69097222222222221</v>
      </c>
      <c r="C133" t="s">
        <v>224</v>
      </c>
      <c r="D133" t="s">
        <v>801</v>
      </c>
      <c r="F133">
        <v>5996</v>
      </c>
      <c r="G133" t="s">
        <v>231</v>
      </c>
      <c r="H133" t="s">
        <v>232</v>
      </c>
      <c r="I133" t="s">
        <v>5</v>
      </c>
      <c r="J133" t="s">
        <v>778</v>
      </c>
      <c r="K133" t="s">
        <v>1443</v>
      </c>
      <c r="L133">
        <v>8</v>
      </c>
      <c r="M133">
        <v>85.000600000000006</v>
      </c>
      <c r="N133">
        <v>87.896799999999999</v>
      </c>
      <c r="O133">
        <v>34.388599999999997</v>
      </c>
      <c r="P133">
        <v>11.336</v>
      </c>
      <c r="Q133">
        <v>8.2177000000000007</v>
      </c>
      <c r="R133">
        <v>4.8327999999999998</v>
      </c>
      <c r="S133">
        <v>3.1583000000000001</v>
      </c>
      <c r="T133">
        <v>1.9392</v>
      </c>
      <c r="U133">
        <v>1.0532999999999999</v>
      </c>
      <c r="V133">
        <v>1.087</v>
      </c>
      <c r="W133">
        <v>10.84</v>
      </c>
      <c r="X133" t="s">
        <v>650</v>
      </c>
      <c r="Y133">
        <v>0.46279999999999999</v>
      </c>
      <c r="Z133" t="s">
        <v>1445</v>
      </c>
      <c r="AA133">
        <v>0.66510000000000002</v>
      </c>
      <c r="AB133" t="s">
        <v>1446</v>
      </c>
      <c r="AC133">
        <v>1.3818999999999999</v>
      </c>
      <c r="AD133">
        <v>17.604600000000001</v>
      </c>
      <c r="AE133" s="23">
        <v>269.86470000000003</v>
      </c>
      <c r="AF133">
        <v>7.5</v>
      </c>
      <c r="AG133">
        <v>45</v>
      </c>
      <c r="AH133">
        <v>10</v>
      </c>
      <c r="AI133">
        <v>66</v>
      </c>
      <c r="AJ133" t="s">
        <v>394</v>
      </c>
      <c r="AL133" t="e">
        <f t="shared" ref="AL133:AL196" si="131">IF(AND(#REF!&lt;&gt;#REF!,#REF!&lt;&gt;#REF!),"Bold","")</f>
        <v>#REF!</v>
      </c>
    </row>
    <row r="134" spans="1:38">
      <c r="A134" t="s">
        <v>1592</v>
      </c>
      <c r="B134" s="1">
        <v>0.80208333333333337</v>
      </c>
      <c r="C134" t="s">
        <v>181</v>
      </c>
      <c r="D134" t="s">
        <v>1105</v>
      </c>
      <c r="E134" t="s">
        <v>388</v>
      </c>
      <c r="F134">
        <v>3429</v>
      </c>
      <c r="G134" t="s">
        <v>1481</v>
      </c>
      <c r="H134" t="s">
        <v>1482</v>
      </c>
      <c r="I134" s="3" t="s">
        <v>5</v>
      </c>
      <c r="J134" t="s">
        <v>778</v>
      </c>
      <c r="K134" t="s">
        <v>1589</v>
      </c>
      <c r="L134">
        <v>8</v>
      </c>
      <c r="M134">
        <v>49.045999999999999</v>
      </c>
      <c r="N134">
        <v>40.735999999999997</v>
      </c>
      <c r="O134">
        <v>22.4224</v>
      </c>
      <c r="P134">
        <v>9.1128</v>
      </c>
      <c r="Q134">
        <v>3.6486999999999998</v>
      </c>
      <c r="R134">
        <v>2.7959000000000001</v>
      </c>
      <c r="S134">
        <v>1.9189000000000001</v>
      </c>
      <c r="T134">
        <v>0.97330000000000005</v>
      </c>
      <c r="U134">
        <v>1.8735999999999999</v>
      </c>
      <c r="V134">
        <v>1.4347000000000001</v>
      </c>
      <c r="W134">
        <v>16.296399999999998</v>
      </c>
      <c r="X134" t="s">
        <v>1593</v>
      </c>
      <c r="Y134">
        <v>2.1535000000000002</v>
      </c>
      <c r="Z134" t="s">
        <v>322</v>
      </c>
      <c r="AA134">
        <v>1.7107000000000001</v>
      </c>
      <c r="AB134" t="s">
        <v>274</v>
      </c>
      <c r="AC134">
        <v>1.117</v>
      </c>
      <c r="AD134">
        <v>17.554200000000002</v>
      </c>
      <c r="AE134">
        <v>172.79429999999999</v>
      </c>
      <c r="AF134">
        <v>12</v>
      </c>
      <c r="AG134">
        <v>49</v>
      </c>
      <c r="AH134">
        <v>10</v>
      </c>
      <c r="AI134">
        <v>11</v>
      </c>
      <c r="AJ134" t="s">
        <v>394</v>
      </c>
      <c r="AL134" t="e">
        <f t="shared" ref="AL134:AL197" si="132">IF(AND(#REF!&lt;&gt;#REF!,#REF!&lt;&gt;#REF!),"Bold","")</f>
        <v>#REF!</v>
      </c>
    </row>
    <row r="135" spans="1:38">
      <c r="A135" t="s">
        <v>1217</v>
      </c>
      <c r="B135" s="1">
        <v>0.64236111111111105</v>
      </c>
      <c r="C135" t="s">
        <v>226</v>
      </c>
      <c r="D135" t="s">
        <v>229</v>
      </c>
      <c r="E135" t="s">
        <v>388</v>
      </c>
      <c r="F135">
        <v>3493</v>
      </c>
      <c r="G135" t="s">
        <v>231</v>
      </c>
      <c r="H135" t="s">
        <v>232</v>
      </c>
      <c r="I135" t="s">
        <v>5</v>
      </c>
      <c r="J135" t="s">
        <v>778</v>
      </c>
      <c r="K135" t="s">
        <v>1173</v>
      </c>
      <c r="L135">
        <v>8</v>
      </c>
      <c r="M135">
        <v>29.869900000000001</v>
      </c>
      <c r="N135">
        <v>23.321000000000002</v>
      </c>
      <c r="O135">
        <v>13.039199999999999</v>
      </c>
      <c r="P135">
        <v>4.7283999999999997</v>
      </c>
      <c r="Q135">
        <v>4.1401000000000003</v>
      </c>
      <c r="R135">
        <v>1.2758</v>
      </c>
      <c r="S135">
        <v>1.5084</v>
      </c>
      <c r="T135">
        <v>0.71689999999999998</v>
      </c>
      <c r="U135">
        <v>1.3922000000000001</v>
      </c>
      <c r="V135">
        <v>0.6825</v>
      </c>
      <c r="W135">
        <v>11.565</v>
      </c>
      <c r="X135" t="s">
        <v>415</v>
      </c>
      <c r="Y135">
        <v>1.1677999999999999</v>
      </c>
      <c r="Z135" t="s">
        <v>1218</v>
      </c>
      <c r="AA135">
        <v>0.3231</v>
      </c>
      <c r="AB135" t="s">
        <v>1219</v>
      </c>
      <c r="AC135">
        <v>1.4166000000000001</v>
      </c>
      <c r="AD135">
        <v>17.533000000000001</v>
      </c>
      <c r="AE135">
        <v>112.6798</v>
      </c>
      <c r="AF135">
        <v>33</v>
      </c>
      <c r="AG135">
        <v>51</v>
      </c>
      <c r="AH135">
        <v>10</v>
      </c>
      <c r="AI135">
        <v>28</v>
      </c>
      <c r="AJ135" t="s">
        <v>394</v>
      </c>
      <c r="AL135" t="e">
        <f t="shared" ref="AL135:AL198" si="133">IF(AND(#REF!&lt;&gt;#REF!,#REF!&lt;&gt;#REF!),"Bold","")</f>
        <v>#REF!</v>
      </c>
    </row>
    <row r="136" spans="1:38">
      <c r="A136" t="s">
        <v>1357</v>
      </c>
      <c r="B136" s="1">
        <v>0.67013888888888884</v>
      </c>
      <c r="C136" t="s">
        <v>224</v>
      </c>
      <c r="D136" t="s">
        <v>801</v>
      </c>
      <c r="F136">
        <v>5996</v>
      </c>
      <c r="G136" t="s">
        <v>231</v>
      </c>
      <c r="H136" t="s">
        <v>232</v>
      </c>
      <c r="I136" t="s">
        <v>5</v>
      </c>
      <c r="J136" t="s">
        <v>778</v>
      </c>
      <c r="K136" t="s">
        <v>1339</v>
      </c>
      <c r="L136">
        <v>3</v>
      </c>
      <c r="M136">
        <v>58.284199999999998</v>
      </c>
      <c r="N136">
        <v>31.6648</v>
      </c>
      <c r="O136">
        <v>25.837399999999999</v>
      </c>
      <c r="P136">
        <v>11.985799999999999</v>
      </c>
      <c r="Q136">
        <v>3.8323</v>
      </c>
      <c r="R136">
        <v>2.1248999999999998</v>
      </c>
      <c r="S136">
        <v>1.8151999999999999</v>
      </c>
      <c r="T136">
        <v>1.179</v>
      </c>
      <c r="U136">
        <v>0</v>
      </c>
      <c r="V136">
        <v>0</v>
      </c>
      <c r="W136">
        <v>10.928599999999999</v>
      </c>
      <c r="X136" t="s">
        <v>634</v>
      </c>
      <c r="Y136">
        <v>1.8056000000000001</v>
      </c>
      <c r="Z136" t="s">
        <v>709</v>
      </c>
      <c r="AA136">
        <v>1.3294999999999999</v>
      </c>
      <c r="AB136" t="s">
        <v>753</v>
      </c>
      <c r="AC136">
        <v>1.1456</v>
      </c>
      <c r="AD136">
        <v>17.461099999999998</v>
      </c>
      <c r="AE136">
        <v>171.87100000000001</v>
      </c>
      <c r="AF136">
        <v>12</v>
      </c>
      <c r="AG136">
        <v>58</v>
      </c>
      <c r="AH136">
        <v>10</v>
      </c>
      <c r="AI136">
        <v>20</v>
      </c>
      <c r="AJ136" t="s">
        <v>394</v>
      </c>
      <c r="AL136" t="e">
        <f t="shared" ref="AL136:AL199" si="134">IF(AND(#REF!&lt;&gt;#REF!,#REF!&lt;&gt;#REF!),"Bold","")</f>
        <v>#REF!</v>
      </c>
    </row>
    <row r="137" spans="1:38">
      <c r="A137" t="s">
        <v>1139</v>
      </c>
      <c r="B137" s="1">
        <v>0.63541666666666663</v>
      </c>
      <c r="C137" t="s">
        <v>186</v>
      </c>
      <c r="D137" t="s">
        <v>1137</v>
      </c>
      <c r="E137" t="s">
        <v>230</v>
      </c>
      <c r="F137">
        <v>3866</v>
      </c>
      <c r="G137" t="s">
        <v>548</v>
      </c>
      <c r="H137" t="s">
        <v>329</v>
      </c>
      <c r="I137" t="s">
        <v>5</v>
      </c>
      <c r="J137" t="s">
        <v>521</v>
      </c>
      <c r="K137" t="s">
        <v>1138</v>
      </c>
      <c r="L137">
        <v>15</v>
      </c>
      <c r="M137">
        <v>102.55200000000001</v>
      </c>
      <c r="N137">
        <v>34.486499999999999</v>
      </c>
      <c r="O137">
        <v>20.873799999999999</v>
      </c>
      <c r="P137">
        <v>7.5102000000000002</v>
      </c>
      <c r="Q137">
        <v>5.3440000000000003</v>
      </c>
      <c r="R137">
        <v>3.4417</v>
      </c>
      <c r="S137">
        <v>1.7624</v>
      </c>
      <c r="T137">
        <v>1.0922000000000001</v>
      </c>
      <c r="U137">
        <v>1.3049999999999999</v>
      </c>
      <c r="V137">
        <v>0.95079999999999998</v>
      </c>
      <c r="W137">
        <v>19.972899999999999</v>
      </c>
      <c r="X137" t="s">
        <v>1140</v>
      </c>
      <c r="Y137">
        <v>0.30499999999999999</v>
      </c>
      <c r="Z137" t="s">
        <v>1141</v>
      </c>
      <c r="AA137">
        <v>1.149</v>
      </c>
      <c r="AB137" t="s">
        <v>1142</v>
      </c>
      <c r="AC137">
        <v>1.7712000000000001</v>
      </c>
      <c r="AD137">
        <v>17.426300000000001</v>
      </c>
      <c r="AE137" s="23">
        <v>219.94300000000001</v>
      </c>
      <c r="AF137">
        <v>3.33</v>
      </c>
      <c r="AG137">
        <v>97</v>
      </c>
      <c r="AH137">
        <v>12</v>
      </c>
      <c r="AI137">
        <v>17</v>
      </c>
      <c r="AJ137" t="s">
        <v>692</v>
      </c>
      <c r="AL137" t="e">
        <f t="shared" ref="AL137:AL200" si="135">IF(AND(#REF!&lt;&gt;#REF!,#REF!&lt;&gt;#REF!),"Bold","")</f>
        <v>#REF!</v>
      </c>
    </row>
    <row r="138" spans="1:38">
      <c r="A138" t="s">
        <v>1530</v>
      </c>
      <c r="B138" s="1">
        <v>0.73958333333333337</v>
      </c>
      <c r="C138" t="s">
        <v>181</v>
      </c>
      <c r="D138" t="s">
        <v>1519</v>
      </c>
      <c r="E138" t="s">
        <v>230</v>
      </c>
      <c r="F138">
        <v>5434</v>
      </c>
      <c r="G138" t="s">
        <v>1481</v>
      </c>
      <c r="H138" t="s">
        <v>1482</v>
      </c>
      <c r="I138" s="3" t="s">
        <v>5</v>
      </c>
      <c r="J138" t="s">
        <v>778</v>
      </c>
      <c r="K138" t="s">
        <v>1520</v>
      </c>
      <c r="L138">
        <v>4</v>
      </c>
      <c r="M138">
        <v>44.4435</v>
      </c>
      <c r="N138">
        <v>69.475999999999999</v>
      </c>
      <c r="O138">
        <v>30.071999999999999</v>
      </c>
      <c r="P138">
        <v>9.3343000000000007</v>
      </c>
      <c r="Q138">
        <v>7.3272000000000004</v>
      </c>
      <c r="R138">
        <v>4.1052999999999997</v>
      </c>
      <c r="S138">
        <v>2.4504999999999999</v>
      </c>
      <c r="T138">
        <v>1.6407</v>
      </c>
      <c r="U138">
        <v>1.8247</v>
      </c>
      <c r="V138">
        <v>1.4999</v>
      </c>
      <c r="W138">
        <v>17.085000000000001</v>
      </c>
      <c r="X138" t="s">
        <v>1531</v>
      </c>
      <c r="Y138">
        <v>1.298</v>
      </c>
      <c r="Z138" t="s">
        <v>1532</v>
      </c>
      <c r="AA138">
        <v>0.71030000000000004</v>
      </c>
      <c r="AB138" t="s">
        <v>546</v>
      </c>
      <c r="AC138">
        <v>2.5615999999999999</v>
      </c>
      <c r="AD138">
        <v>17.421700000000001</v>
      </c>
      <c r="AE138">
        <v>211.25069999999999</v>
      </c>
      <c r="AF138">
        <v>14</v>
      </c>
      <c r="AG138">
        <v>68</v>
      </c>
      <c r="AH138">
        <v>12</v>
      </c>
      <c r="AI138">
        <v>11</v>
      </c>
      <c r="AJ138" t="s">
        <v>692</v>
      </c>
      <c r="AL138" t="e">
        <f t="shared" ref="AL138:AL201" si="136">IF(AND(#REF!&lt;&gt;#REF!,#REF!&lt;&gt;#REF!),"Bold","")</f>
        <v>#REF!</v>
      </c>
    </row>
    <row r="139" spans="1:38">
      <c r="A139" t="s">
        <v>1547</v>
      </c>
      <c r="B139" s="1">
        <v>0.76041666666666663</v>
      </c>
      <c r="C139" t="s">
        <v>181</v>
      </c>
      <c r="D139" t="s">
        <v>484</v>
      </c>
      <c r="E139" t="s">
        <v>290</v>
      </c>
      <c r="F139">
        <v>6663</v>
      </c>
      <c r="G139" t="s">
        <v>1481</v>
      </c>
      <c r="H139" t="s">
        <v>1482</v>
      </c>
      <c r="I139" s="3" t="s">
        <v>5</v>
      </c>
      <c r="J139" t="s">
        <v>778</v>
      </c>
      <c r="K139" t="s">
        <v>1541</v>
      </c>
      <c r="L139">
        <v>4</v>
      </c>
      <c r="M139">
        <v>76.02</v>
      </c>
      <c r="N139">
        <v>37.982799999999997</v>
      </c>
      <c r="O139">
        <v>23.2121</v>
      </c>
      <c r="P139">
        <v>11.4299</v>
      </c>
      <c r="Q139">
        <v>4.2670000000000003</v>
      </c>
      <c r="R139">
        <v>5.6760999999999999</v>
      </c>
      <c r="S139">
        <v>2.4733000000000001</v>
      </c>
      <c r="T139">
        <v>1.7518</v>
      </c>
      <c r="U139">
        <v>1.1657</v>
      </c>
      <c r="V139">
        <v>0.67459999999999998</v>
      </c>
      <c r="W139">
        <v>13.0329</v>
      </c>
      <c r="X139" t="s">
        <v>950</v>
      </c>
      <c r="Y139">
        <v>2.2242999999999999</v>
      </c>
      <c r="Z139" t="s">
        <v>1393</v>
      </c>
      <c r="AA139">
        <v>1.4384999999999999</v>
      </c>
      <c r="AB139" t="s">
        <v>1460</v>
      </c>
      <c r="AC139">
        <v>1.6675</v>
      </c>
      <c r="AD139">
        <v>17.416499999999999</v>
      </c>
      <c r="AE139">
        <v>200.43299999999999</v>
      </c>
      <c r="AF139">
        <v>14</v>
      </c>
      <c r="AG139">
        <v>70</v>
      </c>
      <c r="AH139">
        <v>12</v>
      </c>
      <c r="AI139">
        <v>23</v>
      </c>
      <c r="AJ139" t="s">
        <v>692</v>
      </c>
      <c r="AL139" t="e">
        <f t="shared" ref="AL139:AL202" si="137">IF(AND(#REF!&lt;&gt;#REF!,#REF!&lt;&gt;#REF!),"Bold","")</f>
        <v>#REF!</v>
      </c>
    </row>
    <row r="140" spans="1:38">
      <c r="A140" t="s">
        <v>1334</v>
      </c>
      <c r="B140" s="1">
        <v>0.66666666666666663</v>
      </c>
      <c r="C140" t="s">
        <v>226</v>
      </c>
      <c r="D140" t="s">
        <v>229</v>
      </c>
      <c r="E140" t="s">
        <v>388</v>
      </c>
      <c r="F140">
        <v>3493</v>
      </c>
      <c r="G140" t="s">
        <v>231</v>
      </c>
      <c r="H140" t="s">
        <v>232</v>
      </c>
      <c r="I140" t="s">
        <v>5</v>
      </c>
      <c r="J140" t="s">
        <v>778</v>
      </c>
      <c r="K140" t="s">
        <v>1312</v>
      </c>
      <c r="L140">
        <v>8</v>
      </c>
      <c r="M140">
        <v>46.82</v>
      </c>
      <c r="N140">
        <v>27.030899999999999</v>
      </c>
      <c r="O140">
        <v>10.657500000000001</v>
      </c>
      <c r="P140">
        <v>6.0270000000000001</v>
      </c>
      <c r="Q140">
        <v>5.1604000000000001</v>
      </c>
      <c r="R140">
        <v>3.1433</v>
      </c>
      <c r="S140">
        <v>1.5823</v>
      </c>
      <c r="T140">
        <v>1.0621</v>
      </c>
      <c r="U140">
        <v>0.76419999999999999</v>
      </c>
      <c r="V140">
        <v>0.88149999999999995</v>
      </c>
      <c r="W140">
        <v>18.092099999999999</v>
      </c>
      <c r="X140" t="s">
        <v>1335</v>
      </c>
      <c r="Y140">
        <v>1.8005</v>
      </c>
      <c r="Z140" t="s">
        <v>1336</v>
      </c>
      <c r="AA140">
        <v>2.484</v>
      </c>
      <c r="AB140" t="s">
        <v>1329</v>
      </c>
      <c r="AC140">
        <v>1.5641</v>
      </c>
      <c r="AD140">
        <v>17.410699999999999</v>
      </c>
      <c r="AE140">
        <v>144.48070000000001</v>
      </c>
      <c r="AF140">
        <v>14</v>
      </c>
      <c r="AG140">
        <v>64</v>
      </c>
      <c r="AH140">
        <v>12</v>
      </c>
      <c r="AI140">
        <v>12</v>
      </c>
      <c r="AJ140" t="s">
        <v>692</v>
      </c>
      <c r="AL140" t="e">
        <f t="shared" ref="AL140:AL203" si="138">IF(AND(#REF!&lt;&gt;#REF!,#REF!&lt;&gt;#REF!),"Bold","")</f>
        <v>#REF!</v>
      </c>
    </row>
    <row r="141" spans="1:38">
      <c r="A141" t="s">
        <v>1556</v>
      </c>
      <c r="B141" s="1">
        <v>0.76041666666666663</v>
      </c>
      <c r="C141" t="s">
        <v>181</v>
      </c>
      <c r="D141" t="s">
        <v>484</v>
      </c>
      <c r="E141" t="s">
        <v>290</v>
      </c>
      <c r="F141">
        <v>6663</v>
      </c>
      <c r="G141" t="s">
        <v>1481</v>
      </c>
      <c r="H141" t="s">
        <v>1482</v>
      </c>
      <c r="I141" s="3" t="s">
        <v>5</v>
      </c>
      <c r="J141" t="s">
        <v>778</v>
      </c>
      <c r="K141" t="s">
        <v>1541</v>
      </c>
      <c r="L141">
        <v>4</v>
      </c>
      <c r="M141">
        <v>59.174999999999997</v>
      </c>
      <c r="N141">
        <v>53.046100000000003</v>
      </c>
      <c r="O141">
        <v>19.741399999999999</v>
      </c>
      <c r="P141">
        <v>5.78</v>
      </c>
      <c r="Q141">
        <v>4.9630000000000001</v>
      </c>
      <c r="R141">
        <v>5.0663999999999998</v>
      </c>
      <c r="S141">
        <v>2.7690999999999999</v>
      </c>
      <c r="T141">
        <v>2.2425999999999999</v>
      </c>
      <c r="U141">
        <v>2.4603999999999999</v>
      </c>
      <c r="V141">
        <v>1.7157</v>
      </c>
      <c r="W141">
        <v>12.975</v>
      </c>
      <c r="X141" t="s">
        <v>491</v>
      </c>
      <c r="Y141">
        <v>0.82989999999999997</v>
      </c>
      <c r="Z141" t="s">
        <v>1557</v>
      </c>
      <c r="AA141">
        <v>0.2099</v>
      </c>
      <c r="AB141" t="s">
        <v>1558</v>
      </c>
      <c r="AC141">
        <v>1.5906</v>
      </c>
      <c r="AD141">
        <v>17.372599999999998</v>
      </c>
      <c r="AE141">
        <v>189.93770000000001</v>
      </c>
      <c r="AF141">
        <v>20</v>
      </c>
      <c r="AG141">
        <v>67</v>
      </c>
      <c r="AH141">
        <v>12</v>
      </c>
      <c r="AI141">
        <v>13</v>
      </c>
      <c r="AJ141" t="s">
        <v>692</v>
      </c>
      <c r="AL141" t="e">
        <f t="shared" ref="AL141:AL204" si="139">IF(AND(#REF!&lt;&gt;#REF!,#REF!&lt;&gt;#REF!),"Bold","")</f>
        <v>#REF!</v>
      </c>
    </row>
    <row r="142" spans="1:38">
      <c r="A142" t="s">
        <v>1566</v>
      </c>
      <c r="B142" s="1">
        <v>0.78125</v>
      </c>
      <c r="C142" t="s">
        <v>181</v>
      </c>
      <c r="D142" t="s">
        <v>730</v>
      </c>
      <c r="E142" t="s">
        <v>388</v>
      </c>
      <c r="F142">
        <v>3429</v>
      </c>
      <c r="G142" t="s">
        <v>1481</v>
      </c>
      <c r="H142" t="s">
        <v>1482</v>
      </c>
      <c r="I142" s="3" t="s">
        <v>5</v>
      </c>
      <c r="J142" t="s">
        <v>778</v>
      </c>
      <c r="K142" t="s">
        <v>1565</v>
      </c>
      <c r="L142">
        <v>9</v>
      </c>
      <c r="M142">
        <v>76.2</v>
      </c>
      <c r="N142">
        <v>47.887999999999998</v>
      </c>
      <c r="O142">
        <v>19.786999999999999</v>
      </c>
      <c r="P142">
        <v>8.5178999999999991</v>
      </c>
      <c r="Q142">
        <v>5.6360000000000001</v>
      </c>
      <c r="R142">
        <v>2.2176</v>
      </c>
      <c r="S142">
        <v>2.0718999999999999</v>
      </c>
      <c r="T142">
        <v>2.1516000000000002</v>
      </c>
      <c r="U142">
        <v>1.1895</v>
      </c>
      <c r="V142">
        <v>1.385</v>
      </c>
      <c r="W142">
        <v>16.7821</v>
      </c>
      <c r="X142" t="s">
        <v>959</v>
      </c>
      <c r="Y142">
        <v>3.4775999999999998</v>
      </c>
      <c r="Z142" t="s">
        <v>1567</v>
      </c>
      <c r="AA142">
        <v>1.0556000000000001</v>
      </c>
      <c r="AB142" t="s">
        <v>805</v>
      </c>
      <c r="AC142">
        <v>2.1187</v>
      </c>
      <c r="AD142">
        <v>17.339700000000001</v>
      </c>
      <c r="AE142">
        <v>207.81819999999999</v>
      </c>
      <c r="AF142">
        <v>2.5</v>
      </c>
      <c r="AG142">
        <v>60</v>
      </c>
      <c r="AH142">
        <v>12</v>
      </c>
      <c r="AI142">
        <v>4</v>
      </c>
      <c r="AJ142" t="s">
        <v>692</v>
      </c>
      <c r="AL142" t="e">
        <f t="shared" ref="AL142:AL205" si="140">IF(AND(#REF!&lt;&gt;#REF!,#REF!&lt;&gt;#REF!),"Bold","")</f>
        <v>#REF!</v>
      </c>
    </row>
    <row r="143" spans="1:38">
      <c r="A143" t="s">
        <v>1230</v>
      </c>
      <c r="B143" s="1">
        <v>0.64583333333333337</v>
      </c>
      <c r="C143" t="s">
        <v>224</v>
      </c>
      <c r="D143" t="s">
        <v>801</v>
      </c>
      <c r="F143">
        <v>7087</v>
      </c>
      <c r="G143" t="s">
        <v>231</v>
      </c>
      <c r="H143" t="s">
        <v>232</v>
      </c>
      <c r="I143" t="s">
        <v>5</v>
      </c>
      <c r="J143" t="s">
        <v>778</v>
      </c>
      <c r="K143" t="s">
        <v>1220</v>
      </c>
      <c r="L143">
        <v>3</v>
      </c>
      <c r="M143">
        <v>53.895000000000003</v>
      </c>
      <c r="N143">
        <v>65.656300000000002</v>
      </c>
      <c r="O143">
        <v>28.015000000000001</v>
      </c>
      <c r="P143">
        <v>9.1396999999999995</v>
      </c>
      <c r="Q143">
        <v>5.8255999999999997</v>
      </c>
      <c r="R143">
        <v>5.2286999999999999</v>
      </c>
      <c r="S143">
        <v>2.7536999999999998</v>
      </c>
      <c r="T143">
        <v>1.9201999999999999</v>
      </c>
      <c r="U143">
        <v>0.88680000000000003</v>
      </c>
      <c r="V143">
        <v>0</v>
      </c>
      <c r="W143">
        <v>16.377099999999999</v>
      </c>
      <c r="X143" t="s">
        <v>469</v>
      </c>
      <c r="Y143">
        <v>1.4651000000000001</v>
      </c>
      <c r="Z143" t="s">
        <v>470</v>
      </c>
      <c r="AA143">
        <v>1.0568</v>
      </c>
      <c r="AB143" t="s">
        <v>577</v>
      </c>
      <c r="AC143">
        <v>1.3347</v>
      </c>
      <c r="AD143">
        <v>17.299499999999998</v>
      </c>
      <c r="AE143">
        <v>212.3963</v>
      </c>
      <c r="AF143">
        <v>10</v>
      </c>
      <c r="AG143">
        <v>70</v>
      </c>
      <c r="AH143">
        <v>12</v>
      </c>
      <c r="AI143">
        <v>47</v>
      </c>
      <c r="AJ143" t="s">
        <v>692</v>
      </c>
      <c r="AL143" t="e">
        <f t="shared" ref="AL143:AL206" si="141">IF(AND(#REF!&lt;&gt;#REF!,#REF!&lt;&gt;#REF!),"Bold","")</f>
        <v>#REF!</v>
      </c>
    </row>
    <row r="144" spans="1:38">
      <c r="A144" t="s">
        <v>1419</v>
      </c>
      <c r="B144" s="1">
        <v>0.68055555555555547</v>
      </c>
      <c r="C144" t="s">
        <v>212</v>
      </c>
      <c r="D144" t="s">
        <v>730</v>
      </c>
      <c r="F144">
        <v>5724</v>
      </c>
      <c r="G144" t="s">
        <v>328</v>
      </c>
      <c r="H144" t="s">
        <v>329</v>
      </c>
      <c r="I144" t="s">
        <v>233</v>
      </c>
      <c r="J144" t="s">
        <v>1417</v>
      </c>
      <c r="K144" t="s">
        <v>1418</v>
      </c>
      <c r="L144">
        <v>5</v>
      </c>
      <c r="M144">
        <v>62.899099999999997</v>
      </c>
      <c r="N144">
        <v>37.606200000000001</v>
      </c>
      <c r="O144">
        <v>17.563400000000001</v>
      </c>
      <c r="P144">
        <v>6.8613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19.602900000000002</v>
      </c>
      <c r="X144" t="s">
        <v>1420</v>
      </c>
      <c r="Y144">
        <v>1.9338</v>
      </c>
      <c r="Z144" t="s">
        <v>445</v>
      </c>
      <c r="AA144">
        <v>2.3849</v>
      </c>
      <c r="AB144" t="s">
        <v>1421</v>
      </c>
      <c r="AC144">
        <v>1.5008999999999999</v>
      </c>
      <c r="AD144">
        <v>17.166699999999999</v>
      </c>
      <c r="AE144" s="23">
        <v>182.78530000000001</v>
      </c>
      <c r="AF144">
        <v>2</v>
      </c>
      <c r="AG144">
        <v>0</v>
      </c>
      <c r="AH144">
        <v>12</v>
      </c>
      <c r="AI144">
        <v>11</v>
      </c>
      <c r="AJ144" t="s">
        <v>692</v>
      </c>
      <c r="AL144" t="e">
        <f t="shared" ref="AL144:AL207" si="142">IF(AND(#REF!&lt;&gt;#REF!,#REF!&lt;&gt;#REF!),"Bold","")</f>
        <v>#REF!</v>
      </c>
    </row>
    <row r="145" spans="1:38">
      <c r="A145" t="s">
        <v>1104</v>
      </c>
      <c r="B145" s="1">
        <v>0.62152777777777779</v>
      </c>
      <c r="C145" t="s">
        <v>224</v>
      </c>
      <c r="D145" t="s">
        <v>484</v>
      </c>
      <c r="F145">
        <v>6814</v>
      </c>
      <c r="G145" t="s">
        <v>231</v>
      </c>
      <c r="H145" t="s">
        <v>232</v>
      </c>
      <c r="I145" t="s">
        <v>5</v>
      </c>
      <c r="J145" t="s">
        <v>778</v>
      </c>
      <c r="K145" t="s">
        <v>1073</v>
      </c>
      <c r="L145">
        <v>3</v>
      </c>
      <c r="M145">
        <v>33.023600000000002</v>
      </c>
      <c r="N145">
        <v>27.855799999999999</v>
      </c>
      <c r="O145">
        <v>20.083300000000001</v>
      </c>
      <c r="P145">
        <v>11.601699999999999</v>
      </c>
      <c r="Q145">
        <v>3.7917000000000001</v>
      </c>
      <c r="R145">
        <v>2.9704999999999999</v>
      </c>
      <c r="S145">
        <v>2.5261</v>
      </c>
      <c r="T145">
        <v>0</v>
      </c>
      <c r="U145">
        <v>0</v>
      </c>
      <c r="V145">
        <v>0</v>
      </c>
      <c r="W145">
        <v>16.484999999999999</v>
      </c>
      <c r="Y145">
        <v>0</v>
      </c>
      <c r="Z145" t="s">
        <v>381</v>
      </c>
      <c r="AA145">
        <v>0.66490000000000005</v>
      </c>
      <c r="AB145" t="s">
        <v>716</v>
      </c>
      <c r="AC145">
        <v>2.4883000000000002</v>
      </c>
      <c r="AD145">
        <v>17.138500000000001</v>
      </c>
      <c r="AE145">
        <v>142.64789999999999</v>
      </c>
      <c r="AF145">
        <v>0</v>
      </c>
      <c r="AG145">
        <v>58</v>
      </c>
      <c r="AH145">
        <v>12</v>
      </c>
      <c r="AI145">
        <v>48</v>
      </c>
      <c r="AJ145" t="s">
        <v>692</v>
      </c>
      <c r="AL145" t="e">
        <f t="shared" ref="AL145:AL208" si="143">IF(AND(#REF!&lt;&gt;#REF!,#REF!&lt;&gt;#REF!),"Bold","")</f>
        <v>#REF!</v>
      </c>
    </row>
    <row r="146" spans="1:38">
      <c r="A146" t="s">
        <v>1551</v>
      </c>
      <c r="B146" s="1">
        <v>0.76041666666666663</v>
      </c>
      <c r="C146" t="s">
        <v>181</v>
      </c>
      <c r="D146" t="s">
        <v>484</v>
      </c>
      <c r="E146" t="s">
        <v>290</v>
      </c>
      <c r="F146">
        <v>6663</v>
      </c>
      <c r="G146" t="s">
        <v>1481</v>
      </c>
      <c r="H146" t="s">
        <v>1482</v>
      </c>
      <c r="I146" s="3" t="s">
        <v>5</v>
      </c>
      <c r="J146" t="s">
        <v>778</v>
      </c>
      <c r="K146" t="s">
        <v>1541</v>
      </c>
      <c r="L146">
        <v>5</v>
      </c>
      <c r="M146">
        <v>52.96</v>
      </c>
      <c r="N146">
        <v>45.768000000000001</v>
      </c>
      <c r="O146">
        <v>23.36</v>
      </c>
      <c r="P146">
        <v>6.7724000000000002</v>
      </c>
      <c r="Q146">
        <v>5.2798999999999996</v>
      </c>
      <c r="R146">
        <v>3.9802</v>
      </c>
      <c r="S146">
        <v>6.1344000000000003</v>
      </c>
      <c r="T146">
        <v>3.7663000000000002</v>
      </c>
      <c r="U146">
        <v>2.1695000000000002</v>
      </c>
      <c r="V146">
        <v>2.1697000000000002</v>
      </c>
      <c r="W146">
        <v>20.255700000000001</v>
      </c>
      <c r="X146" t="s">
        <v>1497</v>
      </c>
      <c r="Y146">
        <v>2.4308999999999998</v>
      </c>
      <c r="Z146" t="s">
        <v>1552</v>
      </c>
      <c r="AA146">
        <v>2.4365999999999999</v>
      </c>
      <c r="AB146" t="s">
        <v>1553</v>
      </c>
      <c r="AC146">
        <v>2.4977</v>
      </c>
      <c r="AD146">
        <v>17.116299999999999</v>
      </c>
      <c r="AE146">
        <v>197.0976</v>
      </c>
      <c r="AF146">
        <v>10</v>
      </c>
      <c r="AG146">
        <v>82</v>
      </c>
      <c r="AH146">
        <v>12</v>
      </c>
      <c r="AI146">
        <v>149</v>
      </c>
      <c r="AJ146" t="s">
        <v>692</v>
      </c>
      <c r="AL146" t="e">
        <f t="shared" ref="AL146:AL209" si="144">IF(AND(#REF!&lt;&gt;#REF!,#REF!&lt;&gt;#REF!),"Bold","")</f>
        <v>#REF!</v>
      </c>
    </row>
    <row r="147" spans="1:38">
      <c r="A147" t="s">
        <v>407</v>
      </c>
      <c r="B147" s="1">
        <v>0.52430555555555558</v>
      </c>
      <c r="C147" t="s">
        <v>226</v>
      </c>
      <c r="D147" t="s">
        <v>229</v>
      </c>
      <c r="E147" t="s">
        <v>388</v>
      </c>
      <c r="F147">
        <v>3493</v>
      </c>
      <c r="G147" t="s">
        <v>231</v>
      </c>
      <c r="H147" t="s">
        <v>232</v>
      </c>
      <c r="I147" t="s">
        <v>5</v>
      </c>
      <c r="J147" t="s">
        <v>234</v>
      </c>
      <c r="K147" t="s">
        <v>389</v>
      </c>
      <c r="L147">
        <v>2</v>
      </c>
      <c r="M147">
        <v>60.005000000000003</v>
      </c>
      <c r="N147">
        <v>28.358599999999999</v>
      </c>
      <c r="O147">
        <v>20.830300000000001</v>
      </c>
      <c r="P147">
        <v>6.0746000000000002</v>
      </c>
      <c r="Q147">
        <v>4.1196999999999999</v>
      </c>
      <c r="R147">
        <v>3.4784999999999999</v>
      </c>
      <c r="S147">
        <v>0</v>
      </c>
      <c r="T147">
        <v>0</v>
      </c>
      <c r="U147">
        <v>0</v>
      </c>
      <c r="V147">
        <v>0</v>
      </c>
      <c r="W147">
        <v>17.389299999999999</v>
      </c>
      <c r="X147" t="s">
        <v>408</v>
      </c>
      <c r="Y147">
        <v>1.0006999999999999</v>
      </c>
      <c r="Z147" t="s">
        <v>409</v>
      </c>
      <c r="AA147">
        <v>0.78210000000000002</v>
      </c>
      <c r="AB147" t="s">
        <v>410</v>
      </c>
      <c r="AC147">
        <v>0.1072</v>
      </c>
      <c r="AD147">
        <v>17.1004</v>
      </c>
      <c r="AE147">
        <v>165.7912</v>
      </c>
      <c r="AF147">
        <v>10</v>
      </c>
      <c r="AG147">
        <v>54</v>
      </c>
      <c r="AH147">
        <v>12</v>
      </c>
      <c r="AI147">
        <v>42</v>
      </c>
      <c r="AJ147" t="s">
        <v>692</v>
      </c>
      <c r="AL147" t="e">
        <f t="shared" ref="AL147:AL210" si="145">IF(AND(#REF!&lt;&gt;#REF!,#REF!&lt;&gt;#REF!),"Bold","")</f>
        <v>#REF!</v>
      </c>
    </row>
    <row r="148" spans="1:38">
      <c r="A148" t="s">
        <v>1086</v>
      </c>
      <c r="B148" s="1">
        <v>0.62152777777777779</v>
      </c>
      <c r="C148" t="s">
        <v>224</v>
      </c>
      <c r="D148" t="s">
        <v>484</v>
      </c>
      <c r="F148">
        <v>6814</v>
      </c>
      <c r="G148" t="s">
        <v>231</v>
      </c>
      <c r="H148" t="s">
        <v>232</v>
      </c>
      <c r="I148" t="s">
        <v>5</v>
      </c>
      <c r="J148" t="s">
        <v>778</v>
      </c>
      <c r="K148" t="s">
        <v>1073</v>
      </c>
      <c r="L148">
        <v>4</v>
      </c>
      <c r="M148">
        <v>63.106000000000002</v>
      </c>
      <c r="N148">
        <v>39.672199999999997</v>
      </c>
      <c r="O148">
        <v>25.877099999999999</v>
      </c>
      <c r="P148">
        <v>14.515499999999999</v>
      </c>
      <c r="Q148">
        <v>7.3098000000000001</v>
      </c>
      <c r="R148">
        <v>5.6252000000000004</v>
      </c>
      <c r="S148">
        <v>4.3573000000000004</v>
      </c>
      <c r="T148">
        <v>3.4666999999999999</v>
      </c>
      <c r="U148">
        <v>2.7486999999999999</v>
      </c>
      <c r="V148">
        <v>1.8509</v>
      </c>
      <c r="W148">
        <v>17.107099999999999</v>
      </c>
      <c r="X148" t="s">
        <v>637</v>
      </c>
      <c r="Y148">
        <v>1.046</v>
      </c>
      <c r="Z148" t="s">
        <v>1087</v>
      </c>
      <c r="AA148">
        <v>1.0031000000000001</v>
      </c>
      <c r="AB148" t="s">
        <v>463</v>
      </c>
      <c r="AC148">
        <v>1.3716999999999999</v>
      </c>
      <c r="AD148">
        <v>17.094999999999999</v>
      </c>
      <c r="AE148">
        <v>206.1524</v>
      </c>
      <c r="AF148">
        <v>16</v>
      </c>
      <c r="AG148">
        <v>58</v>
      </c>
      <c r="AH148">
        <v>12</v>
      </c>
      <c r="AI148">
        <v>74</v>
      </c>
      <c r="AJ148" t="s">
        <v>692</v>
      </c>
      <c r="AL148" t="e">
        <f t="shared" ref="AL148:AL211" si="146">IF(AND(#REF!&lt;&gt;#REF!,#REF!&lt;&gt;#REF!),"Bold","")</f>
        <v>#REF!</v>
      </c>
    </row>
    <row r="149" spans="1:38">
      <c r="A149" t="s">
        <v>1488</v>
      </c>
      <c r="B149" s="1">
        <v>0.69791666666666663</v>
      </c>
      <c r="C149" t="s">
        <v>181</v>
      </c>
      <c r="D149" t="s">
        <v>743</v>
      </c>
      <c r="E149" t="s">
        <v>230</v>
      </c>
      <c r="F149">
        <v>4787</v>
      </c>
      <c r="G149" t="s">
        <v>1481</v>
      </c>
      <c r="H149" t="s">
        <v>1482</v>
      </c>
      <c r="I149" s="3" t="s">
        <v>233</v>
      </c>
      <c r="J149" t="s">
        <v>234</v>
      </c>
      <c r="K149" t="s">
        <v>1483</v>
      </c>
      <c r="L149">
        <v>2</v>
      </c>
      <c r="M149">
        <v>65.864000000000004</v>
      </c>
      <c r="N149">
        <v>40.6205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17.4086</v>
      </c>
      <c r="X149" t="s">
        <v>1489</v>
      </c>
      <c r="Y149">
        <v>1.2107000000000001</v>
      </c>
      <c r="Z149" t="s">
        <v>1490</v>
      </c>
      <c r="AA149">
        <v>0.84509999999999996</v>
      </c>
      <c r="AB149" t="s">
        <v>729</v>
      </c>
      <c r="AC149">
        <v>2.2103999999999999</v>
      </c>
      <c r="AD149">
        <v>17</v>
      </c>
      <c r="AE149">
        <v>191.8734</v>
      </c>
      <c r="AF149">
        <v>10</v>
      </c>
      <c r="AG149">
        <v>0</v>
      </c>
      <c r="AH149">
        <v>4</v>
      </c>
      <c r="AI149">
        <v>139</v>
      </c>
      <c r="AJ149" t="s">
        <v>525</v>
      </c>
      <c r="AL149" t="e">
        <f t="shared" ref="AL149:AL212" si="147">IF(AND(#REF!&lt;&gt;#REF!,#REF!&lt;&gt;#REF!),"Bold","")</f>
        <v>#REF!</v>
      </c>
    </row>
    <row r="150" spans="1:38">
      <c r="A150" t="s">
        <v>1590</v>
      </c>
      <c r="B150" s="1">
        <v>0.80208333333333337</v>
      </c>
      <c r="C150" t="s">
        <v>181</v>
      </c>
      <c r="D150" t="s">
        <v>1105</v>
      </c>
      <c r="E150" t="s">
        <v>388</v>
      </c>
      <c r="F150">
        <v>3429</v>
      </c>
      <c r="G150" t="s">
        <v>1481</v>
      </c>
      <c r="H150" t="s">
        <v>1482</v>
      </c>
      <c r="I150" s="3" t="s">
        <v>5</v>
      </c>
      <c r="J150" t="s">
        <v>778</v>
      </c>
      <c r="K150" t="s">
        <v>1589</v>
      </c>
      <c r="L150">
        <v>7</v>
      </c>
      <c r="M150">
        <v>55.12</v>
      </c>
      <c r="N150">
        <v>46.136000000000003</v>
      </c>
      <c r="O150">
        <v>25.642399999999999</v>
      </c>
      <c r="P150">
        <v>8.2609999999999992</v>
      </c>
      <c r="Q150">
        <v>4.6269</v>
      </c>
      <c r="R150">
        <v>3.7229999999999999</v>
      </c>
      <c r="S150">
        <v>3.3672</v>
      </c>
      <c r="T150">
        <v>2.8635000000000002</v>
      </c>
      <c r="U150">
        <v>1.2441</v>
      </c>
      <c r="V150">
        <v>1.7173</v>
      </c>
      <c r="W150">
        <v>17.885000000000002</v>
      </c>
      <c r="X150" t="s">
        <v>1499</v>
      </c>
      <c r="Y150">
        <v>0.81689999999999996</v>
      </c>
      <c r="Z150" t="s">
        <v>512</v>
      </c>
      <c r="AA150">
        <v>0.53669999999999995</v>
      </c>
      <c r="AB150" t="s">
        <v>587</v>
      </c>
      <c r="AC150">
        <v>1.7974000000000001</v>
      </c>
      <c r="AD150">
        <v>16.983799999999999</v>
      </c>
      <c r="AE150">
        <v>190.72110000000001</v>
      </c>
      <c r="AF150">
        <v>7</v>
      </c>
      <c r="AG150">
        <v>57</v>
      </c>
      <c r="AH150">
        <v>4</v>
      </c>
      <c r="AI150">
        <v>27</v>
      </c>
      <c r="AJ150" t="s">
        <v>525</v>
      </c>
      <c r="AL150" t="e">
        <f t="shared" ref="AL150:AL213" si="148">IF(AND(#REF!&lt;&gt;#REF!,#REF!&lt;&gt;#REF!),"Bold","")</f>
        <v>#REF!</v>
      </c>
    </row>
    <row r="151" spans="1:38">
      <c r="A151" t="s">
        <v>1569</v>
      </c>
      <c r="B151" s="1">
        <v>0.78125</v>
      </c>
      <c r="C151" t="s">
        <v>181</v>
      </c>
      <c r="D151" t="s">
        <v>730</v>
      </c>
      <c r="E151" t="s">
        <v>388</v>
      </c>
      <c r="F151">
        <v>3429</v>
      </c>
      <c r="G151" t="s">
        <v>1481</v>
      </c>
      <c r="H151" t="s">
        <v>1482</v>
      </c>
      <c r="I151" s="3" t="s">
        <v>5</v>
      </c>
      <c r="J151" t="s">
        <v>778</v>
      </c>
      <c r="K151" t="s">
        <v>1565</v>
      </c>
      <c r="L151">
        <v>4</v>
      </c>
      <c r="M151">
        <v>61.76</v>
      </c>
      <c r="N151">
        <v>48.552</v>
      </c>
      <c r="O151">
        <v>21.229700000000001</v>
      </c>
      <c r="P151">
        <v>5.7093999999999996</v>
      </c>
      <c r="Q151">
        <v>3.8424</v>
      </c>
      <c r="R151">
        <v>3.3186</v>
      </c>
      <c r="S151">
        <v>3.4285000000000001</v>
      </c>
      <c r="T151">
        <v>2.1610999999999998</v>
      </c>
      <c r="U151">
        <v>2.2057000000000002</v>
      </c>
      <c r="V151">
        <v>1.2575000000000001</v>
      </c>
      <c r="W151">
        <v>15.785</v>
      </c>
      <c r="X151" t="s">
        <v>671</v>
      </c>
      <c r="Y151">
        <v>1.5991</v>
      </c>
      <c r="Z151" t="s">
        <v>1570</v>
      </c>
      <c r="AA151">
        <v>0.70269999999999999</v>
      </c>
      <c r="AB151" t="s">
        <v>1571</v>
      </c>
      <c r="AC151">
        <v>0</v>
      </c>
      <c r="AD151">
        <v>16.882899999999999</v>
      </c>
      <c r="AE151">
        <v>188.4348</v>
      </c>
      <c r="AF151">
        <v>3.5</v>
      </c>
      <c r="AG151">
        <v>53</v>
      </c>
      <c r="AH151">
        <v>4</v>
      </c>
      <c r="AI151">
        <v>2</v>
      </c>
      <c r="AJ151" t="s">
        <v>525</v>
      </c>
      <c r="AL151" t="e">
        <f t="shared" ref="AL151:AL214" si="149">IF(AND(#REF!&lt;&gt;#REF!,#REF!&lt;&gt;#REF!),"Bold","")</f>
        <v>#REF!</v>
      </c>
    </row>
    <row r="152" spans="1:38">
      <c r="A152" t="s">
        <v>991</v>
      </c>
      <c r="B152" s="1">
        <v>0.60763888888888895</v>
      </c>
      <c r="C152" t="s">
        <v>212</v>
      </c>
      <c r="D152" t="s">
        <v>971</v>
      </c>
      <c r="F152">
        <v>6269</v>
      </c>
      <c r="G152" t="s">
        <v>328</v>
      </c>
      <c r="H152" t="s">
        <v>329</v>
      </c>
      <c r="I152" t="s">
        <v>5</v>
      </c>
      <c r="J152" t="s">
        <v>521</v>
      </c>
      <c r="K152" t="s">
        <v>972</v>
      </c>
      <c r="L152">
        <v>6</v>
      </c>
      <c r="M152">
        <v>64.693200000000004</v>
      </c>
      <c r="N152">
        <v>32.401800000000001</v>
      </c>
      <c r="O152">
        <v>23.436800000000002</v>
      </c>
      <c r="P152">
        <v>4.8486000000000002</v>
      </c>
      <c r="Q152">
        <v>3.1951999999999998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16.343599999999999</v>
      </c>
      <c r="X152" t="s">
        <v>992</v>
      </c>
      <c r="Y152">
        <v>0.52139999999999997</v>
      </c>
      <c r="Z152" t="s">
        <v>993</v>
      </c>
      <c r="AA152">
        <v>0</v>
      </c>
      <c r="AB152" t="s">
        <v>556</v>
      </c>
      <c r="AC152">
        <v>1.4963</v>
      </c>
      <c r="AD152">
        <v>16.8</v>
      </c>
      <c r="AE152">
        <v>173.58920000000001</v>
      </c>
      <c r="AF152">
        <v>12</v>
      </c>
      <c r="AG152">
        <v>93</v>
      </c>
      <c r="AH152">
        <v>4</v>
      </c>
      <c r="AI152">
        <v>11</v>
      </c>
      <c r="AJ152" t="s">
        <v>525</v>
      </c>
      <c r="AL152" t="e">
        <f t="shared" ref="AL152:AL215" si="150">IF(AND(#REF!&lt;&gt;#REF!,#REF!&lt;&gt;#REF!),"Bold","")</f>
        <v>#REF!</v>
      </c>
    </row>
    <row r="153" spans="1:38">
      <c r="A153" t="s">
        <v>1075</v>
      </c>
      <c r="B153" s="1">
        <v>0.62152777777777779</v>
      </c>
      <c r="C153" t="s">
        <v>224</v>
      </c>
      <c r="D153" t="s">
        <v>484</v>
      </c>
      <c r="F153">
        <v>6814</v>
      </c>
      <c r="G153" t="s">
        <v>231</v>
      </c>
      <c r="H153" t="s">
        <v>232</v>
      </c>
      <c r="I153" t="s">
        <v>5</v>
      </c>
      <c r="J153" t="s">
        <v>778</v>
      </c>
      <c r="K153" t="s">
        <v>1073</v>
      </c>
      <c r="L153">
        <v>3</v>
      </c>
      <c r="M153">
        <v>92.2</v>
      </c>
      <c r="N153">
        <v>61.911999999999999</v>
      </c>
      <c r="O153">
        <v>31.148</v>
      </c>
      <c r="P153">
        <v>8.5349000000000004</v>
      </c>
      <c r="Q153">
        <v>5.5594999999999999</v>
      </c>
      <c r="R153">
        <v>5.4405000000000001</v>
      </c>
      <c r="S153">
        <v>3.9548000000000001</v>
      </c>
      <c r="T153">
        <v>1.8036000000000001</v>
      </c>
      <c r="U153">
        <v>1.5571999999999999</v>
      </c>
      <c r="V153">
        <v>0.88600000000000001</v>
      </c>
      <c r="W153">
        <v>17.415700000000001</v>
      </c>
      <c r="X153" t="s">
        <v>614</v>
      </c>
      <c r="Y153">
        <v>3.93</v>
      </c>
      <c r="Z153" t="s">
        <v>615</v>
      </c>
      <c r="AA153">
        <v>1.9027000000000001</v>
      </c>
      <c r="AB153" t="s">
        <v>608</v>
      </c>
      <c r="AC153">
        <v>1.8017000000000001</v>
      </c>
      <c r="AD153">
        <v>16.786200000000001</v>
      </c>
      <c r="AE153">
        <v>254.83279999999999</v>
      </c>
      <c r="AF153">
        <v>3.5</v>
      </c>
      <c r="AG153">
        <v>63</v>
      </c>
      <c r="AH153">
        <v>13</v>
      </c>
      <c r="AI153">
        <v>23</v>
      </c>
      <c r="AJ153" t="s">
        <v>748</v>
      </c>
      <c r="AL153" t="e">
        <f t="shared" ref="AL153:AL216" si="151">IF(AND(#REF!&lt;&gt;#REF!,#REF!&lt;&gt;#REF!),"Bold","")</f>
        <v>#REF!</v>
      </c>
    </row>
    <row r="154" spans="1:38">
      <c r="A154" t="s">
        <v>390</v>
      </c>
      <c r="B154" s="1">
        <v>0.52430555555555558</v>
      </c>
      <c r="C154" t="s">
        <v>226</v>
      </c>
      <c r="D154" t="s">
        <v>229</v>
      </c>
      <c r="E154" t="s">
        <v>388</v>
      </c>
      <c r="F154">
        <v>3493</v>
      </c>
      <c r="G154" t="s">
        <v>231</v>
      </c>
      <c r="H154" t="s">
        <v>232</v>
      </c>
      <c r="I154" t="s">
        <v>5</v>
      </c>
      <c r="J154" t="s">
        <v>234</v>
      </c>
      <c r="K154" t="s">
        <v>389</v>
      </c>
      <c r="L154">
        <v>2</v>
      </c>
      <c r="M154">
        <v>94.1</v>
      </c>
      <c r="N154">
        <v>44.653300000000002</v>
      </c>
      <c r="O154">
        <v>23.384499999999999</v>
      </c>
      <c r="P154">
        <v>10.7203</v>
      </c>
      <c r="Q154">
        <v>6.5781000000000001</v>
      </c>
      <c r="R154">
        <v>4.0411000000000001</v>
      </c>
      <c r="S154">
        <v>4.3197000000000001</v>
      </c>
      <c r="T154">
        <v>2.2073</v>
      </c>
      <c r="U154">
        <v>1.5488999999999999</v>
      </c>
      <c r="V154">
        <v>0.91669999999999996</v>
      </c>
      <c r="W154">
        <v>18.0929</v>
      </c>
      <c r="X154" t="s">
        <v>391</v>
      </c>
      <c r="Y154">
        <v>2.8666</v>
      </c>
      <c r="Z154" t="s">
        <v>392</v>
      </c>
      <c r="AA154">
        <v>2.3065000000000002</v>
      </c>
      <c r="AB154" t="s">
        <v>393</v>
      </c>
      <c r="AC154">
        <v>2.2040999999999999</v>
      </c>
      <c r="AD154">
        <v>16.714400000000001</v>
      </c>
      <c r="AE154" s="23">
        <v>234.65440000000001</v>
      </c>
      <c r="AF154">
        <v>4</v>
      </c>
      <c r="AG154">
        <v>65</v>
      </c>
      <c r="AH154">
        <v>13</v>
      </c>
      <c r="AI154">
        <v>10</v>
      </c>
      <c r="AJ154" t="s">
        <v>748</v>
      </c>
      <c r="AL154" t="e">
        <f t="shared" ref="AL154:AL217" si="152">IF(AND(#REF!&lt;&gt;#REF!,#REF!&lt;&gt;#REF!),"Bold","")</f>
        <v>#REF!</v>
      </c>
    </row>
    <row r="155" spans="1:38">
      <c r="A155" t="s">
        <v>1544</v>
      </c>
      <c r="B155" s="1">
        <v>0.76041666666666663</v>
      </c>
      <c r="C155" t="s">
        <v>181</v>
      </c>
      <c r="D155" t="s">
        <v>484</v>
      </c>
      <c r="E155" t="s">
        <v>290</v>
      </c>
      <c r="F155">
        <v>6663</v>
      </c>
      <c r="G155" t="s">
        <v>1481</v>
      </c>
      <c r="H155" t="s">
        <v>1482</v>
      </c>
      <c r="I155" s="3" t="s">
        <v>5</v>
      </c>
      <c r="J155" t="s">
        <v>778</v>
      </c>
      <c r="K155" t="s">
        <v>1541</v>
      </c>
      <c r="L155">
        <v>5</v>
      </c>
      <c r="M155">
        <v>78.17</v>
      </c>
      <c r="N155">
        <v>68.560199999999995</v>
      </c>
      <c r="O155">
        <v>36.647399999999998</v>
      </c>
      <c r="P155">
        <v>11.3474</v>
      </c>
      <c r="Q155">
        <v>6.6632999999999996</v>
      </c>
      <c r="R155">
        <v>6.5441000000000003</v>
      </c>
      <c r="S155">
        <v>4.7061999999999999</v>
      </c>
      <c r="T155">
        <v>3.6634000000000002</v>
      </c>
      <c r="U155">
        <v>1.9528000000000001</v>
      </c>
      <c r="V155">
        <v>2.3837000000000002</v>
      </c>
      <c r="W155">
        <v>19.055</v>
      </c>
      <c r="X155" t="s">
        <v>503</v>
      </c>
      <c r="Y155">
        <v>1.1897</v>
      </c>
      <c r="Z155" t="s">
        <v>1504</v>
      </c>
      <c r="AA155">
        <v>2.1124999999999998</v>
      </c>
      <c r="AB155" t="s">
        <v>669</v>
      </c>
      <c r="AC155">
        <v>2.1349999999999998</v>
      </c>
      <c r="AD155">
        <v>16.711600000000001</v>
      </c>
      <c r="AE155">
        <v>261.84230000000002</v>
      </c>
      <c r="AF155">
        <v>5.5</v>
      </c>
      <c r="AG155">
        <v>79</v>
      </c>
      <c r="AH155">
        <v>13</v>
      </c>
      <c r="AI155">
        <v>17</v>
      </c>
      <c r="AJ155" t="s">
        <v>748</v>
      </c>
      <c r="AL155" t="e">
        <f t="shared" ref="AL155:AL218" si="153">IF(AND(#REF!&lt;&gt;#REF!,#REF!&lt;&gt;#REF!),"Bold","")</f>
        <v>#REF!</v>
      </c>
    </row>
    <row r="156" spans="1:38">
      <c r="A156" t="s">
        <v>1190</v>
      </c>
      <c r="B156" s="1">
        <v>0.64236111111111105</v>
      </c>
      <c r="C156" t="s">
        <v>226</v>
      </c>
      <c r="D156" t="s">
        <v>229</v>
      </c>
      <c r="E156" t="s">
        <v>388</v>
      </c>
      <c r="F156">
        <v>3493</v>
      </c>
      <c r="G156" t="s">
        <v>231</v>
      </c>
      <c r="H156" t="s">
        <v>232</v>
      </c>
      <c r="I156" t="s">
        <v>5</v>
      </c>
      <c r="J156" t="s">
        <v>778</v>
      </c>
      <c r="K156" t="s">
        <v>1173</v>
      </c>
      <c r="L156">
        <v>5</v>
      </c>
      <c r="M156">
        <v>46.56</v>
      </c>
      <c r="N156">
        <v>58.031999999999996</v>
      </c>
      <c r="O156">
        <v>16.1295</v>
      </c>
      <c r="P156">
        <v>11.1547</v>
      </c>
      <c r="Q156">
        <v>6.7072000000000003</v>
      </c>
      <c r="R156">
        <v>5.5457000000000001</v>
      </c>
      <c r="S156">
        <v>2.2759</v>
      </c>
      <c r="T156">
        <v>2.9327999999999999</v>
      </c>
      <c r="U156">
        <v>2.7799</v>
      </c>
      <c r="V156">
        <v>0.98960000000000004</v>
      </c>
      <c r="W156">
        <v>19.083600000000001</v>
      </c>
      <c r="X156" t="s">
        <v>1191</v>
      </c>
      <c r="Y156">
        <v>1.2934000000000001</v>
      </c>
      <c r="Z156" t="s">
        <v>1192</v>
      </c>
      <c r="AA156">
        <v>0.64800000000000002</v>
      </c>
      <c r="AB156" t="s">
        <v>1193</v>
      </c>
      <c r="AC156">
        <v>1.1667000000000001</v>
      </c>
      <c r="AD156">
        <v>16.6005</v>
      </c>
      <c r="AE156">
        <v>191.89949999999999</v>
      </c>
      <c r="AF156">
        <v>12</v>
      </c>
      <c r="AG156">
        <v>64</v>
      </c>
      <c r="AH156">
        <v>13</v>
      </c>
      <c r="AI156">
        <v>10</v>
      </c>
      <c r="AJ156" t="s">
        <v>748</v>
      </c>
      <c r="AL156" t="e">
        <f t="shared" ref="AL156:AL219" si="154">IF(AND(#REF!&lt;&gt;#REF!,#REF!&lt;&gt;#REF!),"Bold","")</f>
        <v>#REF!</v>
      </c>
    </row>
    <row r="157" spans="1:38">
      <c r="A157" t="s">
        <v>1332</v>
      </c>
      <c r="B157" s="1">
        <v>0.66666666666666663</v>
      </c>
      <c r="C157" t="s">
        <v>226</v>
      </c>
      <c r="D157" t="s">
        <v>229</v>
      </c>
      <c r="E157" t="s">
        <v>388</v>
      </c>
      <c r="F157">
        <v>3493</v>
      </c>
      <c r="G157" t="s">
        <v>231</v>
      </c>
      <c r="H157" t="s">
        <v>232</v>
      </c>
      <c r="I157" t="s">
        <v>5</v>
      </c>
      <c r="J157" t="s">
        <v>778</v>
      </c>
      <c r="K157" t="s">
        <v>1312</v>
      </c>
      <c r="L157">
        <v>10</v>
      </c>
      <c r="M157">
        <v>43.01</v>
      </c>
      <c r="N157">
        <v>26.620799999999999</v>
      </c>
      <c r="O157">
        <v>16.104299999999999</v>
      </c>
      <c r="P157">
        <v>6.4790999999999999</v>
      </c>
      <c r="Q157">
        <v>6.2595999999999998</v>
      </c>
      <c r="R157">
        <v>4.1878000000000002</v>
      </c>
      <c r="S157">
        <v>2.8652000000000002</v>
      </c>
      <c r="T157">
        <v>1.7405999999999999</v>
      </c>
      <c r="U157">
        <v>1.3025</v>
      </c>
      <c r="V157">
        <v>1.3050999999999999</v>
      </c>
      <c r="W157">
        <v>16.970700000000001</v>
      </c>
      <c r="X157" t="s">
        <v>1191</v>
      </c>
      <c r="Y157">
        <v>1.2934000000000001</v>
      </c>
      <c r="Z157" t="s">
        <v>1185</v>
      </c>
      <c r="AA157">
        <v>0.75249999999999995</v>
      </c>
      <c r="AB157" t="s">
        <v>1333</v>
      </c>
      <c r="AC157">
        <v>0.71960000000000002</v>
      </c>
      <c r="AD157">
        <v>16.5899</v>
      </c>
      <c r="AE157">
        <v>146.2011</v>
      </c>
      <c r="AF157">
        <v>20</v>
      </c>
      <c r="AG157">
        <v>51</v>
      </c>
      <c r="AH157">
        <v>13</v>
      </c>
      <c r="AI157">
        <v>6</v>
      </c>
      <c r="AJ157" t="s">
        <v>748</v>
      </c>
      <c r="AL157" t="e">
        <f t="shared" ref="AL157:AL220" si="155">IF(AND(#REF!&lt;&gt;#REF!,#REF!&lt;&gt;#REF!),"Bold","")</f>
        <v>#REF!</v>
      </c>
    </row>
    <row r="158" spans="1:38">
      <c r="A158" t="s">
        <v>665</v>
      </c>
      <c r="B158" s="1">
        <v>0.55555555555555558</v>
      </c>
      <c r="C158" t="s">
        <v>175</v>
      </c>
      <c r="D158" t="s">
        <v>484</v>
      </c>
      <c r="E158" t="s">
        <v>230</v>
      </c>
      <c r="F158">
        <v>3752</v>
      </c>
      <c r="G158" t="s">
        <v>291</v>
      </c>
      <c r="H158" t="s">
        <v>232</v>
      </c>
      <c r="I158" t="s">
        <v>5</v>
      </c>
      <c r="J158" t="s">
        <v>234</v>
      </c>
      <c r="K158" t="s">
        <v>662</v>
      </c>
      <c r="L158">
        <v>2</v>
      </c>
      <c r="M158">
        <v>70.34</v>
      </c>
      <c r="N158">
        <v>38.6843</v>
      </c>
      <c r="O158">
        <v>28.456600000000002</v>
      </c>
      <c r="P158">
        <v>9.5425000000000004</v>
      </c>
      <c r="Q158">
        <v>4.8326000000000002</v>
      </c>
      <c r="R158">
        <v>3.2719999999999998</v>
      </c>
      <c r="S158">
        <v>0</v>
      </c>
      <c r="T158">
        <v>0</v>
      </c>
      <c r="U158">
        <v>0</v>
      </c>
      <c r="V158">
        <v>0</v>
      </c>
      <c r="W158">
        <v>17.391400000000001</v>
      </c>
      <c r="X158" t="s">
        <v>666</v>
      </c>
      <c r="Y158">
        <v>3.4060000000000001</v>
      </c>
      <c r="Z158" t="s">
        <v>402</v>
      </c>
      <c r="AA158">
        <v>2.2823000000000002</v>
      </c>
      <c r="AB158" t="s">
        <v>608</v>
      </c>
      <c r="AC158">
        <v>2.3721000000000001</v>
      </c>
      <c r="AD158">
        <v>16.566800000000001</v>
      </c>
      <c r="AE158">
        <v>205.3708</v>
      </c>
      <c r="AF158">
        <v>4</v>
      </c>
      <c r="AG158">
        <v>61</v>
      </c>
      <c r="AH158">
        <v>13</v>
      </c>
      <c r="AI158">
        <v>6</v>
      </c>
      <c r="AJ158" t="s">
        <v>748</v>
      </c>
      <c r="AL158" t="e">
        <f t="shared" ref="AL158:AL221" si="156">IF(AND(#REF!&lt;&gt;#REF!,#REF!&lt;&gt;#REF!),"Bold","")</f>
        <v>#REF!</v>
      </c>
    </row>
    <row r="159" spans="1:38">
      <c r="A159" t="s">
        <v>941</v>
      </c>
      <c r="B159" s="1">
        <v>0.60416666666666663</v>
      </c>
      <c r="C159" t="s">
        <v>175</v>
      </c>
      <c r="D159" t="s">
        <v>484</v>
      </c>
      <c r="E159" t="s">
        <v>230</v>
      </c>
      <c r="F159">
        <v>3752</v>
      </c>
      <c r="G159" t="s">
        <v>291</v>
      </c>
      <c r="H159" t="s">
        <v>232</v>
      </c>
      <c r="I159" t="s">
        <v>233</v>
      </c>
      <c r="J159" t="s">
        <v>933</v>
      </c>
      <c r="K159" t="s">
        <v>934</v>
      </c>
      <c r="L159">
        <v>3</v>
      </c>
      <c r="M159">
        <v>67.69</v>
      </c>
      <c r="N159">
        <v>36.899500000000003</v>
      </c>
      <c r="O159">
        <v>41.310400000000001</v>
      </c>
      <c r="P159">
        <v>10.156599999999999</v>
      </c>
      <c r="Q159">
        <v>4.3930999999999996</v>
      </c>
      <c r="R159">
        <v>5.3171999999999997</v>
      </c>
      <c r="S159">
        <v>2.8448000000000002</v>
      </c>
      <c r="T159">
        <v>1.4771000000000001</v>
      </c>
      <c r="U159">
        <v>1.0947</v>
      </c>
      <c r="V159">
        <v>1.5859000000000001</v>
      </c>
      <c r="W159">
        <v>19.647099999999998</v>
      </c>
      <c r="X159" t="s">
        <v>487</v>
      </c>
      <c r="Y159">
        <v>2.4940000000000002</v>
      </c>
      <c r="Z159" t="s">
        <v>592</v>
      </c>
      <c r="AA159">
        <v>1.6874</v>
      </c>
      <c r="AB159" t="s">
        <v>252</v>
      </c>
      <c r="AC159">
        <v>0.88349999999999995</v>
      </c>
      <c r="AD159">
        <v>16.388200000000001</v>
      </c>
      <c r="AE159">
        <v>213.86930000000001</v>
      </c>
      <c r="AF159">
        <v>4</v>
      </c>
      <c r="AG159">
        <v>66</v>
      </c>
      <c r="AH159">
        <v>13</v>
      </c>
      <c r="AI159">
        <v>35</v>
      </c>
      <c r="AJ159" t="s">
        <v>748</v>
      </c>
      <c r="AL159" t="e">
        <f t="shared" ref="AL159:AL222" si="157">IF(AND(#REF!&lt;&gt;#REF!,#REF!&lt;&gt;#REF!),"Bold","")</f>
        <v>#REF!</v>
      </c>
    </row>
    <row r="160" spans="1:38">
      <c r="A160" t="s">
        <v>1524</v>
      </c>
      <c r="B160" s="1">
        <v>0.73958333333333337</v>
      </c>
      <c r="C160" t="s">
        <v>181</v>
      </c>
      <c r="D160" t="s">
        <v>1519</v>
      </c>
      <c r="E160" t="s">
        <v>230</v>
      </c>
      <c r="F160">
        <v>5434</v>
      </c>
      <c r="G160" t="s">
        <v>1481</v>
      </c>
      <c r="H160" t="s">
        <v>1482</v>
      </c>
      <c r="I160" s="3" t="s">
        <v>5</v>
      </c>
      <c r="J160" t="s">
        <v>778</v>
      </c>
      <c r="K160" t="s">
        <v>1520</v>
      </c>
      <c r="L160">
        <v>4</v>
      </c>
      <c r="M160">
        <v>71.459999999999994</v>
      </c>
      <c r="N160">
        <v>69.183999999999997</v>
      </c>
      <c r="O160">
        <v>31.7165</v>
      </c>
      <c r="P160">
        <v>7.1113</v>
      </c>
      <c r="Q160">
        <v>3.6810999999999998</v>
      </c>
      <c r="R160">
        <v>2.9207999999999998</v>
      </c>
      <c r="S160">
        <v>3.6402000000000001</v>
      </c>
      <c r="T160">
        <v>1.5924</v>
      </c>
      <c r="U160">
        <v>1.3227</v>
      </c>
      <c r="V160">
        <v>1.7867999999999999</v>
      </c>
      <c r="W160">
        <v>18.452100000000002</v>
      </c>
      <c r="X160" t="s">
        <v>1525</v>
      </c>
      <c r="Y160">
        <v>0.88719999999999999</v>
      </c>
      <c r="Z160" t="s">
        <v>247</v>
      </c>
      <c r="AA160">
        <v>0.95609999999999995</v>
      </c>
      <c r="AB160" t="s">
        <v>396</v>
      </c>
      <c r="AC160">
        <v>1.4431</v>
      </c>
      <c r="AD160">
        <v>16.2774</v>
      </c>
      <c r="AE160">
        <v>232.43180000000001</v>
      </c>
      <c r="AF160">
        <v>8</v>
      </c>
      <c r="AG160">
        <v>67</v>
      </c>
      <c r="AH160">
        <v>13</v>
      </c>
      <c r="AI160">
        <v>6</v>
      </c>
      <c r="AJ160" t="s">
        <v>748</v>
      </c>
      <c r="AL160" t="e">
        <f t="shared" ref="AL160:AL223" si="158">IF(AND(#REF!&lt;&gt;#REF!,#REF!&lt;&gt;#REF!),"Bold","")</f>
        <v>#REF!</v>
      </c>
    </row>
    <row r="161" spans="1:38">
      <c r="A161" t="s">
        <v>541</v>
      </c>
      <c r="B161" s="1">
        <v>0.53472222222222221</v>
      </c>
      <c r="C161" t="s">
        <v>212</v>
      </c>
      <c r="D161" t="s">
        <v>327</v>
      </c>
      <c r="F161">
        <v>6814</v>
      </c>
      <c r="G161" t="s">
        <v>328</v>
      </c>
      <c r="H161" t="s">
        <v>329</v>
      </c>
      <c r="I161" t="s">
        <v>233</v>
      </c>
      <c r="J161" t="s">
        <v>521</v>
      </c>
      <c r="K161" t="s">
        <v>522</v>
      </c>
      <c r="L161">
        <v>5</v>
      </c>
      <c r="M161">
        <v>47.380400000000002</v>
      </c>
      <c r="N161">
        <v>73.445800000000006</v>
      </c>
      <c r="O161">
        <v>24.6662</v>
      </c>
      <c r="P161">
        <v>11.7666</v>
      </c>
      <c r="Q161">
        <v>6.2934000000000001</v>
      </c>
      <c r="R161">
        <v>4.7992999999999997</v>
      </c>
      <c r="S161">
        <v>2.4998999999999998</v>
      </c>
      <c r="T161">
        <v>1.3765000000000001</v>
      </c>
      <c r="U161">
        <v>1.2039</v>
      </c>
      <c r="V161">
        <v>0</v>
      </c>
      <c r="W161">
        <v>18.3886</v>
      </c>
      <c r="X161" t="s">
        <v>542</v>
      </c>
      <c r="Y161">
        <v>0.69699999999999995</v>
      </c>
      <c r="Z161" t="s">
        <v>543</v>
      </c>
      <c r="AA161">
        <v>1.0032000000000001</v>
      </c>
      <c r="AB161" t="s">
        <v>387</v>
      </c>
      <c r="AC161">
        <v>0.93689999999999996</v>
      </c>
      <c r="AD161">
        <v>16.252700000000001</v>
      </c>
      <c r="AE161">
        <v>212.2655</v>
      </c>
      <c r="AF161">
        <v>14</v>
      </c>
      <c r="AG161">
        <v>105</v>
      </c>
      <c r="AH161">
        <v>13</v>
      </c>
      <c r="AI161">
        <v>33</v>
      </c>
      <c r="AJ161" t="s">
        <v>748</v>
      </c>
      <c r="AL161" t="e">
        <f t="shared" ref="AL161:AL224" si="159">IF(AND(#REF!&lt;&gt;#REF!,#REF!&lt;&gt;#REF!),"Bold","")</f>
        <v>#REF!</v>
      </c>
    </row>
    <row r="162" spans="1:38">
      <c r="A162" t="s">
        <v>1181</v>
      </c>
      <c r="B162" s="1">
        <v>0.64236111111111105</v>
      </c>
      <c r="C162" t="s">
        <v>226</v>
      </c>
      <c r="D162" t="s">
        <v>229</v>
      </c>
      <c r="E162" t="s">
        <v>388</v>
      </c>
      <c r="F162">
        <v>3493</v>
      </c>
      <c r="G162" t="s">
        <v>231</v>
      </c>
      <c r="H162" t="s">
        <v>232</v>
      </c>
      <c r="I162" t="s">
        <v>5</v>
      </c>
      <c r="J162" t="s">
        <v>778</v>
      </c>
      <c r="K162" t="s">
        <v>1173</v>
      </c>
      <c r="L162">
        <v>5</v>
      </c>
      <c r="M162">
        <v>48.08</v>
      </c>
      <c r="N162">
        <v>74.8048</v>
      </c>
      <c r="O162">
        <v>17.7851</v>
      </c>
      <c r="P162">
        <v>10.887</v>
      </c>
      <c r="Q162">
        <v>5.6294000000000004</v>
      </c>
      <c r="R162">
        <v>2.6061999999999999</v>
      </c>
      <c r="S162">
        <v>1.7923</v>
      </c>
      <c r="T162">
        <v>1.5089999999999999</v>
      </c>
      <c r="U162">
        <v>1.3607</v>
      </c>
      <c r="V162">
        <v>1.2688999999999999</v>
      </c>
      <c r="W162">
        <v>16.48</v>
      </c>
      <c r="X162" t="s">
        <v>751</v>
      </c>
      <c r="Y162">
        <v>1.8007</v>
      </c>
      <c r="Z162" t="s">
        <v>1182</v>
      </c>
      <c r="AA162">
        <v>2.3140999999999998</v>
      </c>
      <c r="AB162" t="s">
        <v>1050</v>
      </c>
      <c r="AC162">
        <v>2.2603</v>
      </c>
      <c r="AD162">
        <v>16.197900000000001</v>
      </c>
      <c r="AE162">
        <v>204.7764</v>
      </c>
      <c r="AF162">
        <v>8</v>
      </c>
      <c r="AG162">
        <v>65</v>
      </c>
      <c r="AH162">
        <v>13</v>
      </c>
      <c r="AI162">
        <v>10</v>
      </c>
      <c r="AJ162" t="s">
        <v>748</v>
      </c>
      <c r="AL162" t="e">
        <f t="shared" ref="AL162:AL225" si="160">IF(AND(#REF!&lt;&gt;#REF!,#REF!&lt;&gt;#REF!),"Bold","")</f>
        <v>#REF!</v>
      </c>
    </row>
    <row r="163" spans="1:38">
      <c r="A163" t="s">
        <v>1594</v>
      </c>
      <c r="B163" s="1">
        <v>0.80208333333333337</v>
      </c>
      <c r="C163" t="s">
        <v>181</v>
      </c>
      <c r="D163" t="s">
        <v>1105</v>
      </c>
      <c r="E163" t="s">
        <v>388</v>
      </c>
      <c r="F163">
        <v>3429</v>
      </c>
      <c r="G163" t="s">
        <v>1481</v>
      </c>
      <c r="H163" t="s">
        <v>1482</v>
      </c>
      <c r="I163" s="3" t="s">
        <v>5</v>
      </c>
      <c r="J163" t="s">
        <v>778</v>
      </c>
      <c r="K163" t="s">
        <v>1589</v>
      </c>
      <c r="L163">
        <v>4</v>
      </c>
      <c r="M163">
        <v>42.9696</v>
      </c>
      <c r="N163">
        <v>51.163699999999999</v>
      </c>
      <c r="O163">
        <v>21.415400000000002</v>
      </c>
      <c r="P163">
        <v>9.0313999999999997</v>
      </c>
      <c r="Q163">
        <v>5.5453999999999999</v>
      </c>
      <c r="R163">
        <v>2.4264999999999999</v>
      </c>
      <c r="S163">
        <v>1.214</v>
      </c>
      <c r="T163">
        <v>0.85940000000000005</v>
      </c>
      <c r="U163">
        <v>0.72970000000000002</v>
      </c>
      <c r="V163">
        <v>0.81840000000000002</v>
      </c>
      <c r="W163">
        <v>15.7371</v>
      </c>
      <c r="X163" t="s">
        <v>1518</v>
      </c>
      <c r="Y163">
        <v>0.96309999999999996</v>
      </c>
      <c r="Z163" t="s">
        <v>1595</v>
      </c>
      <c r="AA163">
        <v>0.35189999999999999</v>
      </c>
      <c r="AB163" t="s">
        <v>239</v>
      </c>
      <c r="AC163">
        <v>1.7281</v>
      </c>
      <c r="AD163">
        <v>16.069800000000001</v>
      </c>
      <c r="AE163">
        <v>171.02369999999999</v>
      </c>
      <c r="AF163">
        <v>14</v>
      </c>
      <c r="AG163">
        <v>47</v>
      </c>
      <c r="AH163">
        <v>13</v>
      </c>
      <c r="AI163">
        <v>5</v>
      </c>
      <c r="AJ163" t="s">
        <v>748</v>
      </c>
      <c r="AL163" t="e">
        <f t="shared" ref="AL163:AL226" si="161">IF(AND(#REF!&lt;&gt;#REF!,#REF!&lt;&gt;#REF!),"Bold","")</f>
        <v>#REF!</v>
      </c>
    </row>
    <row r="164" spans="1:38">
      <c r="A164" t="s">
        <v>1028</v>
      </c>
      <c r="B164" s="1">
        <v>0.61111111111111105</v>
      </c>
      <c r="C164" t="s">
        <v>186</v>
      </c>
      <c r="D164" t="s">
        <v>1019</v>
      </c>
      <c r="E164" t="s">
        <v>290</v>
      </c>
      <c r="F164">
        <v>6758</v>
      </c>
      <c r="G164" t="s">
        <v>548</v>
      </c>
      <c r="H164" t="s">
        <v>329</v>
      </c>
      <c r="I164" t="s">
        <v>5</v>
      </c>
      <c r="J164" t="s">
        <v>521</v>
      </c>
      <c r="K164" t="s">
        <v>1020</v>
      </c>
      <c r="L164">
        <v>9</v>
      </c>
      <c r="M164">
        <v>82.14</v>
      </c>
      <c r="N164">
        <v>40.905799999999999</v>
      </c>
      <c r="O164">
        <v>20.069700000000001</v>
      </c>
      <c r="P164">
        <v>8.484</v>
      </c>
      <c r="Q164">
        <v>4.0529000000000002</v>
      </c>
      <c r="R164">
        <v>2.6513</v>
      </c>
      <c r="S164">
        <v>3.9702999999999999</v>
      </c>
      <c r="T164">
        <v>2.8245</v>
      </c>
      <c r="U164">
        <v>2.3814000000000002</v>
      </c>
      <c r="V164">
        <v>1.1047</v>
      </c>
      <c r="W164">
        <v>12.6157</v>
      </c>
      <c r="X164" t="s">
        <v>579</v>
      </c>
      <c r="Y164">
        <v>3.4047000000000001</v>
      </c>
      <c r="Z164" t="s">
        <v>871</v>
      </c>
      <c r="AA164">
        <v>2.0432999999999999</v>
      </c>
      <c r="AB164" t="s">
        <v>560</v>
      </c>
      <c r="AC164">
        <v>1.3938999999999999</v>
      </c>
      <c r="AD164">
        <v>16.0153</v>
      </c>
      <c r="AE164">
        <v>204.0575</v>
      </c>
      <c r="AF164">
        <v>8</v>
      </c>
      <c r="AG164">
        <v>102</v>
      </c>
      <c r="AH164">
        <v>13</v>
      </c>
      <c r="AI164">
        <v>27</v>
      </c>
      <c r="AJ164" t="s">
        <v>748</v>
      </c>
      <c r="AL164" t="e">
        <f t="shared" ref="AL164:AL227" si="162">IF(AND(#REF!&lt;&gt;#REF!,#REF!&lt;&gt;#REF!),"Bold","")</f>
        <v>#REF!</v>
      </c>
    </row>
    <row r="165" spans="1:38">
      <c r="A165" t="s">
        <v>1491</v>
      </c>
      <c r="B165" s="1">
        <v>0.69791666666666663</v>
      </c>
      <c r="C165" t="s">
        <v>181</v>
      </c>
      <c r="D165" t="s">
        <v>743</v>
      </c>
      <c r="E165" t="s">
        <v>230</v>
      </c>
      <c r="F165">
        <v>4787</v>
      </c>
      <c r="G165" t="s">
        <v>1481</v>
      </c>
      <c r="H165" t="s">
        <v>1482</v>
      </c>
      <c r="I165" s="3" t="s">
        <v>233</v>
      </c>
      <c r="J165" t="s">
        <v>234</v>
      </c>
      <c r="K165" t="s">
        <v>1483</v>
      </c>
      <c r="L165">
        <v>2</v>
      </c>
      <c r="M165">
        <v>67.915999999999997</v>
      </c>
      <c r="N165">
        <v>33.990299999999998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15.095700000000001</v>
      </c>
      <c r="X165" t="s">
        <v>674</v>
      </c>
      <c r="Y165">
        <v>3.3891</v>
      </c>
      <c r="Z165" t="s">
        <v>586</v>
      </c>
      <c r="AA165">
        <v>2.9394999999999998</v>
      </c>
      <c r="AB165" t="s">
        <v>1492</v>
      </c>
      <c r="AC165">
        <v>1.5202</v>
      </c>
      <c r="AD165">
        <v>16</v>
      </c>
      <c r="AE165">
        <v>185.0676</v>
      </c>
      <c r="AF165">
        <v>2.5</v>
      </c>
      <c r="AG165">
        <v>0</v>
      </c>
      <c r="AH165">
        <v>13</v>
      </c>
      <c r="AI165">
        <v>356</v>
      </c>
      <c r="AJ165" t="s">
        <v>748</v>
      </c>
      <c r="AL165" t="e">
        <f t="shared" ref="AL165:AL228" si="163">IF(AND(#REF!&lt;&gt;#REF!,#REF!&lt;&gt;#REF!),"Bold","")</f>
        <v>#REF!</v>
      </c>
    </row>
    <row r="166" spans="1:38">
      <c r="A166" t="s">
        <v>1044</v>
      </c>
      <c r="B166" s="1">
        <v>0.61111111111111105</v>
      </c>
      <c r="C166" t="s">
        <v>186</v>
      </c>
      <c r="D166" t="s">
        <v>1019</v>
      </c>
      <c r="E166" t="s">
        <v>290</v>
      </c>
      <c r="F166">
        <v>6758</v>
      </c>
      <c r="G166" t="s">
        <v>548</v>
      </c>
      <c r="H166" t="s">
        <v>329</v>
      </c>
      <c r="I166" t="s">
        <v>5</v>
      </c>
      <c r="J166" t="s">
        <v>521</v>
      </c>
      <c r="K166" t="s">
        <v>1020</v>
      </c>
      <c r="L166">
        <v>8</v>
      </c>
      <c r="M166">
        <v>55.433999999999997</v>
      </c>
      <c r="N166">
        <v>46.3992</v>
      </c>
      <c r="O166">
        <v>21.7028</v>
      </c>
      <c r="P166">
        <v>8.3018000000000001</v>
      </c>
      <c r="Q166">
        <v>4.0453999999999999</v>
      </c>
      <c r="R166">
        <v>3.2965</v>
      </c>
      <c r="S166">
        <v>5.0049000000000001</v>
      </c>
      <c r="T166">
        <v>2.0261999999999998</v>
      </c>
      <c r="U166">
        <v>1.0601</v>
      </c>
      <c r="V166">
        <v>1.5502</v>
      </c>
      <c r="W166">
        <v>9.7117000000000004</v>
      </c>
      <c r="X166" t="s">
        <v>876</v>
      </c>
      <c r="Y166">
        <v>1.3153999999999999</v>
      </c>
      <c r="Z166" t="s">
        <v>774</v>
      </c>
      <c r="AA166">
        <v>1.7246999999999999</v>
      </c>
      <c r="AB166" t="s">
        <v>1045</v>
      </c>
      <c r="AC166">
        <v>2.2978999999999998</v>
      </c>
      <c r="AD166">
        <v>15.997999999999999</v>
      </c>
      <c r="AE166">
        <v>179.86879999999999</v>
      </c>
      <c r="AF166">
        <v>20</v>
      </c>
      <c r="AG166">
        <v>98</v>
      </c>
      <c r="AH166">
        <v>10</v>
      </c>
      <c r="AI166">
        <v>22</v>
      </c>
      <c r="AJ166" t="s">
        <v>5</v>
      </c>
      <c r="AL166" t="e">
        <f t="shared" ref="AL166:AL229" si="164">IF(AND(#REF!&lt;&gt;#REF!,#REF!&lt;&gt;#REF!),"Bold","")</f>
        <v>#REF!</v>
      </c>
    </row>
    <row r="167" spans="1:38">
      <c r="A167" t="s">
        <v>897</v>
      </c>
      <c r="B167" s="1">
        <v>0.59375</v>
      </c>
      <c r="C167" t="s">
        <v>226</v>
      </c>
      <c r="D167" t="s">
        <v>884</v>
      </c>
      <c r="E167" t="s">
        <v>885</v>
      </c>
      <c r="F167">
        <v>9704</v>
      </c>
      <c r="G167" t="s">
        <v>231</v>
      </c>
      <c r="H167" t="s">
        <v>232</v>
      </c>
      <c r="I167" t="s">
        <v>5</v>
      </c>
      <c r="J167" t="s">
        <v>886</v>
      </c>
      <c r="K167" t="s">
        <v>887</v>
      </c>
      <c r="L167">
        <v>3</v>
      </c>
      <c r="M167">
        <v>46.585000000000001</v>
      </c>
      <c r="N167">
        <v>60.491999999999997</v>
      </c>
      <c r="O167">
        <v>39.918599999999998</v>
      </c>
      <c r="P167">
        <v>8.7287999999999997</v>
      </c>
      <c r="Q167">
        <v>5.4363000000000001</v>
      </c>
      <c r="R167">
        <v>4.7770999999999999</v>
      </c>
      <c r="S167">
        <v>0</v>
      </c>
      <c r="T167">
        <v>0</v>
      </c>
      <c r="U167">
        <v>0</v>
      </c>
      <c r="V167">
        <v>0</v>
      </c>
      <c r="W167">
        <v>19.5214</v>
      </c>
      <c r="X167" t="s">
        <v>266</v>
      </c>
      <c r="Y167">
        <v>4.1307999999999998</v>
      </c>
      <c r="Z167" t="s">
        <v>586</v>
      </c>
      <c r="AA167">
        <v>3.4106000000000001</v>
      </c>
      <c r="AB167" t="s">
        <v>546</v>
      </c>
      <c r="AC167">
        <v>1.2221</v>
      </c>
      <c r="AD167">
        <v>15.9339</v>
      </c>
      <c r="AE167">
        <v>219.6191</v>
      </c>
      <c r="AF167">
        <v>3.5</v>
      </c>
      <c r="AG167">
        <v>82</v>
      </c>
      <c r="AH167">
        <v>10</v>
      </c>
      <c r="AI167">
        <v>9</v>
      </c>
      <c r="AJ167" t="s">
        <v>5</v>
      </c>
      <c r="AL167" t="e">
        <f t="shared" ref="AL167:AL230" si="165">IF(AND(#REF!&lt;&gt;#REF!,#REF!&lt;&gt;#REF!),"Bold","")</f>
        <v>#REF!</v>
      </c>
    </row>
    <row r="168" spans="1:38">
      <c r="A168" t="s">
        <v>535</v>
      </c>
      <c r="B168" s="1">
        <v>0.53472222222222221</v>
      </c>
      <c r="C168" t="s">
        <v>212</v>
      </c>
      <c r="D168" t="s">
        <v>327</v>
      </c>
      <c r="F168">
        <v>6814</v>
      </c>
      <c r="G168" t="s">
        <v>328</v>
      </c>
      <c r="H168" t="s">
        <v>329</v>
      </c>
      <c r="I168" t="s">
        <v>233</v>
      </c>
      <c r="J168" t="s">
        <v>521</v>
      </c>
      <c r="K168" t="s">
        <v>522</v>
      </c>
      <c r="L168">
        <v>5</v>
      </c>
      <c r="M168">
        <v>77.772000000000006</v>
      </c>
      <c r="N168">
        <v>60.4634</v>
      </c>
      <c r="O168">
        <v>22.5717</v>
      </c>
      <c r="P168">
        <v>9.5045999999999999</v>
      </c>
      <c r="Q168">
        <v>3.052</v>
      </c>
      <c r="R168">
        <v>3.9399000000000002</v>
      </c>
      <c r="S168">
        <v>4.1874000000000002</v>
      </c>
      <c r="T168">
        <v>2.2938000000000001</v>
      </c>
      <c r="U168">
        <v>0.96220000000000006</v>
      </c>
      <c r="V168">
        <v>1.0354000000000001</v>
      </c>
      <c r="W168">
        <v>17.572900000000001</v>
      </c>
      <c r="X168" t="s">
        <v>536</v>
      </c>
      <c r="Y168">
        <v>1.1013999999999999</v>
      </c>
      <c r="Z168" t="s">
        <v>537</v>
      </c>
      <c r="AA168">
        <v>2.4241999999999999</v>
      </c>
      <c r="AB168" t="s">
        <v>538</v>
      </c>
      <c r="AC168">
        <v>0.51800000000000002</v>
      </c>
      <c r="AD168">
        <v>15.9245</v>
      </c>
      <c r="AE168">
        <v>223.32339999999999</v>
      </c>
      <c r="AF168">
        <v>12</v>
      </c>
      <c r="AG168">
        <v>106</v>
      </c>
      <c r="AH168">
        <v>10</v>
      </c>
      <c r="AI168">
        <v>6</v>
      </c>
      <c r="AJ168" t="s">
        <v>5</v>
      </c>
      <c r="AL168" t="e">
        <f t="shared" ref="AL168:AL231" si="166">IF(AND(#REF!&lt;&gt;#REF!,#REF!&lt;&gt;#REF!),"Bold","")</f>
        <v>#REF!</v>
      </c>
    </row>
    <row r="169" spans="1:38">
      <c r="A169" t="s">
        <v>703</v>
      </c>
      <c r="B169" s="1">
        <v>0.55902777777777779</v>
      </c>
      <c r="C169" t="s">
        <v>212</v>
      </c>
      <c r="D169" t="s">
        <v>327</v>
      </c>
      <c r="F169">
        <v>6814</v>
      </c>
      <c r="G169" t="s">
        <v>328</v>
      </c>
      <c r="H169" t="s">
        <v>329</v>
      </c>
      <c r="I169" t="s">
        <v>5</v>
      </c>
      <c r="J169" t="s">
        <v>521</v>
      </c>
      <c r="K169" t="s">
        <v>688</v>
      </c>
      <c r="L169">
        <v>8</v>
      </c>
      <c r="M169">
        <v>81.771100000000004</v>
      </c>
      <c r="N169">
        <v>78.136799999999994</v>
      </c>
      <c r="O169">
        <v>25.273900000000001</v>
      </c>
      <c r="P169">
        <v>7.9652000000000003</v>
      </c>
      <c r="Q169">
        <v>6.7794999999999996</v>
      </c>
      <c r="R169">
        <v>4.4951999999999996</v>
      </c>
      <c r="S169">
        <v>2.6617999999999999</v>
      </c>
      <c r="T169">
        <v>1.131</v>
      </c>
      <c r="U169">
        <v>1.6672</v>
      </c>
      <c r="V169">
        <v>0.91339999999999999</v>
      </c>
      <c r="W169">
        <v>11.1393</v>
      </c>
      <c r="X169" t="s">
        <v>704</v>
      </c>
      <c r="Y169">
        <v>1.4665999999999999</v>
      </c>
      <c r="Z169" t="s">
        <v>705</v>
      </c>
      <c r="AA169">
        <v>0.70760000000000001</v>
      </c>
      <c r="AB169" t="s">
        <v>706</v>
      </c>
      <c r="AC169">
        <v>0.63880000000000003</v>
      </c>
      <c r="AD169">
        <v>15.9244</v>
      </c>
      <c r="AE169">
        <v>240.67179999999999</v>
      </c>
      <c r="AF169">
        <v>5</v>
      </c>
      <c r="AG169">
        <v>93</v>
      </c>
      <c r="AH169">
        <v>10</v>
      </c>
      <c r="AI169">
        <v>6</v>
      </c>
      <c r="AJ169" t="s">
        <v>5</v>
      </c>
      <c r="AL169" t="e">
        <f t="shared" ref="AL169:AL232" si="167">IF(AND(#REF!&lt;&gt;#REF!,#REF!&lt;&gt;#REF!),"Bold","")</f>
        <v>#REF!</v>
      </c>
    </row>
    <row r="170" spans="1:38">
      <c r="A170" t="s">
        <v>1293</v>
      </c>
      <c r="B170" s="1">
        <v>0.65625</v>
      </c>
      <c r="C170" t="s">
        <v>212</v>
      </c>
      <c r="D170" t="s">
        <v>730</v>
      </c>
      <c r="F170">
        <v>6814</v>
      </c>
      <c r="G170" t="s">
        <v>328</v>
      </c>
      <c r="H170" t="s">
        <v>329</v>
      </c>
      <c r="I170" t="s">
        <v>233</v>
      </c>
      <c r="J170" t="s">
        <v>521</v>
      </c>
      <c r="K170" t="s">
        <v>1277</v>
      </c>
      <c r="L170">
        <v>8</v>
      </c>
      <c r="M170">
        <v>52.772500000000001</v>
      </c>
      <c r="N170">
        <v>46.587400000000002</v>
      </c>
      <c r="O170">
        <v>18.720199999999998</v>
      </c>
      <c r="P170">
        <v>5.4535</v>
      </c>
      <c r="Q170">
        <v>3.8559000000000001</v>
      </c>
      <c r="R170">
        <v>4.7126000000000001</v>
      </c>
      <c r="S170">
        <v>5.6555</v>
      </c>
      <c r="T170">
        <v>4.3045999999999998</v>
      </c>
      <c r="U170">
        <v>3.0524</v>
      </c>
      <c r="V170">
        <v>3.3386999999999998</v>
      </c>
      <c r="W170">
        <v>15.799300000000001</v>
      </c>
      <c r="X170" t="s">
        <v>1007</v>
      </c>
      <c r="Y170">
        <v>0.85340000000000005</v>
      </c>
      <c r="Z170" t="s">
        <v>719</v>
      </c>
      <c r="AA170">
        <v>0.65980000000000005</v>
      </c>
      <c r="AB170" t="s">
        <v>1294</v>
      </c>
      <c r="AC170">
        <v>0.65180000000000005</v>
      </c>
      <c r="AD170">
        <v>15.9025</v>
      </c>
      <c r="AE170">
        <v>182.32</v>
      </c>
      <c r="AF170">
        <v>20</v>
      </c>
      <c r="AG170">
        <v>0</v>
      </c>
      <c r="AH170">
        <v>10</v>
      </c>
      <c r="AI170">
        <v>19</v>
      </c>
      <c r="AJ170" t="s">
        <v>5</v>
      </c>
      <c r="AL170" t="e">
        <f t="shared" ref="AL170:AL233" si="168">IF(AND(#REF!&lt;&gt;#REF!,#REF!&lt;&gt;#REF!),"Bold","")</f>
        <v>#REF!</v>
      </c>
    </row>
    <row r="171" spans="1:38">
      <c r="A171" t="s">
        <v>1235</v>
      </c>
      <c r="B171" s="1">
        <v>0.64583333333333337</v>
      </c>
      <c r="C171" t="s">
        <v>224</v>
      </c>
      <c r="D171" t="s">
        <v>801</v>
      </c>
      <c r="F171">
        <v>7087</v>
      </c>
      <c r="G171" t="s">
        <v>231</v>
      </c>
      <c r="H171" t="s">
        <v>232</v>
      </c>
      <c r="I171" t="s">
        <v>5</v>
      </c>
      <c r="J171" t="s">
        <v>778</v>
      </c>
      <c r="K171" t="s">
        <v>1220</v>
      </c>
      <c r="L171">
        <v>3</v>
      </c>
      <c r="M171">
        <v>78.105000000000004</v>
      </c>
      <c r="N171">
        <v>42.632599999999996</v>
      </c>
      <c r="O171">
        <v>17.528300000000002</v>
      </c>
      <c r="P171">
        <v>8.0643999999999991</v>
      </c>
      <c r="Q171">
        <v>7.7877000000000001</v>
      </c>
      <c r="R171">
        <v>2.0748000000000002</v>
      </c>
      <c r="S171">
        <v>1.5885</v>
      </c>
      <c r="T171">
        <v>0</v>
      </c>
      <c r="U171">
        <v>0</v>
      </c>
      <c r="V171">
        <v>0</v>
      </c>
      <c r="W171">
        <v>17.737100000000002</v>
      </c>
      <c r="X171" t="s">
        <v>644</v>
      </c>
      <c r="Y171">
        <v>2.3515999999999999</v>
      </c>
      <c r="Z171" t="s">
        <v>470</v>
      </c>
      <c r="AA171">
        <v>1.6284000000000001</v>
      </c>
      <c r="AB171" t="s">
        <v>335</v>
      </c>
      <c r="AC171">
        <v>2.2679999999999998</v>
      </c>
      <c r="AD171">
        <v>15.853899999999999</v>
      </c>
      <c r="AE171">
        <v>202.23949999999999</v>
      </c>
      <c r="AF171">
        <v>10</v>
      </c>
      <c r="AG171">
        <v>72</v>
      </c>
      <c r="AH171">
        <v>10</v>
      </c>
      <c r="AI171">
        <v>16</v>
      </c>
      <c r="AJ171" t="s">
        <v>5</v>
      </c>
      <c r="AL171" t="e">
        <f t="shared" ref="AL171:AL234" si="169">IF(AND(#REF!&lt;&gt;#REF!,#REF!&lt;&gt;#REF!),"Bold","")</f>
        <v>#REF!</v>
      </c>
    </row>
    <row r="172" spans="1:38">
      <c r="A172" t="s">
        <v>1634</v>
      </c>
      <c r="B172" s="1">
        <v>0.84375</v>
      </c>
      <c r="C172" t="s">
        <v>181</v>
      </c>
      <c r="D172" t="s">
        <v>1632</v>
      </c>
      <c r="E172" t="s">
        <v>230</v>
      </c>
      <c r="F172">
        <v>5434</v>
      </c>
      <c r="G172" t="s">
        <v>1481</v>
      </c>
      <c r="H172" t="s">
        <v>1482</v>
      </c>
      <c r="I172" s="3" t="s">
        <v>5</v>
      </c>
      <c r="J172" t="s">
        <v>778</v>
      </c>
      <c r="K172" t="s">
        <v>1633</v>
      </c>
      <c r="L172">
        <v>4</v>
      </c>
      <c r="M172">
        <v>76.7</v>
      </c>
      <c r="N172">
        <v>63.44</v>
      </c>
      <c r="O172">
        <v>23.089200000000002</v>
      </c>
      <c r="P172">
        <v>9.5380000000000003</v>
      </c>
      <c r="Q172">
        <v>4.5183999999999997</v>
      </c>
      <c r="R172">
        <v>4.2957000000000001</v>
      </c>
      <c r="S172">
        <v>2.1743999999999999</v>
      </c>
      <c r="T172">
        <v>2.4584999999999999</v>
      </c>
      <c r="U172">
        <v>1.6573</v>
      </c>
      <c r="V172">
        <v>0.93340000000000001</v>
      </c>
      <c r="W172">
        <v>18.370699999999999</v>
      </c>
      <c r="X172" t="s">
        <v>1264</v>
      </c>
      <c r="Y172">
        <v>5.1388999999999996</v>
      </c>
      <c r="Z172" t="s">
        <v>1265</v>
      </c>
      <c r="AA172">
        <v>1.5134000000000001</v>
      </c>
      <c r="AB172" t="s">
        <v>729</v>
      </c>
      <c r="AC172">
        <v>2.1410999999999998</v>
      </c>
      <c r="AD172">
        <v>15.8302</v>
      </c>
      <c r="AE172">
        <v>231.79929999999999</v>
      </c>
      <c r="AF172">
        <v>4</v>
      </c>
      <c r="AG172">
        <v>63</v>
      </c>
      <c r="AH172">
        <v>10</v>
      </c>
      <c r="AI172">
        <v>9</v>
      </c>
      <c r="AJ172" t="s">
        <v>5</v>
      </c>
      <c r="AL172" t="e">
        <f t="shared" ref="AL172:AL235" si="170">IF(AND(#REF!&lt;&gt;#REF!,#REF!&lt;&gt;#REF!),"Bold","")</f>
        <v>#REF!</v>
      </c>
    </row>
    <row r="173" spans="1:38">
      <c r="A173" t="s">
        <v>404</v>
      </c>
      <c r="B173" s="1">
        <v>0.52430555555555558</v>
      </c>
      <c r="C173" t="s">
        <v>226</v>
      </c>
      <c r="D173" t="s">
        <v>229</v>
      </c>
      <c r="E173" t="s">
        <v>388</v>
      </c>
      <c r="F173">
        <v>3493</v>
      </c>
      <c r="G173" t="s">
        <v>231</v>
      </c>
      <c r="H173" t="s">
        <v>232</v>
      </c>
      <c r="I173" t="s">
        <v>5</v>
      </c>
      <c r="J173" t="s">
        <v>234</v>
      </c>
      <c r="K173" t="s">
        <v>389</v>
      </c>
      <c r="L173">
        <v>2</v>
      </c>
      <c r="M173">
        <v>38.631</v>
      </c>
      <c r="N173">
        <v>36.996000000000002</v>
      </c>
      <c r="O173">
        <v>29.416799999999999</v>
      </c>
      <c r="P173">
        <v>9.0823999999999998</v>
      </c>
      <c r="Q173">
        <v>4.2765000000000004</v>
      </c>
      <c r="R173">
        <v>2.8081999999999998</v>
      </c>
      <c r="S173">
        <v>2.1086999999999998</v>
      </c>
      <c r="T173">
        <v>0</v>
      </c>
      <c r="U173">
        <v>0</v>
      </c>
      <c r="V173">
        <v>0</v>
      </c>
      <c r="W173">
        <v>15.972099999999999</v>
      </c>
      <c r="X173" t="s">
        <v>246</v>
      </c>
      <c r="Y173">
        <v>2.3609</v>
      </c>
      <c r="Z173" t="s">
        <v>405</v>
      </c>
      <c r="AA173">
        <v>2.6522999999999999</v>
      </c>
      <c r="AB173" t="s">
        <v>406</v>
      </c>
      <c r="AC173">
        <v>2.2130999999999998</v>
      </c>
      <c r="AD173">
        <v>15.812099999999999</v>
      </c>
      <c r="AE173">
        <v>166.5986</v>
      </c>
      <c r="AF173">
        <v>14</v>
      </c>
      <c r="AG173">
        <v>60</v>
      </c>
      <c r="AH173">
        <v>10</v>
      </c>
      <c r="AI173">
        <v>15</v>
      </c>
      <c r="AJ173" t="s">
        <v>5</v>
      </c>
      <c r="AL173" t="e">
        <f t="shared" ref="AL173:AL236" si="171">IF(AND(#REF!&lt;&gt;#REF!,#REF!&lt;&gt;#REF!),"Bold","")</f>
        <v>#REF!</v>
      </c>
    </row>
    <row r="174" spans="1:38">
      <c r="A174" t="s">
        <v>1394</v>
      </c>
      <c r="B174" s="1">
        <v>0.67708333333333337</v>
      </c>
      <c r="C174" t="s">
        <v>175</v>
      </c>
      <c r="D174" t="s">
        <v>484</v>
      </c>
      <c r="E174" t="s">
        <v>230</v>
      </c>
      <c r="F174">
        <v>3619</v>
      </c>
      <c r="G174" t="s">
        <v>291</v>
      </c>
      <c r="H174" t="s">
        <v>232</v>
      </c>
      <c r="I174" t="s">
        <v>5</v>
      </c>
      <c r="J174" t="s">
        <v>778</v>
      </c>
      <c r="K174" t="s">
        <v>1373</v>
      </c>
      <c r="L174">
        <v>4</v>
      </c>
      <c r="M174">
        <v>66.72</v>
      </c>
      <c r="N174">
        <v>64</v>
      </c>
      <c r="O174">
        <v>12.3231</v>
      </c>
      <c r="P174">
        <v>12.4983</v>
      </c>
      <c r="Q174">
        <v>7.6233000000000004</v>
      </c>
      <c r="R174">
        <v>4.5358000000000001</v>
      </c>
      <c r="S174">
        <v>4.2779999999999996</v>
      </c>
      <c r="T174">
        <v>1.5991</v>
      </c>
      <c r="U174">
        <v>1.2000999999999999</v>
      </c>
      <c r="V174">
        <v>1.7737000000000001</v>
      </c>
      <c r="W174">
        <v>11.1129</v>
      </c>
      <c r="X174" t="s">
        <v>1395</v>
      </c>
      <c r="Y174">
        <v>0</v>
      </c>
      <c r="Z174" t="s">
        <v>969</v>
      </c>
      <c r="AA174">
        <v>0.70660000000000001</v>
      </c>
      <c r="AB174" t="s">
        <v>406</v>
      </c>
      <c r="AC174">
        <v>2.7972000000000001</v>
      </c>
      <c r="AD174">
        <v>15.8048</v>
      </c>
      <c r="AE174">
        <v>206.97290000000001</v>
      </c>
      <c r="AF174">
        <v>8</v>
      </c>
      <c r="AG174">
        <v>70</v>
      </c>
      <c r="AH174">
        <v>10</v>
      </c>
      <c r="AI174">
        <v>16</v>
      </c>
      <c r="AJ174" t="s">
        <v>5</v>
      </c>
      <c r="AL174" t="e">
        <f t="shared" ref="AL174:AL237" si="172">IF(AND(#REF!&lt;&gt;#REF!,#REF!&lt;&gt;#REF!),"Bold","")</f>
        <v>#REF!</v>
      </c>
    </row>
    <row r="175" spans="1:38">
      <c r="A175" t="s">
        <v>754</v>
      </c>
      <c r="B175" s="1">
        <v>0.56944444444444442</v>
      </c>
      <c r="C175" t="s">
        <v>226</v>
      </c>
      <c r="D175" t="s">
        <v>743</v>
      </c>
      <c r="E175" t="s">
        <v>388</v>
      </c>
      <c r="F175">
        <v>3493</v>
      </c>
      <c r="G175" t="s">
        <v>231</v>
      </c>
      <c r="H175" t="s">
        <v>232</v>
      </c>
      <c r="I175" t="s">
        <v>233</v>
      </c>
      <c r="J175" t="s">
        <v>744</v>
      </c>
      <c r="K175" t="s">
        <v>745</v>
      </c>
      <c r="L175">
        <v>3</v>
      </c>
      <c r="M175">
        <v>43.533999999999999</v>
      </c>
      <c r="N175">
        <v>64.001199999999997</v>
      </c>
      <c r="O175">
        <v>14.152900000000001</v>
      </c>
      <c r="P175">
        <v>8.9558999999999997</v>
      </c>
      <c r="Q175">
        <v>4.1566000000000001</v>
      </c>
      <c r="R175">
        <v>3.5398000000000001</v>
      </c>
      <c r="S175">
        <v>2.1006</v>
      </c>
      <c r="T175">
        <v>1.6242000000000001</v>
      </c>
      <c r="U175">
        <v>1.5105</v>
      </c>
      <c r="V175">
        <v>1.5281</v>
      </c>
      <c r="W175">
        <v>16.012899999999998</v>
      </c>
      <c r="X175" t="s">
        <v>401</v>
      </c>
      <c r="Y175">
        <v>0.83699999999999997</v>
      </c>
      <c r="Z175" t="s">
        <v>603</v>
      </c>
      <c r="AA175">
        <v>0.4037</v>
      </c>
      <c r="AB175" t="s">
        <v>642</v>
      </c>
      <c r="AC175">
        <v>1.1919999999999999</v>
      </c>
      <c r="AD175">
        <v>15.7669</v>
      </c>
      <c r="AE175">
        <v>179.31639999999999</v>
      </c>
      <c r="AF175">
        <v>14</v>
      </c>
      <c r="AG175">
        <v>58</v>
      </c>
      <c r="AH175">
        <v>10</v>
      </c>
      <c r="AI175">
        <v>9</v>
      </c>
      <c r="AJ175" t="s">
        <v>5</v>
      </c>
      <c r="AL175" t="e">
        <f t="shared" ref="AL175:AL238" si="173">IF(AND(#REF!&lt;&gt;#REF!,#REF!&lt;&gt;#REF!),"Bold","")</f>
        <v>#REF!</v>
      </c>
    </row>
    <row r="176" spans="1:38">
      <c r="A176" t="s">
        <v>1355</v>
      </c>
      <c r="B176" s="1">
        <v>0.67013888888888884</v>
      </c>
      <c r="C176" t="s">
        <v>224</v>
      </c>
      <c r="D176" t="s">
        <v>801</v>
      </c>
      <c r="F176">
        <v>5996</v>
      </c>
      <c r="G176" t="s">
        <v>231</v>
      </c>
      <c r="H176" t="s">
        <v>232</v>
      </c>
      <c r="I176" t="s">
        <v>5</v>
      </c>
      <c r="J176" t="s">
        <v>778</v>
      </c>
      <c r="K176" t="s">
        <v>1339</v>
      </c>
      <c r="L176">
        <v>4</v>
      </c>
      <c r="M176">
        <v>78.010000000000005</v>
      </c>
      <c r="N176">
        <v>35.052999999999997</v>
      </c>
      <c r="O176">
        <v>21.357600000000001</v>
      </c>
      <c r="P176">
        <v>8.4545999999999992</v>
      </c>
      <c r="Q176">
        <v>4.9263000000000003</v>
      </c>
      <c r="R176">
        <v>3.9912000000000001</v>
      </c>
      <c r="S176">
        <v>3.1206999999999998</v>
      </c>
      <c r="T176">
        <v>1.4266000000000001</v>
      </c>
      <c r="U176">
        <v>1.1263000000000001</v>
      </c>
      <c r="V176">
        <v>0.85309999999999997</v>
      </c>
      <c r="W176">
        <v>11.492100000000001</v>
      </c>
      <c r="X176" t="s">
        <v>469</v>
      </c>
      <c r="Y176">
        <v>1.3339000000000001</v>
      </c>
      <c r="Z176" t="s">
        <v>791</v>
      </c>
      <c r="AA176">
        <v>2.2323</v>
      </c>
      <c r="AB176" t="s">
        <v>1085</v>
      </c>
      <c r="AC176">
        <v>1.5051000000000001</v>
      </c>
      <c r="AD176">
        <v>15.7159</v>
      </c>
      <c r="AE176">
        <v>190.59880000000001</v>
      </c>
      <c r="AF176">
        <v>4.5</v>
      </c>
      <c r="AG176">
        <v>52</v>
      </c>
      <c r="AH176">
        <v>7</v>
      </c>
      <c r="AI176">
        <v>44</v>
      </c>
      <c r="AJ176" t="s">
        <v>5</v>
      </c>
      <c r="AL176" t="e">
        <f t="shared" ref="AL176:AL239" si="174">IF(AND(#REF!&lt;&gt;#REF!,#REF!&lt;&gt;#REF!),"Bold","")</f>
        <v>#REF!</v>
      </c>
    </row>
    <row r="177" spans="1:38">
      <c r="A177" t="s">
        <v>1117</v>
      </c>
      <c r="B177" s="1">
        <v>0.62847222222222221</v>
      </c>
      <c r="C177" t="s">
        <v>175</v>
      </c>
      <c r="D177" t="s">
        <v>1105</v>
      </c>
      <c r="E177" t="s">
        <v>802</v>
      </c>
      <c r="F177">
        <v>12938</v>
      </c>
      <c r="G177" t="s">
        <v>291</v>
      </c>
      <c r="H177" t="s">
        <v>232</v>
      </c>
      <c r="I177" t="s">
        <v>5</v>
      </c>
      <c r="J177" t="s">
        <v>778</v>
      </c>
      <c r="K177" t="s">
        <v>1106</v>
      </c>
      <c r="L177">
        <v>3</v>
      </c>
      <c r="M177">
        <v>96.1</v>
      </c>
      <c r="N177">
        <v>46.220199999999998</v>
      </c>
      <c r="O177">
        <v>23.314900000000002</v>
      </c>
      <c r="P177">
        <v>8.8862000000000005</v>
      </c>
      <c r="Q177">
        <v>11.279199999999999</v>
      </c>
      <c r="R177">
        <v>5.2358000000000002</v>
      </c>
      <c r="S177">
        <v>4.5083000000000002</v>
      </c>
      <c r="T177">
        <v>2.137</v>
      </c>
      <c r="U177">
        <v>2.9457</v>
      </c>
      <c r="V177">
        <v>2.2852000000000001</v>
      </c>
      <c r="W177">
        <v>22.9129</v>
      </c>
      <c r="X177" t="s">
        <v>1118</v>
      </c>
      <c r="Y177">
        <v>2.4319000000000002</v>
      </c>
      <c r="Z177" t="s">
        <v>238</v>
      </c>
      <c r="AA177">
        <v>2.7332000000000001</v>
      </c>
      <c r="AB177" t="s">
        <v>248</v>
      </c>
      <c r="AC177">
        <v>1.8696999999999999</v>
      </c>
      <c r="AD177">
        <v>15.690799999999999</v>
      </c>
      <c r="AE177">
        <v>248.55099999999999</v>
      </c>
      <c r="AF177">
        <v>12</v>
      </c>
      <c r="AG177">
        <v>92</v>
      </c>
      <c r="AH177">
        <v>7</v>
      </c>
      <c r="AI177">
        <v>16</v>
      </c>
      <c r="AJ177" t="s">
        <v>5</v>
      </c>
      <c r="AL177" t="e">
        <f t="shared" ref="AL177:AL240" si="175">IF(AND(#REF!&lt;&gt;#REF!,#REF!&lt;&gt;#REF!),"Bold","")</f>
        <v>#REF!</v>
      </c>
    </row>
    <row r="178" spans="1:38">
      <c r="A178" t="s">
        <v>1326</v>
      </c>
      <c r="B178" s="1">
        <v>0.66666666666666663</v>
      </c>
      <c r="C178" t="s">
        <v>226</v>
      </c>
      <c r="D178" t="s">
        <v>229</v>
      </c>
      <c r="E178" t="s">
        <v>388</v>
      </c>
      <c r="F178">
        <v>3493</v>
      </c>
      <c r="G178" t="s">
        <v>231</v>
      </c>
      <c r="H178" t="s">
        <v>232</v>
      </c>
      <c r="I178" t="s">
        <v>5</v>
      </c>
      <c r="J178" t="s">
        <v>778</v>
      </c>
      <c r="K178" t="s">
        <v>1312</v>
      </c>
      <c r="L178">
        <v>3</v>
      </c>
      <c r="M178">
        <v>56.305</v>
      </c>
      <c r="N178">
        <v>35.371299999999998</v>
      </c>
      <c r="O178">
        <v>14.080399999999999</v>
      </c>
      <c r="P178">
        <v>4.2058</v>
      </c>
      <c r="Q178">
        <v>6.016</v>
      </c>
      <c r="R178">
        <v>3.694</v>
      </c>
      <c r="S178">
        <v>2.0768</v>
      </c>
      <c r="T178">
        <v>1.0158</v>
      </c>
      <c r="U178">
        <v>0.93879999999999997</v>
      </c>
      <c r="V178">
        <v>0.89639999999999997</v>
      </c>
      <c r="W178">
        <v>15.848599999999999</v>
      </c>
      <c r="X178" t="s">
        <v>408</v>
      </c>
      <c r="Y178">
        <v>1.4007000000000001</v>
      </c>
      <c r="Z178" t="s">
        <v>409</v>
      </c>
      <c r="AA178">
        <v>1.0677000000000001</v>
      </c>
      <c r="AB178" t="s">
        <v>410</v>
      </c>
      <c r="AC178">
        <v>0.26500000000000001</v>
      </c>
      <c r="AD178">
        <v>15.612299999999999</v>
      </c>
      <c r="AE178">
        <v>158.7946</v>
      </c>
      <c r="AF178">
        <v>12</v>
      </c>
      <c r="AG178">
        <v>51</v>
      </c>
      <c r="AH178">
        <v>7</v>
      </c>
      <c r="AI178">
        <v>2</v>
      </c>
      <c r="AJ178" t="s">
        <v>5</v>
      </c>
      <c r="AL178" t="e">
        <f t="shared" ref="AL178:AL241" si="176">IF(AND(#REF!&lt;&gt;#REF!,#REF!&lt;&gt;#REF!),"Bold","")</f>
        <v>#REF!</v>
      </c>
    </row>
    <row r="179" spans="1:38">
      <c r="A179" t="s">
        <v>798</v>
      </c>
      <c r="B179" s="1">
        <v>0.57291666666666663</v>
      </c>
      <c r="C179" t="s">
        <v>224</v>
      </c>
      <c r="D179" t="s">
        <v>433</v>
      </c>
      <c r="F179">
        <v>10903</v>
      </c>
      <c r="G179" t="s">
        <v>231</v>
      </c>
      <c r="H179" t="s">
        <v>232</v>
      </c>
      <c r="I179" t="s">
        <v>5</v>
      </c>
      <c r="J179" t="s">
        <v>778</v>
      </c>
      <c r="K179" t="s">
        <v>779</v>
      </c>
      <c r="L179">
        <v>8</v>
      </c>
      <c r="M179">
        <v>75.88</v>
      </c>
      <c r="N179">
        <v>45.411099999999998</v>
      </c>
      <c r="O179">
        <v>17.9224</v>
      </c>
      <c r="P179">
        <v>7.3383000000000003</v>
      </c>
      <c r="Q179">
        <v>6.2039999999999997</v>
      </c>
      <c r="R179">
        <v>4.1127000000000002</v>
      </c>
      <c r="S179">
        <v>3.0748000000000002</v>
      </c>
      <c r="T179">
        <v>3.0371000000000001</v>
      </c>
      <c r="U179">
        <v>1.4117999999999999</v>
      </c>
      <c r="V179">
        <v>1.2999000000000001</v>
      </c>
      <c r="W179">
        <v>22.333600000000001</v>
      </c>
      <c r="X179" t="s">
        <v>799</v>
      </c>
      <c r="Y179">
        <v>0.86819999999999997</v>
      </c>
      <c r="Z179" t="s">
        <v>781</v>
      </c>
      <c r="AA179">
        <v>0.43930000000000002</v>
      </c>
      <c r="AB179" t="s">
        <v>800</v>
      </c>
      <c r="AC179">
        <v>0.64990000000000003</v>
      </c>
      <c r="AD179">
        <v>15.583299999999999</v>
      </c>
      <c r="AE179">
        <v>205.56639999999999</v>
      </c>
      <c r="AF179">
        <v>25</v>
      </c>
      <c r="AG179">
        <v>91</v>
      </c>
      <c r="AH179">
        <v>7</v>
      </c>
      <c r="AI179">
        <v>20</v>
      </c>
      <c r="AJ179" t="s">
        <v>5</v>
      </c>
      <c r="AL179" t="e">
        <f t="shared" ref="AL179:AL242" si="177">IF(AND(#REF!&lt;&gt;#REF!,#REF!&lt;&gt;#REF!),"Bold","")</f>
        <v>#REF!</v>
      </c>
    </row>
    <row r="180" spans="1:38">
      <c r="A180" t="s">
        <v>1607</v>
      </c>
      <c r="B180" s="1">
        <v>0.80208333333333337</v>
      </c>
      <c r="C180" t="s">
        <v>181</v>
      </c>
      <c r="D180" t="s">
        <v>1105</v>
      </c>
      <c r="E180" t="s">
        <v>388</v>
      </c>
      <c r="F180">
        <v>3429</v>
      </c>
      <c r="G180" t="s">
        <v>1481</v>
      </c>
      <c r="H180" t="s">
        <v>1482</v>
      </c>
      <c r="I180" s="3" t="s">
        <v>5</v>
      </c>
      <c r="J180" t="s">
        <v>778</v>
      </c>
      <c r="K180" t="s">
        <v>1589</v>
      </c>
      <c r="L180">
        <v>8</v>
      </c>
      <c r="M180">
        <v>38.159700000000001</v>
      </c>
      <c r="N180">
        <v>20.250499999999999</v>
      </c>
      <c r="O180">
        <v>10.1172</v>
      </c>
      <c r="P180">
        <v>4.6249000000000002</v>
      </c>
      <c r="Q180">
        <v>5.5084999999999997</v>
      </c>
      <c r="R180">
        <v>2.5960999999999999</v>
      </c>
      <c r="S180">
        <v>3.2286000000000001</v>
      </c>
      <c r="T180">
        <v>1.431</v>
      </c>
      <c r="U180">
        <v>0.6099</v>
      </c>
      <c r="V180">
        <v>0.74980000000000002</v>
      </c>
      <c r="W180">
        <v>11.902100000000001</v>
      </c>
      <c r="X180" t="s">
        <v>1608</v>
      </c>
      <c r="Y180">
        <v>0.66110000000000002</v>
      </c>
      <c r="Z180" t="s">
        <v>1609</v>
      </c>
      <c r="AA180">
        <v>0.65769999999999995</v>
      </c>
      <c r="AB180" t="s">
        <v>1610</v>
      </c>
      <c r="AC180">
        <v>1.2965</v>
      </c>
      <c r="AD180">
        <v>15.572900000000001</v>
      </c>
      <c r="AE180">
        <v>117.36669999999999</v>
      </c>
      <c r="AF180">
        <v>20</v>
      </c>
      <c r="AG180">
        <v>55</v>
      </c>
      <c r="AH180">
        <v>7</v>
      </c>
      <c r="AI180">
        <v>45</v>
      </c>
      <c r="AJ180" t="s">
        <v>5</v>
      </c>
      <c r="AL180" t="e">
        <f t="shared" ref="AL180:AL243" si="178">IF(AND(#REF!&lt;&gt;#REF!,#REF!&lt;&gt;#REF!),"Bold","")</f>
        <v>#REF!</v>
      </c>
    </row>
    <row r="181" spans="1:38">
      <c r="A181" t="s">
        <v>1453</v>
      </c>
      <c r="B181" s="1">
        <v>0.69097222222222221</v>
      </c>
      <c r="C181" t="s">
        <v>224</v>
      </c>
      <c r="D181" t="s">
        <v>801</v>
      </c>
      <c r="F181">
        <v>5996</v>
      </c>
      <c r="G181" t="s">
        <v>231</v>
      </c>
      <c r="H181" t="s">
        <v>232</v>
      </c>
      <c r="I181" s="3" t="s">
        <v>5</v>
      </c>
      <c r="J181" t="s">
        <v>778</v>
      </c>
      <c r="K181" t="s">
        <v>1443</v>
      </c>
      <c r="L181">
        <v>4</v>
      </c>
      <c r="M181">
        <v>50.022799999999997</v>
      </c>
      <c r="N181">
        <v>45.697000000000003</v>
      </c>
      <c r="O181">
        <v>32.645200000000003</v>
      </c>
      <c r="P181">
        <v>8.6225000000000005</v>
      </c>
      <c r="Q181">
        <v>6.8121999999999998</v>
      </c>
      <c r="R181">
        <v>4.4703999999999997</v>
      </c>
      <c r="S181">
        <v>4.9314</v>
      </c>
      <c r="T181">
        <v>2.4975999999999998</v>
      </c>
      <c r="U181">
        <v>1.7402</v>
      </c>
      <c r="V181">
        <v>2.3380000000000001</v>
      </c>
      <c r="W181">
        <v>14.6386</v>
      </c>
      <c r="X181" t="s">
        <v>454</v>
      </c>
      <c r="Y181">
        <v>0.35399999999999998</v>
      </c>
      <c r="Z181" t="s">
        <v>1454</v>
      </c>
      <c r="AA181">
        <v>0.4541</v>
      </c>
      <c r="AB181" t="s">
        <v>268</v>
      </c>
      <c r="AC181">
        <v>1.917</v>
      </c>
      <c r="AD181">
        <v>15.494999999999999</v>
      </c>
      <c r="AE181">
        <v>192.63589999999999</v>
      </c>
      <c r="AF181">
        <v>16</v>
      </c>
      <c r="AG181">
        <v>60</v>
      </c>
      <c r="AH181">
        <v>7</v>
      </c>
      <c r="AI181">
        <v>2</v>
      </c>
      <c r="AJ181" t="s">
        <v>5</v>
      </c>
      <c r="AL181" t="e">
        <f t="shared" ref="AL181:AL244" si="179">IF(AND(#REF!&lt;&gt;#REF!,#REF!&lt;&gt;#REF!),"Bold","")</f>
        <v>#REF!</v>
      </c>
    </row>
    <row r="182" spans="1:38">
      <c r="A182" t="s">
        <v>490</v>
      </c>
      <c r="B182" s="1">
        <v>0.53125</v>
      </c>
      <c r="C182" t="s">
        <v>175</v>
      </c>
      <c r="D182" t="s">
        <v>484</v>
      </c>
      <c r="E182" t="s">
        <v>230</v>
      </c>
      <c r="F182">
        <v>3752</v>
      </c>
      <c r="G182" t="s">
        <v>291</v>
      </c>
      <c r="H182" t="s">
        <v>232</v>
      </c>
      <c r="I182" t="s">
        <v>5</v>
      </c>
      <c r="J182" t="s">
        <v>234</v>
      </c>
      <c r="K182" t="s">
        <v>485</v>
      </c>
      <c r="L182">
        <v>2</v>
      </c>
      <c r="M182">
        <v>84.67</v>
      </c>
      <c r="N182">
        <v>59.516399999999997</v>
      </c>
      <c r="O182">
        <v>26.1586</v>
      </c>
      <c r="P182">
        <v>7.6687000000000003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19.639299999999999</v>
      </c>
      <c r="X182" t="s">
        <v>491</v>
      </c>
      <c r="Y182">
        <v>0.86250000000000004</v>
      </c>
      <c r="Z182" t="s">
        <v>402</v>
      </c>
      <c r="AA182">
        <v>1.6154999999999999</v>
      </c>
      <c r="AB182" t="s">
        <v>285</v>
      </c>
      <c r="AC182">
        <v>1.3369</v>
      </c>
      <c r="AD182">
        <v>15.45</v>
      </c>
      <c r="AE182">
        <v>238.00020000000001</v>
      </c>
      <c r="AF182">
        <v>2.75</v>
      </c>
      <c r="AG182">
        <v>68</v>
      </c>
      <c r="AH182">
        <v>7</v>
      </c>
      <c r="AI182">
        <v>38</v>
      </c>
      <c r="AJ182" t="s">
        <v>5</v>
      </c>
      <c r="AL182" t="e">
        <f t="shared" ref="AL182:AL245" si="180">IF(AND(#REF!&lt;&gt;#REF!,#REF!&lt;&gt;#REF!),"Bold","")</f>
        <v>#REF!</v>
      </c>
    </row>
    <row r="183" spans="1:38">
      <c r="A183" t="s">
        <v>1081</v>
      </c>
      <c r="B183" s="1">
        <v>0.62152777777777779</v>
      </c>
      <c r="C183" t="s">
        <v>224</v>
      </c>
      <c r="D183" t="s">
        <v>484</v>
      </c>
      <c r="F183">
        <v>6814</v>
      </c>
      <c r="G183" t="s">
        <v>231</v>
      </c>
      <c r="H183" t="s">
        <v>232</v>
      </c>
      <c r="I183" t="s">
        <v>5</v>
      </c>
      <c r="J183" t="s">
        <v>778</v>
      </c>
      <c r="K183" t="s">
        <v>1073</v>
      </c>
      <c r="L183">
        <v>3</v>
      </c>
      <c r="M183">
        <v>85.58</v>
      </c>
      <c r="N183">
        <v>67.792000000000002</v>
      </c>
      <c r="O183">
        <v>30.2804</v>
      </c>
      <c r="P183">
        <v>8.4986999999999995</v>
      </c>
      <c r="Q183">
        <v>4.7653999999999996</v>
      </c>
      <c r="R183">
        <v>3.5752000000000002</v>
      </c>
      <c r="S183">
        <v>2.5573000000000001</v>
      </c>
      <c r="T183">
        <v>0</v>
      </c>
      <c r="U183">
        <v>0</v>
      </c>
      <c r="V183">
        <v>0</v>
      </c>
      <c r="W183">
        <v>16.991399999999999</v>
      </c>
      <c r="Y183">
        <v>0</v>
      </c>
      <c r="Z183" t="s">
        <v>474</v>
      </c>
      <c r="AA183">
        <v>1.8369</v>
      </c>
      <c r="AB183" t="s">
        <v>413</v>
      </c>
      <c r="AC183">
        <v>1.2470000000000001</v>
      </c>
      <c r="AD183">
        <v>15.3543</v>
      </c>
      <c r="AE183">
        <v>244.10550000000001</v>
      </c>
      <c r="AF183">
        <v>0</v>
      </c>
      <c r="AG183">
        <v>57</v>
      </c>
      <c r="AH183">
        <v>7</v>
      </c>
      <c r="AI183">
        <v>64</v>
      </c>
      <c r="AJ183" t="s">
        <v>5</v>
      </c>
      <c r="AL183" t="e">
        <f t="shared" ref="AL183:AL246" si="181">IF(AND(#REF!&lt;&gt;#REF!,#REF!&lt;&gt;#REF!),"Bold","")</f>
        <v>#REF!</v>
      </c>
    </row>
    <row r="184" spans="1:38">
      <c r="A184" t="s">
        <v>539</v>
      </c>
      <c r="B184" s="1">
        <v>0.53472222222222221</v>
      </c>
      <c r="C184" t="s">
        <v>212</v>
      </c>
      <c r="D184" t="s">
        <v>327</v>
      </c>
      <c r="F184">
        <v>6814</v>
      </c>
      <c r="G184" t="s">
        <v>328</v>
      </c>
      <c r="H184" t="s">
        <v>329</v>
      </c>
      <c r="I184" t="s">
        <v>233</v>
      </c>
      <c r="J184" t="s">
        <v>521</v>
      </c>
      <c r="K184" t="s">
        <v>522</v>
      </c>
      <c r="L184">
        <v>5</v>
      </c>
      <c r="M184">
        <v>59.668399999999998</v>
      </c>
      <c r="N184">
        <v>62.996600000000001</v>
      </c>
      <c r="O184">
        <v>25.121200000000002</v>
      </c>
      <c r="P184">
        <v>12.103</v>
      </c>
      <c r="Q184">
        <v>6.6936999999999998</v>
      </c>
      <c r="R184">
        <v>7.1788999999999996</v>
      </c>
      <c r="S184">
        <v>3.4356</v>
      </c>
      <c r="T184">
        <v>1.863</v>
      </c>
      <c r="U184">
        <v>1.8754999999999999</v>
      </c>
      <c r="V184">
        <v>2.327</v>
      </c>
      <c r="W184">
        <v>10.9886</v>
      </c>
      <c r="X184" t="s">
        <v>352</v>
      </c>
      <c r="Y184">
        <v>2.7681</v>
      </c>
      <c r="Z184" t="s">
        <v>353</v>
      </c>
      <c r="AA184">
        <v>2.6894</v>
      </c>
      <c r="AB184" t="s">
        <v>540</v>
      </c>
      <c r="AC184">
        <v>0.44130000000000003</v>
      </c>
      <c r="AD184">
        <v>15.3439</v>
      </c>
      <c r="AE184">
        <v>215.49430000000001</v>
      </c>
      <c r="AF184">
        <v>7</v>
      </c>
      <c r="AG184">
        <v>0</v>
      </c>
      <c r="AH184">
        <v>12</v>
      </c>
      <c r="AI184">
        <v>8</v>
      </c>
      <c r="AJ184" t="s">
        <v>336</v>
      </c>
      <c r="AL184" t="e">
        <f t="shared" ref="AL184:AL247" si="182">IF(AND(#REF!&lt;&gt;#REF!,#REF!&lt;&gt;#REF!),"Bold","")</f>
        <v>#REF!</v>
      </c>
    </row>
    <row r="185" spans="1:38">
      <c r="A185" t="s">
        <v>1423</v>
      </c>
      <c r="B185" s="1">
        <v>0.68055555555555547</v>
      </c>
      <c r="C185" t="s">
        <v>212</v>
      </c>
      <c r="D185" t="s">
        <v>730</v>
      </c>
      <c r="F185">
        <v>5724</v>
      </c>
      <c r="G185" t="s">
        <v>328</v>
      </c>
      <c r="H185" t="s">
        <v>329</v>
      </c>
      <c r="I185" t="s">
        <v>233</v>
      </c>
      <c r="J185" t="s">
        <v>1417</v>
      </c>
      <c r="K185" t="s">
        <v>1418</v>
      </c>
      <c r="L185">
        <v>5</v>
      </c>
      <c r="M185">
        <v>44.237400000000001</v>
      </c>
      <c r="N185">
        <v>40.024099999999997</v>
      </c>
      <c r="O185">
        <v>18.820900000000002</v>
      </c>
      <c r="P185">
        <v>8.0401000000000007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16.5107</v>
      </c>
      <c r="X185" t="s">
        <v>724</v>
      </c>
      <c r="Y185">
        <v>5.5599999999999997E-2</v>
      </c>
      <c r="Z185" t="s">
        <v>373</v>
      </c>
      <c r="AA185">
        <v>0.74550000000000005</v>
      </c>
      <c r="AB185" t="s">
        <v>378</v>
      </c>
      <c r="AC185">
        <v>1.1618999999999999</v>
      </c>
      <c r="AD185">
        <v>15.3337</v>
      </c>
      <c r="AE185">
        <v>159.84139999999999</v>
      </c>
      <c r="AF185">
        <v>2.25</v>
      </c>
      <c r="AG185">
        <v>0</v>
      </c>
      <c r="AH185">
        <v>12</v>
      </c>
      <c r="AI185">
        <v>168</v>
      </c>
      <c r="AJ185" t="s">
        <v>336</v>
      </c>
      <c r="AL185" t="e">
        <f t="shared" ref="AL185:AL248" si="183">IF(AND(#REF!&lt;&gt;#REF!,#REF!&lt;&gt;#REF!),"Bold","")</f>
        <v>#REF!</v>
      </c>
    </row>
    <row r="186" spans="1:38">
      <c r="A186" t="s">
        <v>1233</v>
      </c>
      <c r="B186" s="1">
        <v>0.64583333333333337</v>
      </c>
      <c r="C186" t="s">
        <v>224</v>
      </c>
      <c r="D186" t="s">
        <v>801</v>
      </c>
      <c r="F186">
        <v>7087</v>
      </c>
      <c r="G186" t="s">
        <v>231</v>
      </c>
      <c r="H186" t="s">
        <v>232</v>
      </c>
      <c r="I186" t="s">
        <v>5</v>
      </c>
      <c r="J186" t="s">
        <v>778</v>
      </c>
      <c r="K186" t="s">
        <v>1220</v>
      </c>
      <c r="L186">
        <v>4</v>
      </c>
      <c r="M186">
        <v>58.868499999999997</v>
      </c>
      <c r="N186">
        <v>62.192</v>
      </c>
      <c r="O186">
        <v>31.6037</v>
      </c>
      <c r="P186">
        <v>5.6569000000000003</v>
      </c>
      <c r="Q186">
        <v>3.7044999999999999</v>
      </c>
      <c r="R186">
        <v>6.5617000000000001</v>
      </c>
      <c r="S186">
        <v>2.1686000000000001</v>
      </c>
      <c r="T186">
        <v>1.7968999999999999</v>
      </c>
      <c r="U186">
        <v>1.2961</v>
      </c>
      <c r="V186">
        <v>0.78339999999999999</v>
      </c>
      <c r="W186">
        <v>16.449300000000001</v>
      </c>
      <c r="X186" t="s">
        <v>1089</v>
      </c>
      <c r="Y186">
        <v>0.62819999999999998</v>
      </c>
      <c r="Z186" t="s">
        <v>728</v>
      </c>
      <c r="AA186">
        <v>1.1657999999999999</v>
      </c>
      <c r="AB186" t="s">
        <v>577</v>
      </c>
      <c r="AC186">
        <v>1.2522</v>
      </c>
      <c r="AD186">
        <v>15.2525</v>
      </c>
      <c r="AE186">
        <v>209.3802</v>
      </c>
      <c r="AF186">
        <v>16</v>
      </c>
      <c r="AG186">
        <v>69</v>
      </c>
      <c r="AH186">
        <v>12</v>
      </c>
      <c r="AI186">
        <v>31</v>
      </c>
      <c r="AJ186" t="s">
        <v>336</v>
      </c>
      <c r="AL186" t="e">
        <f t="shared" ref="AL186:AL249" si="184">IF(AND(#REF!&lt;&gt;#REF!,#REF!&lt;&gt;#REF!),"Bold","")</f>
        <v>#REF!</v>
      </c>
    </row>
    <row r="187" spans="1:38">
      <c r="A187" t="s">
        <v>1327</v>
      </c>
      <c r="B187" s="1">
        <v>0.66666666666666663</v>
      </c>
      <c r="C187" t="s">
        <v>226</v>
      </c>
      <c r="D187" t="s">
        <v>229</v>
      </c>
      <c r="E187" t="s">
        <v>388</v>
      </c>
      <c r="F187">
        <v>3493</v>
      </c>
      <c r="G187" t="s">
        <v>231</v>
      </c>
      <c r="H187" t="s">
        <v>232</v>
      </c>
      <c r="I187" t="s">
        <v>5</v>
      </c>
      <c r="J187" t="s">
        <v>778</v>
      </c>
      <c r="K187" t="s">
        <v>1312</v>
      </c>
      <c r="L187">
        <v>6</v>
      </c>
      <c r="M187">
        <v>28.111799999999999</v>
      </c>
      <c r="N187">
        <v>56.363199999999999</v>
      </c>
      <c r="O187">
        <v>21.593599999999999</v>
      </c>
      <c r="P187">
        <v>7.7070999999999996</v>
      </c>
      <c r="Q187">
        <v>3.3902000000000001</v>
      </c>
      <c r="R187">
        <v>3.0577000000000001</v>
      </c>
      <c r="S187">
        <v>2.5844999999999998</v>
      </c>
      <c r="T187">
        <v>2.2343000000000002</v>
      </c>
      <c r="U187">
        <v>1.2291000000000001</v>
      </c>
      <c r="V187">
        <v>1.1184000000000001</v>
      </c>
      <c r="W187">
        <v>11.312900000000001</v>
      </c>
      <c r="X187" t="s">
        <v>1175</v>
      </c>
      <c r="Y187">
        <v>0.46579999999999999</v>
      </c>
      <c r="Z187" t="s">
        <v>766</v>
      </c>
      <c r="AA187">
        <v>1.5612999999999999</v>
      </c>
      <c r="AB187" t="s">
        <v>787</v>
      </c>
      <c r="AC187">
        <v>1.7052</v>
      </c>
      <c r="AD187">
        <v>15.1873</v>
      </c>
      <c r="AE187">
        <v>157.6223</v>
      </c>
      <c r="AF187">
        <v>14</v>
      </c>
      <c r="AG187">
        <v>52</v>
      </c>
      <c r="AH187">
        <v>12</v>
      </c>
      <c r="AI187">
        <v>11</v>
      </c>
      <c r="AJ187" t="s">
        <v>336</v>
      </c>
      <c r="AL187" t="e">
        <f t="shared" ref="AL187:AL250" si="185">IF(AND(#REF!&lt;&gt;#REF!,#REF!&lt;&gt;#REF!),"Bold","")</f>
        <v>#REF!</v>
      </c>
    </row>
    <row r="188" spans="1:38">
      <c r="A188" t="s">
        <v>746</v>
      </c>
      <c r="B188" s="1">
        <v>0.56944444444444442</v>
      </c>
      <c r="C188" t="s">
        <v>226</v>
      </c>
      <c r="D188" t="s">
        <v>743</v>
      </c>
      <c r="E188" t="s">
        <v>388</v>
      </c>
      <c r="F188">
        <v>3493</v>
      </c>
      <c r="G188" t="s">
        <v>231</v>
      </c>
      <c r="H188" t="s">
        <v>232</v>
      </c>
      <c r="I188" t="s">
        <v>233</v>
      </c>
      <c r="J188" t="s">
        <v>744</v>
      </c>
      <c r="K188" t="s">
        <v>745</v>
      </c>
      <c r="L188">
        <v>4</v>
      </c>
      <c r="M188">
        <v>82.684700000000007</v>
      </c>
      <c r="N188">
        <v>42.06</v>
      </c>
      <c r="O188">
        <v>28.7392</v>
      </c>
      <c r="P188">
        <v>8.8984000000000005</v>
      </c>
      <c r="Q188">
        <v>3.7149999999999999</v>
      </c>
      <c r="R188">
        <v>3.6215000000000002</v>
      </c>
      <c r="S188">
        <v>2.8422999999999998</v>
      </c>
      <c r="T188">
        <v>1.4910000000000001</v>
      </c>
      <c r="U188">
        <v>0.84760000000000002</v>
      </c>
      <c r="V188">
        <v>1.2242999999999999</v>
      </c>
      <c r="W188">
        <v>17.3064</v>
      </c>
      <c r="X188" t="s">
        <v>747</v>
      </c>
      <c r="Y188">
        <v>0.93030000000000002</v>
      </c>
      <c r="Z188" t="s">
        <v>288</v>
      </c>
      <c r="AA188">
        <v>0.26919999999999999</v>
      </c>
      <c r="AB188" t="s">
        <v>529</v>
      </c>
      <c r="AC188">
        <v>0.2878</v>
      </c>
      <c r="AD188">
        <v>15.095800000000001</v>
      </c>
      <c r="AE188" s="23">
        <v>210.0137</v>
      </c>
      <c r="AF188">
        <v>5.5</v>
      </c>
      <c r="AG188">
        <v>60</v>
      </c>
      <c r="AH188">
        <v>12</v>
      </c>
      <c r="AI188">
        <v>36</v>
      </c>
      <c r="AJ188" t="s">
        <v>336</v>
      </c>
      <c r="AL188" t="e">
        <f t="shared" ref="AL188:AL251" si="186">IF(AND(#REF!&lt;&gt;#REF!,#REF!&lt;&gt;#REF!),"Bold","")</f>
        <v>#REF!</v>
      </c>
    </row>
    <row r="189" spans="1:38">
      <c r="A189" t="s">
        <v>1330</v>
      </c>
      <c r="B189" s="1">
        <v>0.66666666666666663</v>
      </c>
      <c r="C189" t="s">
        <v>226</v>
      </c>
      <c r="D189" t="s">
        <v>229</v>
      </c>
      <c r="E189" t="s">
        <v>388</v>
      </c>
      <c r="F189">
        <v>3493</v>
      </c>
      <c r="G189" t="s">
        <v>231</v>
      </c>
      <c r="H189" t="s">
        <v>232</v>
      </c>
      <c r="I189" t="s">
        <v>5</v>
      </c>
      <c r="J189" t="s">
        <v>778</v>
      </c>
      <c r="K189" t="s">
        <v>1312</v>
      </c>
      <c r="L189">
        <v>3</v>
      </c>
      <c r="M189">
        <v>42.490499999999997</v>
      </c>
      <c r="N189">
        <v>35.368299999999998</v>
      </c>
      <c r="O189">
        <v>16.079000000000001</v>
      </c>
      <c r="P189">
        <v>9.4038000000000004</v>
      </c>
      <c r="Q189">
        <v>6.4211</v>
      </c>
      <c r="R189">
        <v>2.4197000000000002</v>
      </c>
      <c r="S189">
        <v>1.6273</v>
      </c>
      <c r="T189">
        <v>1.3119000000000001</v>
      </c>
      <c r="U189">
        <v>0.9012</v>
      </c>
      <c r="V189">
        <v>1.2808999999999999</v>
      </c>
      <c r="W189">
        <v>11.21</v>
      </c>
      <c r="X189" t="s">
        <v>415</v>
      </c>
      <c r="Y189">
        <v>1.2729999999999999</v>
      </c>
      <c r="Z189" t="s">
        <v>416</v>
      </c>
      <c r="AA189">
        <v>1.0549999999999999</v>
      </c>
      <c r="AB189" s="5" t="s">
        <v>248</v>
      </c>
      <c r="AC189">
        <v>2.036</v>
      </c>
      <c r="AD189">
        <v>15.091900000000001</v>
      </c>
      <c r="AE189">
        <v>147.96960000000001</v>
      </c>
      <c r="AF189">
        <v>16</v>
      </c>
      <c r="AG189">
        <v>58</v>
      </c>
      <c r="AH189">
        <v>12</v>
      </c>
      <c r="AI189">
        <v>39</v>
      </c>
      <c r="AJ189" t="s">
        <v>336</v>
      </c>
      <c r="AL189" t="e">
        <f t="shared" ref="AL189:AL252" si="187">IF(AND(#REF!&lt;&gt;#REF!,#REF!&lt;&gt;#REF!),"Bold","")</f>
        <v>#REF!</v>
      </c>
    </row>
    <row r="190" spans="1:38">
      <c r="A190" t="s">
        <v>1374</v>
      </c>
      <c r="B190" s="1">
        <v>0.67708333333333337</v>
      </c>
      <c r="C190" t="s">
        <v>175</v>
      </c>
      <c r="D190" t="s">
        <v>484</v>
      </c>
      <c r="E190" t="s">
        <v>230</v>
      </c>
      <c r="F190">
        <v>3619</v>
      </c>
      <c r="G190" t="s">
        <v>291</v>
      </c>
      <c r="H190" t="s">
        <v>232</v>
      </c>
      <c r="I190" t="s">
        <v>5</v>
      </c>
      <c r="J190" t="s">
        <v>778</v>
      </c>
      <c r="K190" t="s">
        <v>1373</v>
      </c>
      <c r="L190">
        <v>4</v>
      </c>
      <c r="M190">
        <v>83.894999999999996</v>
      </c>
      <c r="N190">
        <v>70.855999999999995</v>
      </c>
      <c r="O190">
        <v>21.746200000000002</v>
      </c>
      <c r="P190">
        <v>14.489100000000001</v>
      </c>
      <c r="Q190">
        <v>5.7590000000000003</v>
      </c>
      <c r="R190">
        <v>3.8460000000000001</v>
      </c>
      <c r="S190">
        <v>3.6585999999999999</v>
      </c>
      <c r="T190">
        <v>2.5882000000000001</v>
      </c>
      <c r="U190">
        <v>1.0588</v>
      </c>
      <c r="V190">
        <v>1.0994999999999999</v>
      </c>
      <c r="W190">
        <v>19.174299999999999</v>
      </c>
      <c r="X190" t="s">
        <v>1375</v>
      </c>
      <c r="Y190">
        <v>1</v>
      </c>
      <c r="Z190" t="s">
        <v>494</v>
      </c>
      <c r="AA190">
        <v>1.6875</v>
      </c>
      <c r="AB190" t="s">
        <v>729</v>
      </c>
      <c r="AC190">
        <v>1.9468000000000001</v>
      </c>
      <c r="AD190">
        <v>15.033899999999999</v>
      </c>
      <c r="AE190" s="23">
        <v>247.83879999999999</v>
      </c>
      <c r="AF190">
        <v>6</v>
      </c>
      <c r="AG190">
        <v>70</v>
      </c>
      <c r="AH190">
        <v>12</v>
      </c>
      <c r="AI190">
        <v>47</v>
      </c>
      <c r="AJ190" t="s">
        <v>336</v>
      </c>
      <c r="AL190" t="e">
        <f t="shared" ref="AL190:AL253" si="188">IF(AND(#REF!&lt;&gt;#REF!,#REF!&lt;&gt;#REF!),"Bold","")</f>
        <v>#REF!</v>
      </c>
    </row>
    <row r="191" spans="1:38">
      <c r="A191" t="s">
        <v>1049</v>
      </c>
      <c r="B191" s="1">
        <v>0.61805555555555558</v>
      </c>
      <c r="C191" t="s">
        <v>226</v>
      </c>
      <c r="D191" t="s">
        <v>484</v>
      </c>
      <c r="E191" t="s">
        <v>230</v>
      </c>
      <c r="F191">
        <v>4528</v>
      </c>
      <c r="G191" t="s">
        <v>231</v>
      </c>
      <c r="H191" t="s">
        <v>232</v>
      </c>
      <c r="I191" t="s">
        <v>233</v>
      </c>
      <c r="J191" t="s">
        <v>778</v>
      </c>
      <c r="K191" t="s">
        <v>1046</v>
      </c>
      <c r="L191">
        <v>3</v>
      </c>
      <c r="M191">
        <v>76.875</v>
      </c>
      <c r="N191">
        <v>69.660399999999996</v>
      </c>
      <c r="O191">
        <v>34.5364</v>
      </c>
      <c r="P191">
        <v>8.1280999999999999</v>
      </c>
      <c r="Q191">
        <v>6.5978000000000003</v>
      </c>
      <c r="R191">
        <v>4.0427999999999997</v>
      </c>
      <c r="S191">
        <v>2.4525999999999999</v>
      </c>
      <c r="T191">
        <v>1.6576</v>
      </c>
      <c r="U191">
        <v>0</v>
      </c>
      <c r="V191">
        <v>0</v>
      </c>
      <c r="W191">
        <v>19.0593</v>
      </c>
      <c r="X191" t="s">
        <v>276</v>
      </c>
      <c r="Y191">
        <v>1.3494999999999999</v>
      </c>
      <c r="Z191" t="s">
        <v>263</v>
      </c>
      <c r="AA191">
        <v>1.1263000000000001</v>
      </c>
      <c r="AB191" t="s">
        <v>1050</v>
      </c>
      <c r="AC191">
        <v>1.9879</v>
      </c>
      <c r="AD191">
        <v>14.933400000000001</v>
      </c>
      <c r="AE191">
        <v>245.80449999999999</v>
      </c>
      <c r="AF191">
        <v>5.5</v>
      </c>
      <c r="AG191">
        <v>69</v>
      </c>
      <c r="AH191">
        <v>12</v>
      </c>
      <c r="AI191">
        <v>60</v>
      </c>
      <c r="AJ191" t="s">
        <v>336</v>
      </c>
      <c r="AL191" t="e">
        <f t="shared" ref="AL191:AL254" si="189">IF(AND(#REF!&lt;&gt;#REF!,#REF!&lt;&gt;#REF!),"Bold","")</f>
        <v>#REF!</v>
      </c>
    </row>
    <row r="192" spans="1:38">
      <c r="A192" t="s">
        <v>1114</v>
      </c>
      <c r="B192" s="1">
        <v>0.62847222222222221</v>
      </c>
      <c r="C192" t="s">
        <v>175</v>
      </c>
      <c r="D192" t="s">
        <v>1105</v>
      </c>
      <c r="E192" t="s">
        <v>802</v>
      </c>
      <c r="F192">
        <v>12938</v>
      </c>
      <c r="G192" t="s">
        <v>291</v>
      </c>
      <c r="H192" t="s">
        <v>232</v>
      </c>
      <c r="I192" t="s">
        <v>5</v>
      </c>
      <c r="J192" t="s">
        <v>778</v>
      </c>
      <c r="K192" t="s">
        <v>1106</v>
      </c>
      <c r="L192">
        <v>6</v>
      </c>
      <c r="M192">
        <v>65.72</v>
      </c>
      <c r="N192">
        <v>87.9529</v>
      </c>
      <c r="O192">
        <v>41.107199999999999</v>
      </c>
      <c r="P192">
        <v>14.6074</v>
      </c>
      <c r="Q192">
        <v>11.520099999999999</v>
      </c>
      <c r="R192">
        <v>7.2186000000000003</v>
      </c>
      <c r="S192">
        <v>5.516</v>
      </c>
      <c r="T192">
        <v>3.9045000000000001</v>
      </c>
      <c r="U192">
        <v>2.5396000000000001</v>
      </c>
      <c r="V192">
        <v>2.9632999999999998</v>
      </c>
      <c r="W192">
        <v>21.4557</v>
      </c>
      <c r="X192" t="s">
        <v>1115</v>
      </c>
      <c r="Y192">
        <v>1.1599999999999999</v>
      </c>
      <c r="Z192" t="s">
        <v>1116</v>
      </c>
      <c r="AA192">
        <v>1.5643</v>
      </c>
      <c r="AB192" t="s">
        <v>805</v>
      </c>
      <c r="AC192">
        <v>2.2618</v>
      </c>
      <c r="AD192">
        <v>14.923999999999999</v>
      </c>
      <c r="AE192">
        <v>284.41550000000001</v>
      </c>
      <c r="AF192">
        <v>10</v>
      </c>
      <c r="AG192">
        <v>99</v>
      </c>
      <c r="AH192">
        <v>12</v>
      </c>
      <c r="AI192">
        <v>324</v>
      </c>
      <c r="AJ192" t="s">
        <v>336</v>
      </c>
      <c r="AL192" t="e">
        <f t="shared" ref="AL192:AL255" si="190">IF(AND(#REF!&lt;&gt;#REF!,#REF!&lt;&gt;#REF!),"Bold","")</f>
        <v>#REF!</v>
      </c>
    </row>
    <row r="193" spans="1:38">
      <c r="A193" t="s">
        <v>425</v>
      </c>
      <c r="B193" s="1">
        <v>0.52430555555555558</v>
      </c>
      <c r="C193" t="s">
        <v>226</v>
      </c>
      <c r="D193" t="s">
        <v>229</v>
      </c>
      <c r="E193" t="s">
        <v>388</v>
      </c>
      <c r="F193">
        <v>3493</v>
      </c>
      <c r="G193" t="s">
        <v>231</v>
      </c>
      <c r="H193" t="s">
        <v>232</v>
      </c>
      <c r="I193" t="s">
        <v>5</v>
      </c>
      <c r="J193" t="s">
        <v>234</v>
      </c>
      <c r="K193" t="s">
        <v>389</v>
      </c>
      <c r="L193">
        <v>2</v>
      </c>
      <c r="M193">
        <v>30.27</v>
      </c>
      <c r="N193">
        <v>52.136000000000003</v>
      </c>
      <c r="O193">
        <v>14.087300000000001</v>
      </c>
      <c r="P193">
        <v>7.0178000000000003</v>
      </c>
      <c r="Q193">
        <v>4.1677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8.99</v>
      </c>
      <c r="X193" t="s">
        <v>426</v>
      </c>
      <c r="Y193">
        <v>0.4929</v>
      </c>
      <c r="Z193" t="s">
        <v>427</v>
      </c>
      <c r="AA193">
        <v>1.4621</v>
      </c>
      <c r="AB193" t="s">
        <v>428</v>
      </c>
      <c r="AC193">
        <v>2.5379</v>
      </c>
      <c r="AD193">
        <v>14.85</v>
      </c>
      <c r="AE193">
        <v>145.4776</v>
      </c>
      <c r="AF193">
        <v>16</v>
      </c>
      <c r="AG193">
        <v>51</v>
      </c>
      <c r="AH193">
        <v>12</v>
      </c>
      <c r="AI193">
        <v>197</v>
      </c>
      <c r="AJ193" t="s">
        <v>336</v>
      </c>
      <c r="AL193" t="e">
        <f t="shared" ref="AL193:AL256" si="191">IF(AND(#REF!&lt;&gt;#REF!,#REF!&lt;&gt;#REF!),"Bold","")</f>
        <v>#REF!</v>
      </c>
    </row>
    <row r="194" spans="1:38">
      <c r="A194" t="s">
        <v>1093</v>
      </c>
      <c r="B194" s="1">
        <v>0.62152777777777779</v>
      </c>
      <c r="C194" t="s">
        <v>224</v>
      </c>
      <c r="D194" t="s">
        <v>484</v>
      </c>
      <c r="F194">
        <v>6814</v>
      </c>
      <c r="G194" t="s">
        <v>231</v>
      </c>
      <c r="H194" t="s">
        <v>232</v>
      </c>
      <c r="I194" t="s">
        <v>5</v>
      </c>
      <c r="J194" t="s">
        <v>778</v>
      </c>
      <c r="K194" t="s">
        <v>1073</v>
      </c>
      <c r="L194">
        <v>4</v>
      </c>
      <c r="M194">
        <v>47.183999999999997</v>
      </c>
      <c r="N194">
        <v>45.330399999999997</v>
      </c>
      <c r="O194">
        <v>29.138400000000001</v>
      </c>
      <c r="P194">
        <v>14.076000000000001</v>
      </c>
      <c r="Q194">
        <v>8.1042000000000005</v>
      </c>
      <c r="R194">
        <v>4.1387999999999998</v>
      </c>
      <c r="S194">
        <v>2.91</v>
      </c>
      <c r="T194">
        <v>1.3246</v>
      </c>
      <c r="U194">
        <v>1.6395</v>
      </c>
      <c r="V194">
        <v>0</v>
      </c>
      <c r="W194">
        <v>15.2529</v>
      </c>
      <c r="X194" t="s">
        <v>473</v>
      </c>
      <c r="Y194">
        <v>1.5718000000000001</v>
      </c>
      <c r="Z194" t="s">
        <v>791</v>
      </c>
      <c r="AA194">
        <v>2.3435000000000001</v>
      </c>
      <c r="AB194" t="s">
        <v>406</v>
      </c>
      <c r="AC194">
        <v>2.2067999999999999</v>
      </c>
      <c r="AD194">
        <v>14.8436</v>
      </c>
      <c r="AE194">
        <v>191.6833</v>
      </c>
      <c r="AF194">
        <v>14</v>
      </c>
      <c r="AG194">
        <v>64</v>
      </c>
      <c r="AH194">
        <v>12</v>
      </c>
      <c r="AI194">
        <v>223</v>
      </c>
      <c r="AJ194" t="s">
        <v>336</v>
      </c>
      <c r="AL194" t="e">
        <f t="shared" ref="AL194:AL257" si="192">IF(AND(#REF!&lt;&gt;#REF!,#REF!&lt;&gt;#REF!),"Bold","")</f>
        <v>#REF!</v>
      </c>
    </row>
    <row r="195" spans="1:38">
      <c r="A195" t="s">
        <v>1526</v>
      </c>
      <c r="B195" s="1">
        <v>0.73958333333333337</v>
      </c>
      <c r="C195" t="s">
        <v>181</v>
      </c>
      <c r="D195" t="s">
        <v>1519</v>
      </c>
      <c r="E195" t="s">
        <v>230</v>
      </c>
      <c r="F195">
        <v>5434</v>
      </c>
      <c r="G195" t="s">
        <v>1481</v>
      </c>
      <c r="H195" t="s">
        <v>1482</v>
      </c>
      <c r="I195" s="3" t="s">
        <v>5</v>
      </c>
      <c r="J195" t="s">
        <v>778</v>
      </c>
      <c r="K195" t="s">
        <v>1520</v>
      </c>
      <c r="L195">
        <v>9</v>
      </c>
      <c r="M195">
        <v>74.34</v>
      </c>
      <c r="N195">
        <v>60.484000000000002</v>
      </c>
      <c r="O195">
        <v>20.403400000000001</v>
      </c>
      <c r="P195">
        <v>12.1424</v>
      </c>
      <c r="Q195">
        <v>4.774</v>
      </c>
      <c r="R195">
        <v>4.8857999999999997</v>
      </c>
      <c r="S195">
        <v>3.1086</v>
      </c>
      <c r="T195">
        <v>2.4173</v>
      </c>
      <c r="U195">
        <v>1.4917</v>
      </c>
      <c r="V195">
        <v>2.0173999999999999</v>
      </c>
      <c r="W195">
        <v>19.140699999999999</v>
      </c>
      <c r="X195" t="s">
        <v>1527</v>
      </c>
      <c r="Y195">
        <v>1.5387999999999999</v>
      </c>
      <c r="Z195" t="s">
        <v>675</v>
      </c>
      <c r="AA195">
        <v>1.8489</v>
      </c>
      <c r="AB195" t="s">
        <v>805</v>
      </c>
      <c r="AC195">
        <v>2.1892</v>
      </c>
      <c r="AD195">
        <v>14.8103</v>
      </c>
      <c r="AE195">
        <v>225.5925</v>
      </c>
      <c r="AF195">
        <v>7.5</v>
      </c>
      <c r="AG195">
        <v>70</v>
      </c>
      <c r="AH195">
        <v>12</v>
      </c>
      <c r="AI195">
        <v>63</v>
      </c>
      <c r="AJ195" t="s">
        <v>336</v>
      </c>
      <c r="AL195" t="e">
        <f t="shared" ref="AL195:AL258" si="193">IF(AND(#REF!&lt;&gt;#REF!,#REF!&lt;&gt;#REF!),"Bold","")</f>
        <v>#REF!</v>
      </c>
    </row>
    <row r="196" spans="1:38">
      <c r="A196" t="s">
        <v>1100</v>
      </c>
      <c r="B196" s="1">
        <v>0.62152777777777779</v>
      </c>
      <c r="C196" t="s">
        <v>224</v>
      </c>
      <c r="D196" t="s">
        <v>484</v>
      </c>
      <c r="F196">
        <v>6814</v>
      </c>
      <c r="G196" t="s">
        <v>231</v>
      </c>
      <c r="H196" t="s">
        <v>232</v>
      </c>
      <c r="I196" t="s">
        <v>5</v>
      </c>
      <c r="J196" t="s">
        <v>778</v>
      </c>
      <c r="K196" t="s">
        <v>1073</v>
      </c>
      <c r="L196">
        <v>11</v>
      </c>
      <c r="M196">
        <v>49.566000000000003</v>
      </c>
      <c r="N196">
        <v>37.735599999999998</v>
      </c>
      <c r="O196">
        <v>17.8858</v>
      </c>
      <c r="P196">
        <v>12.308199999999999</v>
      </c>
      <c r="Q196">
        <v>5.8444000000000003</v>
      </c>
      <c r="R196">
        <v>3.512</v>
      </c>
      <c r="S196">
        <v>1.8761000000000001</v>
      </c>
      <c r="T196">
        <v>1.3408</v>
      </c>
      <c r="U196">
        <v>1.0323</v>
      </c>
      <c r="V196">
        <v>1.2131000000000001</v>
      </c>
      <c r="W196">
        <v>18.053599999999999</v>
      </c>
      <c r="X196" t="s">
        <v>626</v>
      </c>
      <c r="Y196">
        <v>1.4831000000000001</v>
      </c>
      <c r="Z196" t="s">
        <v>1101</v>
      </c>
      <c r="AA196">
        <v>1.0862000000000001</v>
      </c>
      <c r="AB196" t="s">
        <v>787</v>
      </c>
      <c r="AC196">
        <v>1.9632000000000001</v>
      </c>
      <c r="AD196">
        <v>14.7789</v>
      </c>
      <c r="AE196">
        <v>169.67939999999999</v>
      </c>
      <c r="AF196">
        <v>25</v>
      </c>
      <c r="AG196">
        <v>64</v>
      </c>
      <c r="AH196">
        <v>7</v>
      </c>
      <c r="AI196">
        <v>40</v>
      </c>
      <c r="AJ196" t="s">
        <v>869</v>
      </c>
      <c r="AL196" t="e">
        <f t="shared" ref="AL196:AL259" si="194">IF(AND(#REF!&lt;&gt;#REF!,#REF!&lt;&gt;#REF!),"Bold","")</f>
        <v>#REF!</v>
      </c>
    </row>
    <row r="197" spans="1:38">
      <c r="A197" t="s">
        <v>986</v>
      </c>
      <c r="B197" s="1">
        <v>0.60763888888888895</v>
      </c>
      <c r="C197" t="s">
        <v>212</v>
      </c>
      <c r="D197" t="s">
        <v>971</v>
      </c>
      <c r="F197">
        <v>6269</v>
      </c>
      <c r="G197" t="s">
        <v>328</v>
      </c>
      <c r="H197" t="s">
        <v>329</v>
      </c>
      <c r="I197" t="s">
        <v>5</v>
      </c>
      <c r="J197" t="s">
        <v>521</v>
      </c>
      <c r="K197" t="s">
        <v>972</v>
      </c>
      <c r="L197">
        <v>8</v>
      </c>
      <c r="M197">
        <v>70.353700000000003</v>
      </c>
      <c r="N197">
        <v>63.580300000000001</v>
      </c>
      <c r="O197">
        <v>19.503799999999998</v>
      </c>
      <c r="P197">
        <v>4.9035000000000002</v>
      </c>
      <c r="Q197">
        <v>5.0998999999999999</v>
      </c>
      <c r="R197">
        <v>4.9268999999999998</v>
      </c>
      <c r="S197">
        <v>2.4645999999999999</v>
      </c>
      <c r="T197">
        <v>1.6787000000000001</v>
      </c>
      <c r="U197">
        <v>1.0270999999999999</v>
      </c>
      <c r="V197">
        <v>1.0780000000000001</v>
      </c>
      <c r="W197">
        <v>0</v>
      </c>
      <c r="X197" t="s">
        <v>333</v>
      </c>
      <c r="Y197">
        <v>1.6866000000000001</v>
      </c>
      <c r="Z197" t="s">
        <v>987</v>
      </c>
      <c r="AA197">
        <v>0.33829999999999999</v>
      </c>
      <c r="AB197" t="s">
        <v>988</v>
      </c>
      <c r="AC197">
        <v>3.0728</v>
      </c>
      <c r="AD197">
        <v>14.742000000000001</v>
      </c>
      <c r="AE197">
        <v>194.4563</v>
      </c>
      <c r="AF197">
        <v>12</v>
      </c>
      <c r="AG197">
        <v>89</v>
      </c>
      <c r="AH197">
        <v>7</v>
      </c>
      <c r="AI197">
        <v>26</v>
      </c>
      <c r="AJ197" t="s">
        <v>869</v>
      </c>
      <c r="AL197" t="e">
        <f t="shared" ref="AL197:AL260" si="195">IF(AND(#REF!&lt;&gt;#REF!,#REF!&lt;&gt;#REF!),"Bold","")</f>
        <v>#REF!</v>
      </c>
    </row>
    <row r="198" spans="1:38">
      <c r="A198" t="s">
        <v>1119</v>
      </c>
      <c r="B198" s="1">
        <v>0.62847222222222221</v>
      </c>
      <c r="C198" t="s">
        <v>175</v>
      </c>
      <c r="D198" t="s">
        <v>1105</v>
      </c>
      <c r="E198" t="s">
        <v>802</v>
      </c>
      <c r="F198">
        <v>12938</v>
      </c>
      <c r="G198" t="s">
        <v>291</v>
      </c>
      <c r="H198" t="s">
        <v>232</v>
      </c>
      <c r="I198" t="s">
        <v>5</v>
      </c>
      <c r="J198" t="s">
        <v>778</v>
      </c>
      <c r="K198" t="s">
        <v>1106</v>
      </c>
      <c r="L198">
        <v>6</v>
      </c>
      <c r="M198">
        <v>77.622900000000001</v>
      </c>
      <c r="N198">
        <v>70.463999999999999</v>
      </c>
      <c r="O198">
        <v>28.1935</v>
      </c>
      <c r="P198">
        <v>7.1658999999999997</v>
      </c>
      <c r="Q198">
        <v>9.8271999999999995</v>
      </c>
      <c r="R198">
        <v>5.3297999999999996</v>
      </c>
      <c r="S198">
        <v>2.5364</v>
      </c>
      <c r="T198">
        <v>1.8302</v>
      </c>
      <c r="U198">
        <v>1.1251</v>
      </c>
      <c r="V198">
        <v>1.6963999999999999</v>
      </c>
      <c r="W198">
        <v>21.307099999999998</v>
      </c>
      <c r="X198" t="s">
        <v>1120</v>
      </c>
      <c r="Y198">
        <v>1.3932</v>
      </c>
      <c r="Z198" t="s">
        <v>675</v>
      </c>
      <c r="AA198">
        <v>2.2149000000000001</v>
      </c>
      <c r="AB198" t="s">
        <v>807</v>
      </c>
      <c r="AC198">
        <v>2.4083999999999999</v>
      </c>
      <c r="AD198">
        <v>14.719900000000001</v>
      </c>
      <c r="AE198">
        <v>247.8349</v>
      </c>
      <c r="AF198">
        <v>14</v>
      </c>
      <c r="AG198">
        <v>89</v>
      </c>
      <c r="AH198">
        <v>7</v>
      </c>
      <c r="AI198">
        <v>192</v>
      </c>
      <c r="AJ198" t="s">
        <v>869</v>
      </c>
      <c r="AL198" t="e">
        <f t="shared" ref="AL198:AL261" si="196">IF(AND(#REF!&lt;&gt;#REF!,#REF!&lt;&gt;#REF!),"Bold","")</f>
        <v>#REF!</v>
      </c>
    </row>
    <row r="199" spans="1:38">
      <c r="A199" t="s">
        <v>904</v>
      </c>
      <c r="B199" s="1">
        <v>0.59722222222222221</v>
      </c>
      <c r="C199" t="s">
        <v>224</v>
      </c>
      <c r="D199" t="s">
        <v>484</v>
      </c>
      <c r="F199">
        <v>7632</v>
      </c>
      <c r="G199" t="s">
        <v>231</v>
      </c>
      <c r="H199" t="s">
        <v>232</v>
      </c>
      <c r="I199" t="s">
        <v>233</v>
      </c>
      <c r="J199" t="s">
        <v>778</v>
      </c>
      <c r="K199" t="s">
        <v>899</v>
      </c>
      <c r="L199">
        <v>3</v>
      </c>
      <c r="M199">
        <v>83.095500000000001</v>
      </c>
      <c r="N199">
        <v>48.753599999999999</v>
      </c>
      <c r="O199">
        <v>22.6342</v>
      </c>
      <c r="P199">
        <v>6.9810999999999996</v>
      </c>
      <c r="Q199">
        <v>3.8408000000000002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18.8629</v>
      </c>
      <c r="X199" t="s">
        <v>473</v>
      </c>
      <c r="Y199">
        <v>2.1421999999999999</v>
      </c>
      <c r="Z199" t="s">
        <v>474</v>
      </c>
      <c r="AA199">
        <v>1.8369</v>
      </c>
      <c r="AB199" t="s">
        <v>905</v>
      </c>
      <c r="AC199">
        <v>1.2645999999999999</v>
      </c>
      <c r="AD199">
        <v>14.6</v>
      </c>
      <c r="AE199">
        <v>216.3486</v>
      </c>
      <c r="AF199">
        <v>2.25</v>
      </c>
      <c r="AG199">
        <v>79</v>
      </c>
      <c r="AH199">
        <v>7</v>
      </c>
      <c r="AI199">
        <v>191</v>
      </c>
      <c r="AJ199" t="s">
        <v>869</v>
      </c>
      <c r="AL199" t="e">
        <f t="shared" ref="AL199:AL262" si="197">IF(AND(#REF!&lt;&gt;#REF!,#REF!&lt;&gt;#REF!),"Bold","")</f>
        <v>#REF!</v>
      </c>
    </row>
    <row r="200" spans="1:38">
      <c r="A200" t="s">
        <v>1396</v>
      </c>
      <c r="B200" s="1">
        <v>0.67708333333333337</v>
      </c>
      <c r="C200" t="s">
        <v>175</v>
      </c>
      <c r="D200" t="s">
        <v>484</v>
      </c>
      <c r="E200" t="s">
        <v>230</v>
      </c>
      <c r="F200">
        <v>3619</v>
      </c>
      <c r="G200" t="s">
        <v>291</v>
      </c>
      <c r="H200" t="s">
        <v>232</v>
      </c>
      <c r="I200" t="s">
        <v>5</v>
      </c>
      <c r="J200" t="s">
        <v>778</v>
      </c>
      <c r="K200" t="s">
        <v>1373</v>
      </c>
      <c r="L200">
        <v>3</v>
      </c>
      <c r="M200">
        <v>76.14</v>
      </c>
      <c r="N200">
        <v>47.413800000000002</v>
      </c>
      <c r="O200">
        <v>17.855599999999999</v>
      </c>
      <c r="P200">
        <v>8.2828999999999997</v>
      </c>
      <c r="Q200">
        <v>7.5675999999999997</v>
      </c>
      <c r="R200">
        <v>4.5781999999999998</v>
      </c>
      <c r="S200">
        <v>4.0853999999999999</v>
      </c>
      <c r="T200">
        <v>2.3087</v>
      </c>
      <c r="U200">
        <v>1.1113999999999999</v>
      </c>
      <c r="V200">
        <v>1.5195000000000001</v>
      </c>
      <c r="W200">
        <v>18.668600000000001</v>
      </c>
      <c r="X200" t="s">
        <v>1397</v>
      </c>
      <c r="Y200">
        <v>0.15379999999999999</v>
      </c>
      <c r="Z200" t="s">
        <v>500</v>
      </c>
      <c r="AA200">
        <v>1.1197999999999999</v>
      </c>
      <c r="AB200" t="s">
        <v>818</v>
      </c>
      <c r="AC200">
        <v>1.4518</v>
      </c>
      <c r="AD200">
        <v>14.3995</v>
      </c>
      <c r="AE200">
        <v>206.65649999999999</v>
      </c>
      <c r="AF200">
        <v>8</v>
      </c>
      <c r="AG200">
        <v>69</v>
      </c>
      <c r="AH200">
        <v>7</v>
      </c>
      <c r="AI200">
        <v>32</v>
      </c>
      <c r="AJ200" t="s">
        <v>869</v>
      </c>
      <c r="AL200" t="e">
        <f t="shared" ref="AL200:AL263" si="198">IF(AND(#REF!&lt;&gt;#REF!,#REF!&lt;&gt;#REF!),"Bold","")</f>
        <v>#REF!</v>
      </c>
    </row>
    <row r="201" spans="1:38">
      <c r="A201" t="s">
        <v>958</v>
      </c>
      <c r="B201" s="1">
        <v>0.60416666666666663</v>
      </c>
      <c r="C201" t="s">
        <v>175</v>
      </c>
      <c r="D201" t="s">
        <v>484</v>
      </c>
      <c r="E201" t="s">
        <v>230</v>
      </c>
      <c r="F201">
        <v>3752</v>
      </c>
      <c r="G201" t="s">
        <v>291</v>
      </c>
      <c r="H201" t="s">
        <v>232</v>
      </c>
      <c r="I201" t="s">
        <v>233</v>
      </c>
      <c r="J201" t="s">
        <v>933</v>
      </c>
      <c r="K201" t="s">
        <v>934</v>
      </c>
      <c r="L201">
        <v>3</v>
      </c>
      <c r="M201">
        <v>41.101999999999997</v>
      </c>
      <c r="N201">
        <v>36.156799999999997</v>
      </c>
      <c r="O201">
        <v>19.427800000000001</v>
      </c>
      <c r="P201">
        <v>10.3775</v>
      </c>
      <c r="Q201">
        <v>4.5731000000000002</v>
      </c>
      <c r="R201">
        <v>3.4428999999999998</v>
      </c>
      <c r="S201">
        <v>4.4846000000000004</v>
      </c>
      <c r="T201">
        <v>2.3043999999999998</v>
      </c>
      <c r="U201">
        <v>1.7174</v>
      </c>
      <c r="V201">
        <v>1.6097999999999999</v>
      </c>
      <c r="W201">
        <v>17.0486</v>
      </c>
      <c r="X201" t="s">
        <v>959</v>
      </c>
      <c r="Y201">
        <v>2.1080999999999999</v>
      </c>
      <c r="Z201" t="s">
        <v>960</v>
      </c>
      <c r="AA201">
        <v>0.48430000000000001</v>
      </c>
      <c r="AB201" t="s">
        <v>961</v>
      </c>
      <c r="AC201">
        <v>1.6394</v>
      </c>
      <c r="AD201">
        <v>14.3786</v>
      </c>
      <c r="AE201">
        <v>160.8552</v>
      </c>
      <c r="AF201">
        <v>16</v>
      </c>
      <c r="AG201">
        <v>65</v>
      </c>
      <c r="AH201">
        <v>7</v>
      </c>
      <c r="AI201">
        <v>32</v>
      </c>
      <c r="AJ201" t="s">
        <v>869</v>
      </c>
      <c r="AL201" t="e">
        <f t="shared" ref="AL201:AL264" si="199">IF(AND(#REF!&lt;&gt;#REF!,#REF!&lt;&gt;#REF!),"Bold","")</f>
        <v>#REF!</v>
      </c>
    </row>
    <row r="202" spans="1:38">
      <c r="A202" t="s">
        <v>341</v>
      </c>
      <c r="B202" s="1">
        <v>0.51388888888888895</v>
      </c>
      <c r="C202" t="s">
        <v>212</v>
      </c>
      <c r="D202" t="s">
        <v>327</v>
      </c>
      <c r="F202">
        <v>6269</v>
      </c>
      <c r="G202" t="s">
        <v>328</v>
      </c>
      <c r="H202" t="s">
        <v>329</v>
      </c>
      <c r="I202" t="s">
        <v>233</v>
      </c>
      <c r="J202" t="s">
        <v>330</v>
      </c>
      <c r="K202" t="s">
        <v>331</v>
      </c>
      <c r="L202">
        <v>4</v>
      </c>
      <c r="M202">
        <v>58.0242</v>
      </c>
      <c r="N202">
        <v>59.9985</v>
      </c>
      <c r="O202">
        <v>29.495799999999999</v>
      </c>
      <c r="P202">
        <v>6.9511000000000003</v>
      </c>
      <c r="Q202">
        <v>4.7912999999999997</v>
      </c>
      <c r="R202">
        <v>4.6459000000000001</v>
      </c>
      <c r="S202">
        <v>2.0421</v>
      </c>
      <c r="T202">
        <v>1.867</v>
      </c>
      <c r="U202">
        <v>1.5623</v>
      </c>
      <c r="V202">
        <v>1.3535999999999999</v>
      </c>
      <c r="W202">
        <v>12.95</v>
      </c>
      <c r="X202" t="s">
        <v>342</v>
      </c>
      <c r="Y202">
        <v>2.1206999999999998</v>
      </c>
      <c r="Z202" t="s">
        <v>343</v>
      </c>
      <c r="AA202">
        <v>1.0755999999999999</v>
      </c>
      <c r="AB202" t="s">
        <v>268</v>
      </c>
      <c r="AC202">
        <v>2.8483999999999998</v>
      </c>
      <c r="AD202">
        <v>14.3005</v>
      </c>
      <c r="AE202">
        <v>204.02699999999999</v>
      </c>
      <c r="AF202">
        <v>4</v>
      </c>
      <c r="AG202">
        <v>118</v>
      </c>
      <c r="AH202">
        <v>7</v>
      </c>
      <c r="AI202">
        <v>155</v>
      </c>
      <c r="AJ202" t="s">
        <v>869</v>
      </c>
      <c r="AL202" t="e">
        <f t="shared" ref="AL202:AL265" si="200">IF(AND(#REF!&lt;&gt;#REF!,#REF!&lt;&gt;#REF!),"Bold","")</f>
        <v>#REF!</v>
      </c>
    </row>
    <row r="203" spans="1:38">
      <c r="A203" t="s">
        <v>1402</v>
      </c>
      <c r="B203" s="1">
        <v>0.67708333333333337</v>
      </c>
      <c r="C203" t="s">
        <v>175</v>
      </c>
      <c r="D203" t="s">
        <v>484</v>
      </c>
      <c r="E203" t="s">
        <v>230</v>
      </c>
      <c r="F203">
        <v>3619</v>
      </c>
      <c r="G203" t="s">
        <v>291</v>
      </c>
      <c r="H203" t="s">
        <v>232</v>
      </c>
      <c r="I203" t="s">
        <v>5</v>
      </c>
      <c r="J203" t="s">
        <v>778</v>
      </c>
      <c r="K203" t="s">
        <v>1373</v>
      </c>
      <c r="L203">
        <v>5</v>
      </c>
      <c r="M203">
        <v>65.98</v>
      </c>
      <c r="N203">
        <v>29.851400000000002</v>
      </c>
      <c r="O203">
        <v>31.561900000000001</v>
      </c>
      <c r="P203">
        <v>6.1788999999999996</v>
      </c>
      <c r="Q203">
        <v>5.3582000000000001</v>
      </c>
      <c r="R203">
        <v>5.0212000000000003</v>
      </c>
      <c r="S203">
        <v>3.9213</v>
      </c>
      <c r="T203">
        <v>2.5171000000000001</v>
      </c>
      <c r="U203">
        <v>1.8331</v>
      </c>
      <c r="V203">
        <v>1.7318</v>
      </c>
      <c r="W203">
        <v>19.245000000000001</v>
      </c>
      <c r="X203" t="s">
        <v>1403</v>
      </c>
      <c r="Y203">
        <v>0</v>
      </c>
      <c r="Z203" t="s">
        <v>1404</v>
      </c>
      <c r="AA203">
        <v>0.83160000000000001</v>
      </c>
      <c r="AB203" t="s">
        <v>767</v>
      </c>
      <c r="AC203">
        <v>1.2378</v>
      </c>
      <c r="AD203">
        <v>14.226599999999999</v>
      </c>
      <c r="AE203">
        <v>189.49590000000001</v>
      </c>
      <c r="AF203">
        <v>25</v>
      </c>
      <c r="AG203">
        <v>61</v>
      </c>
      <c r="AH203">
        <v>7</v>
      </c>
      <c r="AI203">
        <v>10</v>
      </c>
      <c r="AJ203" t="s">
        <v>5</v>
      </c>
      <c r="AL203" t="e">
        <f t="shared" ref="AL203:AL266" si="201">IF(AND(#REF!&lt;&gt;#REF!,#REF!&lt;&gt;#REF!),"Bold","")</f>
        <v>#REF!</v>
      </c>
    </row>
    <row r="204" spans="1:38">
      <c r="A204" t="s">
        <v>1455</v>
      </c>
      <c r="B204" s="1">
        <v>0.69097222222222221</v>
      </c>
      <c r="C204" t="s">
        <v>224</v>
      </c>
      <c r="D204" t="s">
        <v>801</v>
      </c>
      <c r="F204">
        <v>5996</v>
      </c>
      <c r="G204" t="s">
        <v>231</v>
      </c>
      <c r="H204" t="s">
        <v>232</v>
      </c>
      <c r="I204" s="3" t="s">
        <v>5</v>
      </c>
      <c r="J204" t="s">
        <v>778</v>
      </c>
      <c r="K204" t="s">
        <v>1443</v>
      </c>
      <c r="L204">
        <v>4</v>
      </c>
      <c r="M204">
        <v>46.234400000000001</v>
      </c>
      <c r="N204">
        <v>52.248899999999999</v>
      </c>
      <c r="O204">
        <v>28.363700000000001</v>
      </c>
      <c r="P204">
        <v>7.4649999999999999</v>
      </c>
      <c r="Q204">
        <v>5.9104999999999999</v>
      </c>
      <c r="R204">
        <v>3.6457999999999999</v>
      </c>
      <c r="S204">
        <v>3.1669999999999998</v>
      </c>
      <c r="T204">
        <v>2.2170000000000001</v>
      </c>
      <c r="U204">
        <v>1.0784</v>
      </c>
      <c r="V204">
        <v>0.95399999999999996</v>
      </c>
      <c r="W204">
        <v>17.097100000000001</v>
      </c>
      <c r="X204" t="s">
        <v>656</v>
      </c>
      <c r="Y204">
        <v>0.58779999999999999</v>
      </c>
      <c r="Z204" t="s">
        <v>635</v>
      </c>
      <c r="AA204">
        <v>1.4265000000000001</v>
      </c>
      <c r="AB204" t="s">
        <v>601</v>
      </c>
      <c r="AC204">
        <v>1.3735999999999999</v>
      </c>
      <c r="AD204">
        <v>14.178800000000001</v>
      </c>
      <c r="AE204">
        <v>185.9485</v>
      </c>
      <c r="AF204">
        <v>6</v>
      </c>
      <c r="AG204">
        <v>51</v>
      </c>
      <c r="AH204">
        <v>7</v>
      </c>
      <c r="AI204">
        <v>51</v>
      </c>
      <c r="AJ204" t="s">
        <v>5</v>
      </c>
      <c r="AL204" t="e">
        <f t="shared" ref="AL204:AL267" si="202">IF(AND(#REF!&lt;&gt;#REF!,#REF!&lt;&gt;#REF!),"Bold","")</f>
        <v>#REF!</v>
      </c>
    </row>
    <row r="205" spans="1:38">
      <c r="A205" t="s">
        <v>1096</v>
      </c>
      <c r="B205" s="1">
        <v>0.62152777777777779</v>
      </c>
      <c r="C205" t="s">
        <v>224</v>
      </c>
      <c r="D205" t="s">
        <v>484</v>
      </c>
      <c r="F205">
        <v>6814</v>
      </c>
      <c r="G205" t="s">
        <v>231</v>
      </c>
      <c r="H205" t="s">
        <v>232</v>
      </c>
      <c r="I205" t="s">
        <v>5</v>
      </c>
      <c r="J205" t="s">
        <v>778</v>
      </c>
      <c r="K205" t="s">
        <v>1073</v>
      </c>
      <c r="L205">
        <v>5</v>
      </c>
      <c r="M205">
        <v>49.828000000000003</v>
      </c>
      <c r="N205">
        <v>38.054600000000001</v>
      </c>
      <c r="O205">
        <v>20.2164</v>
      </c>
      <c r="P205">
        <v>13.3125</v>
      </c>
      <c r="Q205">
        <v>6.4627999999999997</v>
      </c>
      <c r="R205">
        <v>4.5347</v>
      </c>
      <c r="S205">
        <v>3.7732999999999999</v>
      </c>
      <c r="T205">
        <v>3.3206000000000002</v>
      </c>
      <c r="U205">
        <v>1.6393</v>
      </c>
      <c r="V205">
        <v>2.5495000000000001</v>
      </c>
      <c r="W205">
        <v>16.982900000000001</v>
      </c>
      <c r="X205" t="s">
        <v>617</v>
      </c>
      <c r="Y205">
        <v>0.8962</v>
      </c>
      <c r="Z205" t="s">
        <v>631</v>
      </c>
      <c r="AA205">
        <v>0.61040000000000005</v>
      </c>
      <c r="AB205" t="s">
        <v>387</v>
      </c>
      <c r="AC205">
        <v>0.87390000000000001</v>
      </c>
      <c r="AD205">
        <v>14.137499999999999</v>
      </c>
      <c r="AE205">
        <v>177.1925</v>
      </c>
      <c r="AF205">
        <v>25</v>
      </c>
      <c r="AG205">
        <v>64</v>
      </c>
      <c r="AH205">
        <v>7</v>
      </c>
      <c r="AI205">
        <v>10</v>
      </c>
      <c r="AJ205" t="s">
        <v>5</v>
      </c>
      <c r="AL205" t="e">
        <f t="shared" ref="AL205:AL268" si="203">IF(AND(#REF!&lt;&gt;#REF!,#REF!&lt;&gt;#REF!),"Bold","")</f>
        <v>#REF!</v>
      </c>
    </row>
    <row r="206" spans="1:38">
      <c r="A206" t="s">
        <v>1599</v>
      </c>
      <c r="B206" s="1">
        <v>0.80208333333333337</v>
      </c>
      <c r="C206" t="s">
        <v>181</v>
      </c>
      <c r="D206" t="s">
        <v>1105</v>
      </c>
      <c r="E206" t="s">
        <v>388</v>
      </c>
      <c r="F206">
        <v>3429</v>
      </c>
      <c r="G206" t="s">
        <v>1481</v>
      </c>
      <c r="H206" t="s">
        <v>1482</v>
      </c>
      <c r="I206" s="3" t="s">
        <v>5</v>
      </c>
      <c r="J206" t="s">
        <v>778</v>
      </c>
      <c r="K206" t="s">
        <v>1589</v>
      </c>
      <c r="L206">
        <v>6</v>
      </c>
      <c r="M206">
        <v>41.02</v>
      </c>
      <c r="N206">
        <v>45.28</v>
      </c>
      <c r="O206">
        <v>14.01</v>
      </c>
      <c r="P206">
        <v>8.8254000000000001</v>
      </c>
      <c r="Q206">
        <v>4.0099</v>
      </c>
      <c r="R206">
        <v>4.7729999999999997</v>
      </c>
      <c r="S206">
        <v>1.7228000000000001</v>
      </c>
      <c r="T206">
        <v>0.81330000000000002</v>
      </c>
      <c r="U206">
        <v>0.76060000000000005</v>
      </c>
      <c r="V206">
        <v>0.71970000000000001</v>
      </c>
      <c r="W206">
        <v>17.308599999999998</v>
      </c>
      <c r="X206" t="s">
        <v>1494</v>
      </c>
      <c r="Y206">
        <v>2.1520000000000001</v>
      </c>
      <c r="Z206" t="s">
        <v>1600</v>
      </c>
      <c r="AA206">
        <v>1.8030999999999999</v>
      </c>
      <c r="AB206" t="s">
        <v>1601</v>
      </c>
      <c r="AC206">
        <v>1.3539000000000001</v>
      </c>
      <c r="AD206">
        <v>14.062099999999999</v>
      </c>
      <c r="AE206">
        <v>158.61449999999999</v>
      </c>
      <c r="AF206">
        <v>6</v>
      </c>
      <c r="AG206">
        <v>51</v>
      </c>
      <c r="AH206">
        <v>7</v>
      </c>
      <c r="AI206">
        <v>31</v>
      </c>
      <c r="AJ206" t="s">
        <v>5</v>
      </c>
      <c r="AL206" t="e">
        <f t="shared" ref="AL206:AL269" si="204">IF(AND(#REF!&lt;&gt;#REF!,#REF!&lt;&gt;#REF!),"Bold","")</f>
        <v>#REF!</v>
      </c>
    </row>
    <row r="207" spans="1:38">
      <c r="A207" t="s">
        <v>1645</v>
      </c>
      <c r="B207" s="1">
        <v>0.84375</v>
      </c>
      <c r="C207" t="s">
        <v>181</v>
      </c>
      <c r="D207" t="s">
        <v>1632</v>
      </c>
      <c r="E207" t="s">
        <v>230</v>
      </c>
      <c r="F207">
        <v>5434</v>
      </c>
      <c r="G207" t="s">
        <v>1481</v>
      </c>
      <c r="H207" t="s">
        <v>1482</v>
      </c>
      <c r="I207" s="3" t="s">
        <v>5</v>
      </c>
      <c r="J207" t="s">
        <v>778</v>
      </c>
      <c r="K207" t="s">
        <v>1633</v>
      </c>
      <c r="L207">
        <v>3</v>
      </c>
      <c r="M207">
        <v>61.72</v>
      </c>
      <c r="N207">
        <v>44.116</v>
      </c>
      <c r="O207">
        <v>18.752800000000001</v>
      </c>
      <c r="P207">
        <v>10.1478</v>
      </c>
      <c r="Q207">
        <v>6.0225999999999997</v>
      </c>
      <c r="R207">
        <v>5.0579999999999998</v>
      </c>
      <c r="S207">
        <v>4.7397999999999998</v>
      </c>
      <c r="T207">
        <v>2.5484</v>
      </c>
      <c r="U207">
        <v>1.8048</v>
      </c>
      <c r="V207">
        <v>1.7798</v>
      </c>
      <c r="W207">
        <v>20.099299999999999</v>
      </c>
      <c r="X207" t="s">
        <v>1494</v>
      </c>
      <c r="Y207">
        <v>2.1520000000000001</v>
      </c>
      <c r="Z207" t="s">
        <v>1511</v>
      </c>
      <c r="AA207">
        <v>0.53010000000000002</v>
      </c>
      <c r="AB207" t="s">
        <v>264</v>
      </c>
      <c r="AC207">
        <v>1.6392</v>
      </c>
      <c r="AD207">
        <v>14.0328</v>
      </c>
      <c r="AE207">
        <v>195.14330000000001</v>
      </c>
      <c r="AF207">
        <v>14</v>
      </c>
      <c r="AG207">
        <v>72</v>
      </c>
      <c r="AH207">
        <v>7</v>
      </c>
      <c r="AI207">
        <v>17</v>
      </c>
      <c r="AJ207" t="s">
        <v>5</v>
      </c>
      <c r="AL207" t="e">
        <f t="shared" ref="AL207:AL270" si="205">IF(AND(#REF!&lt;&gt;#REF!,#REF!&lt;&gt;#REF!),"Bold","")</f>
        <v>#REF!</v>
      </c>
    </row>
    <row r="208" spans="1:38">
      <c r="A208" t="s">
        <v>1466</v>
      </c>
      <c r="B208" s="1">
        <v>0.69097222222222221</v>
      </c>
      <c r="C208" t="s">
        <v>224</v>
      </c>
      <c r="D208" t="s">
        <v>801</v>
      </c>
      <c r="F208">
        <v>5996</v>
      </c>
      <c r="G208" t="s">
        <v>231</v>
      </c>
      <c r="H208" t="s">
        <v>232</v>
      </c>
      <c r="I208" s="3" t="s">
        <v>5</v>
      </c>
      <c r="J208" t="s">
        <v>778</v>
      </c>
      <c r="K208" t="s">
        <v>1443</v>
      </c>
      <c r="L208">
        <v>4</v>
      </c>
      <c r="M208">
        <v>59.33</v>
      </c>
      <c r="N208">
        <v>31.811499999999999</v>
      </c>
      <c r="O208">
        <v>27.764500000000002</v>
      </c>
      <c r="P208">
        <v>8.8469999999999995</v>
      </c>
      <c r="Q208">
        <v>6.8954000000000004</v>
      </c>
      <c r="R208">
        <v>2.4679000000000002</v>
      </c>
      <c r="S208">
        <v>3.0945999999999998</v>
      </c>
      <c r="T208">
        <v>2.0301</v>
      </c>
      <c r="U208">
        <v>0.89590000000000003</v>
      </c>
      <c r="V208">
        <v>1.1453</v>
      </c>
      <c r="W208">
        <v>0</v>
      </c>
      <c r="X208" t="s">
        <v>634</v>
      </c>
      <c r="Y208">
        <v>0.73899999999999999</v>
      </c>
      <c r="Z208" t="s">
        <v>1467</v>
      </c>
      <c r="AA208">
        <v>0</v>
      </c>
      <c r="AB208" t="s">
        <v>753</v>
      </c>
      <c r="AC208">
        <v>1.1819</v>
      </c>
      <c r="AD208">
        <v>14.016299999999999</v>
      </c>
      <c r="AE208">
        <v>160.2193</v>
      </c>
      <c r="AF208">
        <v>16</v>
      </c>
      <c r="AG208">
        <v>45</v>
      </c>
      <c r="AH208">
        <v>7</v>
      </c>
      <c r="AI208">
        <v>32</v>
      </c>
      <c r="AJ208" t="s">
        <v>5</v>
      </c>
      <c r="AL208" t="e">
        <f t="shared" ref="AL208:AL271" si="206">IF(AND(#REF!&lt;&gt;#REF!,#REF!&lt;&gt;#REF!),"Bold","")</f>
        <v>#REF!</v>
      </c>
    </row>
    <row r="209" spans="1:38">
      <c r="A209" t="s">
        <v>1641</v>
      </c>
      <c r="B209" s="1">
        <v>0.84375</v>
      </c>
      <c r="C209" t="s">
        <v>181</v>
      </c>
      <c r="D209" t="s">
        <v>1632</v>
      </c>
      <c r="E209" t="s">
        <v>230</v>
      </c>
      <c r="F209">
        <v>5434</v>
      </c>
      <c r="G209" t="s">
        <v>1481</v>
      </c>
      <c r="H209" t="s">
        <v>1482</v>
      </c>
      <c r="I209" s="3" t="s">
        <v>5</v>
      </c>
      <c r="J209" t="s">
        <v>778</v>
      </c>
      <c r="K209" t="s">
        <v>1633</v>
      </c>
      <c r="L209">
        <v>3</v>
      </c>
      <c r="M209">
        <v>48.1614</v>
      </c>
      <c r="N209">
        <v>54.746200000000002</v>
      </c>
      <c r="O209">
        <v>35.880000000000003</v>
      </c>
      <c r="P209">
        <v>9.3862000000000005</v>
      </c>
      <c r="Q209">
        <v>7.6760000000000002</v>
      </c>
      <c r="R209">
        <v>3.9845000000000002</v>
      </c>
      <c r="S209">
        <v>4.3936999999999999</v>
      </c>
      <c r="T209">
        <v>2.3439999999999999</v>
      </c>
      <c r="U209">
        <v>1.4555</v>
      </c>
      <c r="V209">
        <v>1.4307000000000001</v>
      </c>
      <c r="W209">
        <v>18.5121</v>
      </c>
      <c r="X209" t="s">
        <v>313</v>
      </c>
      <c r="Y209">
        <v>1.7509999999999999</v>
      </c>
      <c r="Z209" t="s">
        <v>1389</v>
      </c>
      <c r="AA209">
        <v>2.5945999999999998</v>
      </c>
      <c r="AB209" t="s">
        <v>516</v>
      </c>
      <c r="AC209">
        <v>2.1318999999999999</v>
      </c>
      <c r="AD209">
        <v>13.8569</v>
      </c>
      <c r="AE209">
        <v>208.3048</v>
      </c>
      <c r="AF209">
        <v>10</v>
      </c>
      <c r="AG209">
        <v>72</v>
      </c>
      <c r="AH209">
        <v>7</v>
      </c>
      <c r="AI209">
        <v>17</v>
      </c>
      <c r="AJ209" t="s">
        <v>5</v>
      </c>
      <c r="AL209" t="e">
        <f t="shared" ref="AL209:AL272" si="207">IF(AND(#REF!&lt;&gt;#REF!,#REF!&lt;&gt;#REF!),"Bold","")</f>
        <v>#REF!</v>
      </c>
    </row>
    <row r="210" spans="1:38">
      <c r="A210" t="s">
        <v>1620</v>
      </c>
      <c r="B210" s="1">
        <v>0.82291666666666663</v>
      </c>
      <c r="C210" t="s">
        <v>181</v>
      </c>
      <c r="D210" t="s">
        <v>1105</v>
      </c>
      <c r="E210" t="s">
        <v>388</v>
      </c>
      <c r="F210">
        <v>3429</v>
      </c>
      <c r="G210" t="s">
        <v>1481</v>
      </c>
      <c r="H210" t="s">
        <v>1482</v>
      </c>
      <c r="I210" s="3" t="s">
        <v>5</v>
      </c>
      <c r="J210" t="s">
        <v>778</v>
      </c>
      <c r="K210" t="s">
        <v>1611</v>
      </c>
      <c r="L210">
        <v>3</v>
      </c>
      <c r="M210">
        <v>46.63</v>
      </c>
      <c r="N210">
        <v>36.973199999999999</v>
      </c>
      <c r="O210">
        <v>16.4194</v>
      </c>
      <c r="P210">
        <v>5.5766999999999998</v>
      </c>
      <c r="Q210">
        <v>3.8096000000000001</v>
      </c>
      <c r="R210">
        <v>2.8595999999999999</v>
      </c>
      <c r="S210">
        <v>2.1745000000000001</v>
      </c>
      <c r="T210">
        <v>2.4733999999999998</v>
      </c>
      <c r="U210">
        <v>1.7232000000000001</v>
      </c>
      <c r="V210">
        <v>0.89449999999999996</v>
      </c>
      <c r="W210">
        <v>17.4207</v>
      </c>
      <c r="X210" t="s">
        <v>1621</v>
      </c>
      <c r="Y210">
        <v>0.73280000000000001</v>
      </c>
      <c r="Z210" t="s">
        <v>1622</v>
      </c>
      <c r="AA210">
        <v>0.40329999999999999</v>
      </c>
      <c r="AB210" t="s">
        <v>239</v>
      </c>
      <c r="AC210">
        <v>1.7286999999999999</v>
      </c>
      <c r="AD210">
        <v>13.833600000000001</v>
      </c>
      <c r="AE210">
        <v>153.6532</v>
      </c>
      <c r="AF210">
        <v>12</v>
      </c>
      <c r="AG210">
        <v>52</v>
      </c>
      <c r="AH210">
        <v>16</v>
      </c>
      <c r="AI210">
        <v>35</v>
      </c>
      <c r="AJ210" t="s">
        <v>439</v>
      </c>
      <c r="AL210" t="e">
        <f t="shared" ref="AL210:AL273" si="208">IF(AND(#REF!&lt;&gt;#REF!,#REF!&lt;&gt;#REF!),"Bold","")</f>
        <v>#REF!</v>
      </c>
    </row>
    <row r="211" spans="1:38">
      <c r="A211" t="s">
        <v>1282</v>
      </c>
      <c r="B211" s="1">
        <v>0.65625</v>
      </c>
      <c r="C211" t="s">
        <v>212</v>
      </c>
      <c r="D211" t="s">
        <v>730</v>
      </c>
      <c r="F211">
        <v>6814</v>
      </c>
      <c r="G211" t="s">
        <v>328</v>
      </c>
      <c r="H211" t="s">
        <v>329</v>
      </c>
      <c r="I211" t="s">
        <v>233</v>
      </c>
      <c r="J211" t="s">
        <v>521</v>
      </c>
      <c r="K211" t="s">
        <v>1277</v>
      </c>
      <c r="L211">
        <v>6</v>
      </c>
      <c r="M211">
        <v>97.602699999999999</v>
      </c>
      <c r="N211">
        <v>73.291300000000007</v>
      </c>
      <c r="O211">
        <v>26.251000000000001</v>
      </c>
      <c r="P211">
        <v>10.292199999999999</v>
      </c>
      <c r="Q211">
        <v>5.0148999999999999</v>
      </c>
      <c r="R211">
        <v>5.1764000000000001</v>
      </c>
      <c r="S211">
        <v>2.6459999999999999</v>
      </c>
      <c r="T211">
        <v>1.7408999999999999</v>
      </c>
      <c r="U211">
        <v>1.9182999999999999</v>
      </c>
      <c r="V211">
        <v>1.7568999999999999</v>
      </c>
      <c r="W211">
        <v>21.835000000000001</v>
      </c>
      <c r="X211" t="s">
        <v>376</v>
      </c>
      <c r="Y211">
        <v>3.831</v>
      </c>
      <c r="Z211" t="s">
        <v>357</v>
      </c>
      <c r="AA211">
        <v>3.9847000000000001</v>
      </c>
      <c r="AB211" t="s">
        <v>1283</v>
      </c>
      <c r="AC211">
        <v>1.1666000000000001</v>
      </c>
      <c r="AD211">
        <v>13.8306</v>
      </c>
      <c r="AE211">
        <v>270.33870000000002</v>
      </c>
      <c r="AF211">
        <v>10</v>
      </c>
      <c r="AG211">
        <v>0</v>
      </c>
      <c r="AH211">
        <v>16</v>
      </c>
      <c r="AI211">
        <v>16</v>
      </c>
      <c r="AJ211" t="s">
        <v>439</v>
      </c>
      <c r="AL211" t="e">
        <f t="shared" ref="AL211:AL274" si="209">IF(AND(#REF!&lt;&gt;#REF!,#REF!&lt;&gt;#REF!),"Bold","")</f>
        <v>#REF!</v>
      </c>
    </row>
    <row r="212" spans="1:38">
      <c r="A212" t="s">
        <v>1200</v>
      </c>
      <c r="B212" s="1">
        <v>0.64236111111111105</v>
      </c>
      <c r="C212" t="s">
        <v>226</v>
      </c>
      <c r="D212" t="s">
        <v>229</v>
      </c>
      <c r="E212" t="s">
        <v>388</v>
      </c>
      <c r="F212">
        <v>3493</v>
      </c>
      <c r="G212" t="s">
        <v>231</v>
      </c>
      <c r="H212" t="s">
        <v>232</v>
      </c>
      <c r="I212" t="s">
        <v>5</v>
      </c>
      <c r="J212" t="s">
        <v>778</v>
      </c>
      <c r="K212" t="s">
        <v>1173</v>
      </c>
      <c r="L212">
        <v>11</v>
      </c>
      <c r="M212">
        <v>61.305999999999997</v>
      </c>
      <c r="N212">
        <v>43.027700000000003</v>
      </c>
      <c r="O212">
        <v>28.251200000000001</v>
      </c>
      <c r="P212">
        <v>8.9230999999999998</v>
      </c>
      <c r="Q212">
        <v>3.9070999999999998</v>
      </c>
      <c r="R212">
        <v>3.6036000000000001</v>
      </c>
      <c r="S212">
        <v>2.7690999999999999</v>
      </c>
      <c r="T212">
        <v>1.8813</v>
      </c>
      <c r="U212">
        <v>1.0342</v>
      </c>
      <c r="V212">
        <v>1.3947000000000001</v>
      </c>
      <c r="W212">
        <v>18.7257</v>
      </c>
      <c r="X212" t="s">
        <v>1201</v>
      </c>
      <c r="Y212">
        <v>0.20899999999999999</v>
      </c>
      <c r="Z212" t="s">
        <v>494</v>
      </c>
      <c r="AA212">
        <v>1.5402</v>
      </c>
      <c r="AB212" t="s">
        <v>1202</v>
      </c>
      <c r="AC212">
        <v>0.76670000000000005</v>
      </c>
      <c r="AD212">
        <v>13.7463</v>
      </c>
      <c r="AE212">
        <v>191.08600000000001</v>
      </c>
      <c r="AF212">
        <v>20</v>
      </c>
      <c r="AG212">
        <v>51</v>
      </c>
      <c r="AH212">
        <v>16</v>
      </c>
      <c r="AI212">
        <v>19</v>
      </c>
      <c r="AJ212" t="s">
        <v>439</v>
      </c>
      <c r="AL212" t="e">
        <f t="shared" ref="AL212:AL275" si="210">IF(AND(#REF!&lt;&gt;#REF!,#REF!&lt;&gt;#REF!),"Bold","")</f>
        <v>#REF!</v>
      </c>
    </row>
    <row r="213" spans="1:38">
      <c r="A213" t="s">
        <v>1183</v>
      </c>
      <c r="B213" s="1">
        <v>0.64236111111111105</v>
      </c>
      <c r="C213" t="s">
        <v>226</v>
      </c>
      <c r="D213" t="s">
        <v>229</v>
      </c>
      <c r="E213" t="s">
        <v>388</v>
      </c>
      <c r="F213">
        <v>3493</v>
      </c>
      <c r="G213" t="s">
        <v>231</v>
      </c>
      <c r="H213" t="s">
        <v>232</v>
      </c>
      <c r="I213" t="s">
        <v>5</v>
      </c>
      <c r="J213" t="s">
        <v>778</v>
      </c>
      <c r="K213" t="s">
        <v>1173</v>
      </c>
      <c r="L213">
        <v>4</v>
      </c>
      <c r="M213">
        <v>78.92</v>
      </c>
      <c r="N213">
        <v>34.372300000000003</v>
      </c>
      <c r="O213">
        <v>23.604900000000001</v>
      </c>
      <c r="P213">
        <v>11.1302</v>
      </c>
      <c r="Q213">
        <v>7.3453999999999997</v>
      </c>
      <c r="R213">
        <v>3.6652999999999998</v>
      </c>
      <c r="S213">
        <v>2.8691</v>
      </c>
      <c r="T213">
        <v>1.7743</v>
      </c>
      <c r="U213">
        <v>1.8754999999999999</v>
      </c>
      <c r="V213">
        <v>1.494</v>
      </c>
      <c r="W213">
        <v>17.9971</v>
      </c>
      <c r="X213" t="s">
        <v>1184</v>
      </c>
      <c r="Y213">
        <v>0.77780000000000005</v>
      </c>
      <c r="Z213" t="s">
        <v>1185</v>
      </c>
      <c r="AA213">
        <v>0.68930000000000002</v>
      </c>
      <c r="AB213" t="s">
        <v>319</v>
      </c>
      <c r="AC213">
        <v>1.4038999999999999</v>
      </c>
      <c r="AD213">
        <v>13.732799999999999</v>
      </c>
      <c r="AE213">
        <v>201.65209999999999</v>
      </c>
      <c r="AF213">
        <v>6</v>
      </c>
      <c r="AG213">
        <v>63</v>
      </c>
      <c r="AH213">
        <v>16</v>
      </c>
      <c r="AI213">
        <v>59</v>
      </c>
      <c r="AJ213" t="s">
        <v>439</v>
      </c>
      <c r="AL213" t="e">
        <f t="shared" ref="AL213:AL276" si="211">IF(AND(#REF!&lt;&gt;#REF!,#REF!&lt;&gt;#REF!),"Bold","")</f>
        <v>#REF!</v>
      </c>
    </row>
    <row r="214" spans="1:38">
      <c r="A214" t="s">
        <v>1384</v>
      </c>
      <c r="B214" s="1">
        <v>0.67708333333333337</v>
      </c>
      <c r="C214" t="s">
        <v>175</v>
      </c>
      <c r="D214" t="s">
        <v>484</v>
      </c>
      <c r="E214" t="s">
        <v>230</v>
      </c>
      <c r="F214">
        <v>3619</v>
      </c>
      <c r="G214" t="s">
        <v>291</v>
      </c>
      <c r="H214" t="s">
        <v>232</v>
      </c>
      <c r="I214" t="s">
        <v>5</v>
      </c>
      <c r="J214" t="s">
        <v>778</v>
      </c>
      <c r="K214" t="s">
        <v>1373</v>
      </c>
      <c r="L214">
        <v>5</v>
      </c>
      <c r="M214">
        <v>69.709999999999994</v>
      </c>
      <c r="N214">
        <v>61.52</v>
      </c>
      <c r="O214">
        <v>26.06</v>
      </c>
      <c r="P214">
        <v>6.8707000000000003</v>
      </c>
      <c r="Q214">
        <v>4.5529000000000002</v>
      </c>
      <c r="R214">
        <v>3.4834999999999998</v>
      </c>
      <c r="S214">
        <v>2.7519</v>
      </c>
      <c r="T214">
        <v>1.7663</v>
      </c>
      <c r="U214">
        <v>1.3028999999999999</v>
      </c>
      <c r="V214">
        <v>1.3268</v>
      </c>
      <c r="W214">
        <v>18.654299999999999</v>
      </c>
      <c r="X214" t="s">
        <v>1385</v>
      </c>
      <c r="Y214">
        <v>0.99990000000000001</v>
      </c>
      <c r="Z214" t="s">
        <v>1386</v>
      </c>
      <c r="AA214">
        <v>1.8683000000000001</v>
      </c>
      <c r="AB214" t="s">
        <v>678</v>
      </c>
      <c r="AC214">
        <v>2.2035</v>
      </c>
      <c r="AD214">
        <v>13.6602</v>
      </c>
      <c r="AE214">
        <v>216.7312</v>
      </c>
      <c r="AF214">
        <v>8</v>
      </c>
      <c r="AG214">
        <v>65</v>
      </c>
      <c r="AH214">
        <v>16</v>
      </c>
      <c r="AI214">
        <v>5</v>
      </c>
      <c r="AJ214" t="s">
        <v>439</v>
      </c>
      <c r="AL214" t="e">
        <f t="shared" ref="AL214:AL277" si="212">IF(AND(#REF!&lt;&gt;#REF!,#REF!&lt;&gt;#REF!),"Bold","")</f>
        <v>#REF!</v>
      </c>
    </row>
    <row r="215" spans="1:38">
      <c r="A215" t="s">
        <v>679</v>
      </c>
      <c r="B215" s="1">
        <v>0.55555555555555558</v>
      </c>
      <c r="C215" t="s">
        <v>175</v>
      </c>
      <c r="D215" t="s">
        <v>484</v>
      </c>
      <c r="E215" t="s">
        <v>230</v>
      </c>
      <c r="F215">
        <v>3752</v>
      </c>
      <c r="G215" t="s">
        <v>291</v>
      </c>
      <c r="H215" t="s">
        <v>232</v>
      </c>
      <c r="I215" t="s">
        <v>5</v>
      </c>
      <c r="J215" t="s">
        <v>234</v>
      </c>
      <c r="K215" t="s">
        <v>662</v>
      </c>
      <c r="L215">
        <v>2</v>
      </c>
      <c r="M215">
        <v>43.847499999999997</v>
      </c>
      <c r="N215">
        <v>36.97</v>
      </c>
      <c r="O215">
        <v>23.8201</v>
      </c>
      <c r="P215">
        <v>11.951499999999999</v>
      </c>
      <c r="Q215">
        <v>4.7984999999999998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16.71</v>
      </c>
      <c r="X215" t="s">
        <v>294</v>
      </c>
      <c r="Y215">
        <v>1.4902</v>
      </c>
      <c r="Z215" t="s">
        <v>295</v>
      </c>
      <c r="AA215">
        <v>2.0966</v>
      </c>
      <c r="AB215" t="s">
        <v>285</v>
      </c>
      <c r="AC215">
        <v>1.3369</v>
      </c>
      <c r="AD215">
        <v>13.6</v>
      </c>
      <c r="AE215">
        <v>168.59950000000001</v>
      </c>
      <c r="AF215">
        <v>10</v>
      </c>
      <c r="AG215">
        <v>71</v>
      </c>
      <c r="AH215">
        <v>16</v>
      </c>
      <c r="AI215">
        <v>19</v>
      </c>
      <c r="AJ215" t="s">
        <v>439</v>
      </c>
      <c r="AL215" t="e">
        <f t="shared" ref="AL215:AL278" si="213">IF(AND(#REF!&lt;&gt;#REF!,#REF!&lt;&gt;#REF!),"Bold","")</f>
        <v>#REF!</v>
      </c>
    </row>
    <row r="216" spans="1:38">
      <c r="A216" t="s">
        <v>976</v>
      </c>
      <c r="B216" s="1">
        <v>0.60763888888888895</v>
      </c>
      <c r="C216" t="s">
        <v>212</v>
      </c>
      <c r="D216" t="s">
        <v>971</v>
      </c>
      <c r="F216">
        <v>6269</v>
      </c>
      <c r="G216" t="s">
        <v>328</v>
      </c>
      <c r="H216" t="s">
        <v>329</v>
      </c>
      <c r="I216" t="s">
        <v>5</v>
      </c>
      <c r="J216" t="s">
        <v>521</v>
      </c>
      <c r="K216" t="s">
        <v>972</v>
      </c>
      <c r="L216">
        <v>5</v>
      </c>
      <c r="M216">
        <v>88.156400000000005</v>
      </c>
      <c r="N216">
        <v>72.227099999999993</v>
      </c>
      <c r="O216">
        <v>24.739000000000001</v>
      </c>
      <c r="P216">
        <v>8.8633000000000006</v>
      </c>
      <c r="Q216">
        <v>3.6979000000000002</v>
      </c>
      <c r="R216">
        <v>4.5541</v>
      </c>
      <c r="S216">
        <v>3.2959999999999998</v>
      </c>
      <c r="T216">
        <v>1.6174999999999999</v>
      </c>
      <c r="U216">
        <v>0</v>
      </c>
      <c r="V216">
        <v>0</v>
      </c>
      <c r="W216">
        <v>10.650700000000001</v>
      </c>
      <c r="Y216">
        <v>0</v>
      </c>
      <c r="Z216" t="s">
        <v>353</v>
      </c>
      <c r="AA216">
        <v>2.3818000000000001</v>
      </c>
      <c r="AB216" t="s">
        <v>977</v>
      </c>
      <c r="AC216">
        <v>1.1997</v>
      </c>
      <c r="AD216">
        <v>13.6</v>
      </c>
      <c r="AE216">
        <v>238.28200000000001</v>
      </c>
      <c r="AF216">
        <v>4</v>
      </c>
      <c r="AG216">
        <v>95</v>
      </c>
      <c r="AH216">
        <v>16</v>
      </c>
      <c r="AI216">
        <v>37</v>
      </c>
      <c r="AJ216" t="s">
        <v>439</v>
      </c>
      <c r="AL216" t="e">
        <f t="shared" ref="AL216:AL279" si="214">IF(AND(#REF!&lt;&gt;#REF!,#REF!&lt;&gt;#REF!),"Bold","")</f>
        <v>#REF!</v>
      </c>
    </row>
    <row r="217" spans="1:38">
      <c r="A217" t="s">
        <v>1360</v>
      </c>
      <c r="B217" s="1">
        <v>0.67013888888888884</v>
      </c>
      <c r="C217" t="s">
        <v>224</v>
      </c>
      <c r="D217" t="s">
        <v>801</v>
      </c>
      <c r="F217">
        <v>5996</v>
      </c>
      <c r="G217" t="s">
        <v>231</v>
      </c>
      <c r="H217" t="s">
        <v>232</v>
      </c>
      <c r="I217" t="s">
        <v>5</v>
      </c>
      <c r="J217" t="s">
        <v>778</v>
      </c>
      <c r="K217" t="s">
        <v>1339</v>
      </c>
      <c r="L217">
        <v>5</v>
      </c>
      <c r="M217">
        <v>61.1935</v>
      </c>
      <c r="N217">
        <v>30.116</v>
      </c>
      <c r="O217">
        <v>18.9894</v>
      </c>
      <c r="P217">
        <v>7.6779999999999999</v>
      </c>
      <c r="Q217">
        <v>5.1132999999999997</v>
      </c>
      <c r="R217">
        <v>3.5066000000000002</v>
      </c>
      <c r="S217">
        <v>2.7753000000000001</v>
      </c>
      <c r="T217">
        <v>2.1307999999999998</v>
      </c>
      <c r="U217">
        <v>1.6269</v>
      </c>
      <c r="V217">
        <v>1.9178999999999999</v>
      </c>
      <c r="W217">
        <v>15.6793</v>
      </c>
      <c r="X217" t="s">
        <v>458</v>
      </c>
      <c r="Y217">
        <v>0.37619999999999998</v>
      </c>
      <c r="Z217" t="s">
        <v>1361</v>
      </c>
      <c r="AA217">
        <v>0.5454</v>
      </c>
      <c r="AB217" t="s">
        <v>911</v>
      </c>
      <c r="AC217">
        <v>0.35699999999999998</v>
      </c>
      <c r="AD217">
        <v>13.585599999999999</v>
      </c>
      <c r="AE217">
        <v>165.59129999999999</v>
      </c>
      <c r="AF217">
        <v>20</v>
      </c>
      <c r="AG217">
        <v>52</v>
      </c>
      <c r="AH217">
        <v>16</v>
      </c>
      <c r="AI217">
        <v>37</v>
      </c>
      <c r="AJ217" t="s">
        <v>439</v>
      </c>
      <c r="AL217" t="e">
        <f t="shared" ref="AL217:AL280" si="215">IF(AND(#REF!&lt;&gt;#REF!,#REF!&lt;&gt;#REF!),"Bold","")</f>
        <v>#REF!</v>
      </c>
    </row>
    <row r="218" spans="1:38">
      <c r="A218" t="s">
        <v>1561</v>
      </c>
      <c r="B218" s="1">
        <v>0.76041666666666663</v>
      </c>
      <c r="C218" t="s">
        <v>181</v>
      </c>
      <c r="D218" t="s">
        <v>484</v>
      </c>
      <c r="E218" t="s">
        <v>290</v>
      </c>
      <c r="F218">
        <v>6663</v>
      </c>
      <c r="G218" t="s">
        <v>1481</v>
      </c>
      <c r="H218" t="s">
        <v>1482</v>
      </c>
      <c r="I218" s="3" t="s">
        <v>5</v>
      </c>
      <c r="J218" t="s">
        <v>778</v>
      </c>
      <c r="K218" t="s">
        <v>1541</v>
      </c>
      <c r="L218">
        <v>5</v>
      </c>
      <c r="M218">
        <v>36.570399999999999</v>
      </c>
      <c r="N218">
        <v>44.591200000000001</v>
      </c>
      <c r="O218">
        <v>17.12</v>
      </c>
      <c r="P218">
        <v>6.1188000000000002</v>
      </c>
      <c r="Q218">
        <v>5.3597000000000001</v>
      </c>
      <c r="R218">
        <v>3.8260999999999998</v>
      </c>
      <c r="S218">
        <v>3.7238000000000002</v>
      </c>
      <c r="T218">
        <v>1.9508000000000001</v>
      </c>
      <c r="U218">
        <v>1.3111999999999999</v>
      </c>
      <c r="V218">
        <v>2.0242</v>
      </c>
      <c r="W218">
        <v>20.703600000000002</v>
      </c>
      <c r="X218" t="s">
        <v>1562</v>
      </c>
      <c r="Y218">
        <v>0.73499999999999999</v>
      </c>
      <c r="Z218" t="s">
        <v>1563</v>
      </c>
      <c r="AA218">
        <v>1.4524999999999999</v>
      </c>
      <c r="AB218" t="s">
        <v>1564</v>
      </c>
      <c r="AC218">
        <v>0.33339999999999997</v>
      </c>
      <c r="AD218">
        <v>13.5815</v>
      </c>
      <c r="AE218">
        <v>159.40209999999999</v>
      </c>
      <c r="AF218">
        <v>14</v>
      </c>
      <c r="AG218">
        <v>77</v>
      </c>
      <c r="AH218">
        <v>16</v>
      </c>
      <c r="AI218">
        <v>19</v>
      </c>
      <c r="AJ218" t="s">
        <v>439</v>
      </c>
      <c r="AL218" t="e">
        <f t="shared" ref="AL218:AL281" si="216">IF(AND(#REF!&lt;&gt;#REF!,#REF!&lt;&gt;#REF!),"Bold","")</f>
        <v>#REF!</v>
      </c>
    </row>
    <row r="219" spans="1:38">
      <c r="A219" t="s">
        <v>1094</v>
      </c>
      <c r="B219" s="1">
        <v>0.62152777777777779</v>
      </c>
      <c r="C219" t="s">
        <v>224</v>
      </c>
      <c r="D219" t="s">
        <v>484</v>
      </c>
      <c r="F219">
        <v>6814</v>
      </c>
      <c r="G219" t="s">
        <v>231</v>
      </c>
      <c r="H219" t="s">
        <v>232</v>
      </c>
      <c r="I219" t="s">
        <v>5</v>
      </c>
      <c r="J219" t="s">
        <v>778</v>
      </c>
      <c r="K219" t="s">
        <v>1073</v>
      </c>
      <c r="L219">
        <v>4</v>
      </c>
      <c r="M219">
        <v>71.72</v>
      </c>
      <c r="N219">
        <v>37.539299999999997</v>
      </c>
      <c r="O219">
        <v>16.660399999999999</v>
      </c>
      <c r="P219">
        <v>8.0458999999999996</v>
      </c>
      <c r="Q219">
        <v>6.5147000000000004</v>
      </c>
      <c r="R219">
        <v>4.4790999999999999</v>
      </c>
      <c r="S219">
        <v>3.0226999999999999</v>
      </c>
      <c r="T219">
        <v>1.8331</v>
      </c>
      <c r="U219">
        <v>1.9534</v>
      </c>
      <c r="V219">
        <v>1.3335999999999999</v>
      </c>
      <c r="W219">
        <v>18.696400000000001</v>
      </c>
      <c r="X219" t="s">
        <v>644</v>
      </c>
      <c r="Y219">
        <v>1.3652</v>
      </c>
      <c r="Z219" t="s">
        <v>1095</v>
      </c>
      <c r="AA219">
        <v>0.1323</v>
      </c>
      <c r="AB219" t="s">
        <v>278</v>
      </c>
      <c r="AC219">
        <v>1.8174999999999999</v>
      </c>
      <c r="AD219">
        <v>13.572699999999999</v>
      </c>
      <c r="AE219">
        <v>188.68639999999999</v>
      </c>
      <c r="AF219">
        <v>14</v>
      </c>
      <c r="AG219">
        <v>64</v>
      </c>
      <c r="AH219">
        <v>16</v>
      </c>
      <c r="AI219">
        <v>3</v>
      </c>
      <c r="AJ219" t="s">
        <v>439</v>
      </c>
      <c r="AL219" t="e">
        <f t="shared" ref="AL219:AL282" si="217">IF(AND(#REF!&lt;&gt;#REF!,#REF!&lt;&gt;#REF!),"Bold","")</f>
        <v>#REF!</v>
      </c>
    </row>
    <row r="220" spans="1:38">
      <c r="A220" t="s">
        <v>1616</v>
      </c>
      <c r="B220" s="1">
        <v>0.82291666666666663</v>
      </c>
      <c r="C220" t="s">
        <v>181</v>
      </c>
      <c r="D220" t="s">
        <v>1105</v>
      </c>
      <c r="E220" t="s">
        <v>388</v>
      </c>
      <c r="F220">
        <v>3429</v>
      </c>
      <c r="G220" t="s">
        <v>1481</v>
      </c>
      <c r="H220" t="s">
        <v>1482</v>
      </c>
      <c r="I220" s="3" t="s">
        <v>5</v>
      </c>
      <c r="J220" t="s">
        <v>778</v>
      </c>
      <c r="K220" t="s">
        <v>1611</v>
      </c>
      <c r="L220">
        <v>4</v>
      </c>
      <c r="M220">
        <v>32.500100000000003</v>
      </c>
      <c r="N220">
        <v>54.2102</v>
      </c>
      <c r="O220">
        <v>19.574100000000001</v>
      </c>
      <c r="P220">
        <v>4.7686000000000002</v>
      </c>
      <c r="Q220">
        <v>4.2325999999999997</v>
      </c>
      <c r="R220">
        <v>5.2107999999999999</v>
      </c>
      <c r="S220">
        <v>2.8683999999999998</v>
      </c>
      <c r="T220">
        <v>1.3884000000000001</v>
      </c>
      <c r="U220">
        <v>1.0375000000000001</v>
      </c>
      <c r="V220">
        <v>0.99399999999999999</v>
      </c>
      <c r="W220">
        <v>10.48</v>
      </c>
      <c r="X220" t="s">
        <v>518</v>
      </c>
      <c r="Y220">
        <v>2.0537000000000001</v>
      </c>
      <c r="Z220" t="s">
        <v>1560</v>
      </c>
      <c r="AA220">
        <v>1.0463</v>
      </c>
      <c r="AB220" t="s">
        <v>1617</v>
      </c>
      <c r="AC220">
        <v>1.4252</v>
      </c>
      <c r="AD220">
        <v>13.5426</v>
      </c>
      <c r="AE220">
        <v>155.33250000000001</v>
      </c>
      <c r="AF220">
        <v>10</v>
      </c>
      <c r="AG220">
        <v>52</v>
      </c>
      <c r="AH220">
        <v>16</v>
      </c>
      <c r="AI220">
        <v>387</v>
      </c>
      <c r="AJ220" t="s">
        <v>439</v>
      </c>
      <c r="AL220" t="e">
        <f t="shared" ref="AL220:AL283" si="218">IF(AND(#REF!&lt;&gt;#REF!,#REF!&lt;&gt;#REF!),"Bold","")</f>
        <v>#REF!</v>
      </c>
    </row>
    <row r="221" spans="1:38">
      <c r="A221" t="s">
        <v>236</v>
      </c>
      <c r="B221" s="1">
        <v>0.50347222222222221</v>
      </c>
      <c r="C221" t="s">
        <v>226</v>
      </c>
      <c r="D221" t="s">
        <v>229</v>
      </c>
      <c r="E221" t="s">
        <v>230</v>
      </c>
      <c r="F221">
        <v>4528</v>
      </c>
      <c r="G221" t="s">
        <v>231</v>
      </c>
      <c r="H221" t="s">
        <v>232</v>
      </c>
      <c r="I221" t="s">
        <v>233</v>
      </c>
      <c r="J221" t="s">
        <v>234</v>
      </c>
      <c r="K221" t="s">
        <v>235</v>
      </c>
      <c r="L221">
        <v>2</v>
      </c>
      <c r="M221">
        <v>118.6862</v>
      </c>
      <c r="N221">
        <v>67.967699999999994</v>
      </c>
      <c r="O221">
        <v>25.833400000000001</v>
      </c>
      <c r="P221">
        <v>12.4122</v>
      </c>
      <c r="Q221">
        <v>7.8647</v>
      </c>
      <c r="R221">
        <v>4.9080000000000004</v>
      </c>
      <c r="S221">
        <v>4.2645</v>
      </c>
      <c r="T221">
        <v>3.1230000000000002</v>
      </c>
      <c r="U221">
        <v>1.0783</v>
      </c>
      <c r="V221">
        <v>0</v>
      </c>
      <c r="W221">
        <v>21.700700000000001</v>
      </c>
      <c r="X221" t="s">
        <v>237</v>
      </c>
      <c r="Y221">
        <v>2.4916999999999998</v>
      </c>
      <c r="Z221" t="s">
        <v>238</v>
      </c>
      <c r="AA221">
        <v>2.3673999999999999</v>
      </c>
      <c r="AB221" t="s">
        <v>239</v>
      </c>
      <c r="AC221">
        <v>1.8788</v>
      </c>
      <c r="AD221">
        <v>13.506399999999999</v>
      </c>
      <c r="AE221" s="23">
        <v>290.11130000000003</v>
      </c>
      <c r="AF221">
        <v>1.1000000000000001</v>
      </c>
      <c r="AG221">
        <v>87</v>
      </c>
      <c r="AH221">
        <v>16</v>
      </c>
      <c r="AJ221" t="s">
        <v>439</v>
      </c>
      <c r="AL221" t="e">
        <f t="shared" ref="AL221:AL284" si="219">IF(AND(#REF!&lt;&gt;#REF!,#REF!&lt;&gt;#REF!),"Bold","")</f>
        <v>#REF!</v>
      </c>
    </row>
    <row r="222" spans="1:38">
      <c r="A222" t="s">
        <v>1074</v>
      </c>
      <c r="B222" s="1">
        <v>0.62152777777777779</v>
      </c>
      <c r="C222" t="s">
        <v>224</v>
      </c>
      <c r="D222" t="s">
        <v>484</v>
      </c>
      <c r="F222">
        <v>6814</v>
      </c>
      <c r="G222" t="s">
        <v>231</v>
      </c>
      <c r="H222" t="s">
        <v>232</v>
      </c>
      <c r="I222" t="s">
        <v>5</v>
      </c>
      <c r="J222" t="s">
        <v>778</v>
      </c>
      <c r="K222" t="s">
        <v>1073</v>
      </c>
      <c r="L222">
        <v>4</v>
      </c>
      <c r="M222">
        <v>85.8</v>
      </c>
      <c r="N222">
        <v>78.239999999999995</v>
      </c>
      <c r="O222">
        <v>30.288</v>
      </c>
      <c r="P222">
        <v>5.8141999999999996</v>
      </c>
      <c r="Q222">
        <v>8.3637999999999995</v>
      </c>
      <c r="R222">
        <v>6.5439999999999996</v>
      </c>
      <c r="S222">
        <v>2.7111000000000001</v>
      </c>
      <c r="T222">
        <v>2.0053000000000001</v>
      </c>
      <c r="U222">
        <v>1.8484</v>
      </c>
      <c r="V222">
        <v>1.4503999999999999</v>
      </c>
      <c r="W222">
        <v>18.927900000000001</v>
      </c>
      <c r="X222" t="s">
        <v>441</v>
      </c>
      <c r="Y222">
        <v>0.95679999999999998</v>
      </c>
      <c r="Z222" t="s">
        <v>442</v>
      </c>
      <c r="AA222">
        <v>1.8149999999999999</v>
      </c>
      <c r="AB222" t="s">
        <v>642</v>
      </c>
      <c r="AC222">
        <v>1.6837</v>
      </c>
      <c r="AD222">
        <v>13.3551</v>
      </c>
      <c r="AE222" s="23">
        <v>259.80369999999999</v>
      </c>
      <c r="AF222">
        <v>5.5</v>
      </c>
      <c r="AG222">
        <v>62</v>
      </c>
      <c r="AH222">
        <v>16</v>
      </c>
      <c r="AJ222" t="s">
        <v>439</v>
      </c>
      <c r="AL222" t="e">
        <f t="shared" ref="AL222:AL285" si="220">IF(AND(#REF!&lt;&gt;#REF!,#REF!&lt;&gt;#REF!),"Bold","")</f>
        <v>#REF!</v>
      </c>
    </row>
    <row r="223" spans="1:38">
      <c r="A223" t="s">
        <v>297</v>
      </c>
      <c r="B223" s="1">
        <v>0.51041666666666663</v>
      </c>
      <c r="C223" t="s">
        <v>175</v>
      </c>
      <c r="D223" t="s">
        <v>229</v>
      </c>
      <c r="E223" t="s">
        <v>290</v>
      </c>
      <c r="F223">
        <v>6469</v>
      </c>
      <c r="G223" t="s">
        <v>291</v>
      </c>
      <c r="H223" t="s">
        <v>232</v>
      </c>
      <c r="I223" t="s">
        <v>233</v>
      </c>
      <c r="J223" t="s">
        <v>234</v>
      </c>
      <c r="K223" t="s">
        <v>292</v>
      </c>
      <c r="L223">
        <v>2</v>
      </c>
      <c r="M223">
        <v>89.171000000000006</v>
      </c>
      <c r="N223">
        <v>40.612099999999998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19.552099999999999</v>
      </c>
      <c r="X223" t="s">
        <v>298</v>
      </c>
      <c r="Y223">
        <v>1.1056999999999999</v>
      </c>
      <c r="Z223" t="s">
        <v>299</v>
      </c>
      <c r="AA223">
        <v>0.47720000000000001</v>
      </c>
      <c r="AB223" t="s">
        <v>256</v>
      </c>
      <c r="AC223">
        <v>1.2625</v>
      </c>
      <c r="AD223">
        <v>13.3</v>
      </c>
      <c r="AE223">
        <v>221.52500000000001</v>
      </c>
      <c r="AF223">
        <v>2</v>
      </c>
      <c r="AG223">
        <v>0</v>
      </c>
      <c r="AH223">
        <v>16</v>
      </c>
      <c r="AJ223" t="s">
        <v>439</v>
      </c>
      <c r="AL223" t="e">
        <f t="shared" ref="AL223:AL286" si="221">IF(AND(#REF!&lt;&gt;#REF!,#REF!&lt;&gt;#REF!),"Bold","")</f>
        <v>#REF!</v>
      </c>
    </row>
    <row r="224" spans="1:38">
      <c r="A224" t="s">
        <v>1236</v>
      </c>
      <c r="B224" s="1">
        <v>0.64583333333333337</v>
      </c>
      <c r="C224" t="s">
        <v>224</v>
      </c>
      <c r="D224" t="s">
        <v>801</v>
      </c>
      <c r="F224">
        <v>7087</v>
      </c>
      <c r="G224" t="s">
        <v>231</v>
      </c>
      <c r="H224" t="s">
        <v>232</v>
      </c>
      <c r="I224" t="s">
        <v>5</v>
      </c>
      <c r="J224" t="s">
        <v>778</v>
      </c>
      <c r="K224" t="s">
        <v>1220</v>
      </c>
      <c r="L224">
        <v>3</v>
      </c>
      <c r="M224">
        <v>67.41</v>
      </c>
      <c r="N224">
        <v>61.483899999999998</v>
      </c>
      <c r="O224">
        <v>17.907</v>
      </c>
      <c r="P224">
        <v>13.300700000000001</v>
      </c>
      <c r="Q224">
        <v>5.2362000000000002</v>
      </c>
      <c r="R224">
        <v>5.3140999999999998</v>
      </c>
      <c r="S224">
        <v>3.0663</v>
      </c>
      <c r="T224">
        <v>2.4504999999999999</v>
      </c>
      <c r="U224">
        <v>1.7718</v>
      </c>
      <c r="V224">
        <v>1.4118999999999999</v>
      </c>
      <c r="W224">
        <v>0</v>
      </c>
      <c r="X224" t="s">
        <v>461</v>
      </c>
      <c r="Y224">
        <v>1.3963000000000001</v>
      </c>
      <c r="Z224" t="s">
        <v>462</v>
      </c>
      <c r="AA224">
        <v>1.1508</v>
      </c>
      <c r="AB224" t="s">
        <v>463</v>
      </c>
      <c r="AC224">
        <v>1.1332</v>
      </c>
      <c r="AD224">
        <v>13.2257</v>
      </c>
      <c r="AE224">
        <v>196.25829999999999</v>
      </c>
      <c r="AF224">
        <v>16</v>
      </c>
      <c r="AG224">
        <v>73</v>
      </c>
      <c r="AH224">
        <v>16</v>
      </c>
      <c r="AJ224" t="s">
        <v>439</v>
      </c>
      <c r="AL224" t="e">
        <f t="shared" ref="AL224:AL287" si="222">IF(AND(#REF!&lt;&gt;#REF!,#REF!&lt;&gt;#REF!),"Bold","")</f>
        <v>#REF!</v>
      </c>
    </row>
    <row r="225" spans="1:38">
      <c r="A225" t="s">
        <v>699</v>
      </c>
      <c r="B225" s="1">
        <v>0.55902777777777779</v>
      </c>
      <c r="C225" t="s">
        <v>212</v>
      </c>
      <c r="D225" t="s">
        <v>327</v>
      </c>
      <c r="F225">
        <v>6814</v>
      </c>
      <c r="G225" t="s">
        <v>328</v>
      </c>
      <c r="H225" t="s">
        <v>329</v>
      </c>
      <c r="I225" t="s">
        <v>5</v>
      </c>
      <c r="J225" t="s">
        <v>521</v>
      </c>
      <c r="K225" t="s">
        <v>688</v>
      </c>
      <c r="L225">
        <v>9</v>
      </c>
      <c r="M225">
        <v>68.344800000000006</v>
      </c>
      <c r="N225">
        <v>96.453599999999994</v>
      </c>
      <c r="O225">
        <v>25.3813</v>
      </c>
      <c r="P225">
        <v>6.7949999999999999</v>
      </c>
      <c r="Q225">
        <v>6.4398</v>
      </c>
      <c r="R225">
        <v>4.5965999999999996</v>
      </c>
      <c r="S225">
        <v>3.0503</v>
      </c>
      <c r="T225">
        <v>1.9411</v>
      </c>
      <c r="U225">
        <v>0.76929999999999998</v>
      </c>
      <c r="V225">
        <v>0.76380000000000003</v>
      </c>
      <c r="W225">
        <v>19.107099999999999</v>
      </c>
      <c r="X225" t="s">
        <v>700</v>
      </c>
      <c r="Y225">
        <v>9.4600000000000004E-2</v>
      </c>
      <c r="Z225" t="s">
        <v>701</v>
      </c>
      <c r="AA225">
        <v>0.42509999999999998</v>
      </c>
      <c r="AB225" t="s">
        <v>702</v>
      </c>
      <c r="AC225">
        <v>0.52729999999999999</v>
      </c>
      <c r="AD225">
        <v>13.171200000000001</v>
      </c>
      <c r="AE225">
        <v>247.86099999999999</v>
      </c>
      <c r="AF225">
        <v>14</v>
      </c>
      <c r="AG225">
        <v>92</v>
      </c>
      <c r="AH225">
        <v>16</v>
      </c>
      <c r="AJ225" t="s">
        <v>439</v>
      </c>
      <c r="AL225" t="e">
        <f t="shared" ref="AL225:AL288" si="223">IF(AND(#REF!&lt;&gt;#REF!,#REF!&lt;&gt;#REF!),"Bold","")</f>
        <v>#REF!</v>
      </c>
    </row>
    <row r="226" spans="1:38">
      <c r="A226" t="s">
        <v>1623</v>
      </c>
      <c r="B226" s="1">
        <v>0.82291666666666663</v>
      </c>
      <c r="C226" t="s">
        <v>181</v>
      </c>
      <c r="D226" t="s">
        <v>1105</v>
      </c>
      <c r="E226" t="s">
        <v>388</v>
      </c>
      <c r="F226">
        <v>3429</v>
      </c>
      <c r="G226" t="s">
        <v>1481</v>
      </c>
      <c r="H226" t="s">
        <v>1482</v>
      </c>
      <c r="I226" s="3" t="s">
        <v>5</v>
      </c>
      <c r="J226" t="s">
        <v>778</v>
      </c>
      <c r="K226" t="s">
        <v>1611</v>
      </c>
      <c r="L226">
        <v>5</v>
      </c>
      <c r="M226">
        <v>43.283999999999999</v>
      </c>
      <c r="N226">
        <v>27.816800000000001</v>
      </c>
      <c r="O226">
        <v>24.204599999999999</v>
      </c>
      <c r="P226">
        <v>8.7256999999999998</v>
      </c>
      <c r="Q226">
        <v>4.3090000000000002</v>
      </c>
      <c r="R226">
        <v>1.8427</v>
      </c>
      <c r="S226">
        <v>1.2316</v>
      </c>
      <c r="T226">
        <v>2.1295999999999999</v>
      </c>
      <c r="U226">
        <v>1.0546</v>
      </c>
      <c r="V226">
        <v>1.0661</v>
      </c>
      <c r="W226">
        <v>9.6649999999999991</v>
      </c>
      <c r="X226" t="s">
        <v>1489</v>
      </c>
      <c r="Y226">
        <v>1.7586999999999999</v>
      </c>
      <c r="Z226" t="s">
        <v>820</v>
      </c>
      <c r="AA226">
        <v>1.2309000000000001</v>
      </c>
      <c r="AB226" t="s">
        <v>520</v>
      </c>
      <c r="AC226">
        <v>1.2899</v>
      </c>
      <c r="AD226">
        <v>13.170299999999999</v>
      </c>
      <c r="AE226">
        <v>142.77950000000001</v>
      </c>
      <c r="AF226">
        <v>12</v>
      </c>
      <c r="AG226">
        <v>55</v>
      </c>
      <c r="AH226">
        <v>13</v>
      </c>
      <c r="AI226">
        <v>13</v>
      </c>
      <c r="AJ226" t="s">
        <v>937</v>
      </c>
      <c r="AL226" t="e">
        <f t="shared" ref="AL226:AL289" si="224">IF(AND(#REF!&lt;&gt;#REF!,#REF!&lt;&gt;#REF!),"Bold","")</f>
        <v>#REF!</v>
      </c>
    </row>
    <row r="227" spans="1:38">
      <c r="A227" t="s">
        <v>761</v>
      </c>
      <c r="B227" s="1">
        <v>0.56944444444444442</v>
      </c>
      <c r="C227" t="s">
        <v>226</v>
      </c>
      <c r="D227" t="s">
        <v>743</v>
      </c>
      <c r="E227" t="s">
        <v>388</v>
      </c>
      <c r="F227">
        <v>3493</v>
      </c>
      <c r="G227" t="s">
        <v>231</v>
      </c>
      <c r="H227" t="s">
        <v>232</v>
      </c>
      <c r="I227" t="s">
        <v>233</v>
      </c>
      <c r="J227" t="s">
        <v>744</v>
      </c>
      <c r="K227" t="s">
        <v>745</v>
      </c>
      <c r="L227">
        <v>5</v>
      </c>
      <c r="M227">
        <v>37.238199999999999</v>
      </c>
      <c r="N227">
        <v>56.6464</v>
      </c>
      <c r="O227">
        <v>22.9239</v>
      </c>
      <c r="P227">
        <v>4.0583999999999998</v>
      </c>
      <c r="Q227">
        <v>4.3042999999999996</v>
      </c>
      <c r="R227">
        <v>1.7597</v>
      </c>
      <c r="S227">
        <v>2.3995000000000002</v>
      </c>
      <c r="T227">
        <v>0.82940000000000003</v>
      </c>
      <c r="U227">
        <v>1.0916999999999999</v>
      </c>
      <c r="V227">
        <v>1.2037</v>
      </c>
      <c r="W227">
        <v>14.92</v>
      </c>
      <c r="X227" t="s">
        <v>287</v>
      </c>
      <c r="Y227">
        <v>0.63580000000000003</v>
      </c>
      <c r="Z227" t="s">
        <v>424</v>
      </c>
      <c r="AA227">
        <v>3.1251000000000002</v>
      </c>
      <c r="AB227" t="s">
        <v>762</v>
      </c>
      <c r="AC227">
        <v>1.9726999999999999</v>
      </c>
      <c r="AD227">
        <v>13.117900000000001</v>
      </c>
      <c r="AE227">
        <v>166.22669999999999</v>
      </c>
      <c r="AF227">
        <v>20</v>
      </c>
      <c r="AG227">
        <v>48</v>
      </c>
      <c r="AH227">
        <v>13</v>
      </c>
      <c r="AI227">
        <v>7</v>
      </c>
      <c r="AJ227" t="s">
        <v>937</v>
      </c>
      <c r="AL227" t="e">
        <f t="shared" ref="AL227:AL290" si="225">IF(AND(#REF!&lt;&gt;#REF!,#REF!&lt;&gt;#REF!),"Bold","")</f>
        <v>#REF!</v>
      </c>
    </row>
    <row r="228" spans="1:38">
      <c r="A228" t="s">
        <v>811</v>
      </c>
      <c r="B228" s="1">
        <v>0.57986111111111105</v>
      </c>
      <c r="C228" t="s">
        <v>175</v>
      </c>
      <c r="D228" t="s">
        <v>801</v>
      </c>
      <c r="E228" t="s">
        <v>802</v>
      </c>
      <c r="F228">
        <v>12602</v>
      </c>
      <c r="G228" t="s">
        <v>291</v>
      </c>
      <c r="H228" t="s">
        <v>232</v>
      </c>
      <c r="I228" t="s">
        <v>5</v>
      </c>
      <c r="J228" t="s">
        <v>778</v>
      </c>
      <c r="K228" t="s">
        <v>803</v>
      </c>
      <c r="L228">
        <v>6</v>
      </c>
      <c r="M228">
        <v>82.73</v>
      </c>
      <c r="N228">
        <v>86.382099999999994</v>
      </c>
      <c r="O228">
        <v>40.573399999999999</v>
      </c>
      <c r="P228">
        <v>15.3567</v>
      </c>
      <c r="Q228">
        <v>8.1611999999999991</v>
      </c>
      <c r="R228">
        <v>4.8681000000000001</v>
      </c>
      <c r="S228">
        <v>5.1851000000000003</v>
      </c>
      <c r="T228">
        <v>3.7641</v>
      </c>
      <c r="U228">
        <v>1.6256999999999999</v>
      </c>
      <c r="V228">
        <v>1.5622</v>
      </c>
      <c r="W228">
        <v>24.573599999999999</v>
      </c>
      <c r="X228" t="s">
        <v>812</v>
      </c>
      <c r="Y228">
        <v>1.4609000000000001</v>
      </c>
      <c r="Z228" t="s">
        <v>813</v>
      </c>
      <c r="AA228">
        <v>1.9844999999999999</v>
      </c>
      <c r="AB228" t="s">
        <v>814</v>
      </c>
      <c r="AC228">
        <v>1.94</v>
      </c>
      <c r="AD228">
        <v>13.069599999999999</v>
      </c>
      <c r="AE228">
        <v>293.2373</v>
      </c>
      <c r="AF228">
        <v>2.5</v>
      </c>
      <c r="AG228">
        <v>97</v>
      </c>
      <c r="AH228">
        <v>13</v>
      </c>
      <c r="AI228">
        <v>29</v>
      </c>
      <c r="AJ228" t="s">
        <v>937</v>
      </c>
      <c r="AL228" t="e">
        <f t="shared" ref="AL228:AL291" si="226">IF(AND(#REF!&lt;&gt;#REF!,#REF!&lt;&gt;#REF!),"Bold","")</f>
        <v>#REF!</v>
      </c>
    </row>
    <row r="229" spans="1:38">
      <c r="A229" t="s">
        <v>783</v>
      </c>
      <c r="B229" s="1">
        <v>0.57291666666666663</v>
      </c>
      <c r="C229" t="s">
        <v>224</v>
      </c>
      <c r="D229" t="s">
        <v>433</v>
      </c>
      <c r="F229">
        <v>10903</v>
      </c>
      <c r="G229" t="s">
        <v>231</v>
      </c>
      <c r="H229" t="s">
        <v>232</v>
      </c>
      <c r="I229" t="s">
        <v>5</v>
      </c>
      <c r="J229" t="s">
        <v>778</v>
      </c>
      <c r="K229" t="s">
        <v>779</v>
      </c>
      <c r="L229">
        <v>8</v>
      </c>
      <c r="M229">
        <v>108.77</v>
      </c>
      <c r="N229">
        <v>65.927999999999997</v>
      </c>
      <c r="O229">
        <v>44.025500000000001</v>
      </c>
      <c r="P229">
        <v>14.242599999999999</v>
      </c>
      <c r="Q229">
        <v>5.5153999999999996</v>
      </c>
      <c r="R229">
        <v>4.8365</v>
      </c>
      <c r="S229">
        <v>3.2652000000000001</v>
      </c>
      <c r="T229">
        <v>2.1013999999999999</v>
      </c>
      <c r="U229">
        <v>1.9036999999999999</v>
      </c>
      <c r="V229">
        <v>2.6676000000000002</v>
      </c>
      <c r="W229">
        <v>22.1221</v>
      </c>
      <c r="X229" t="s">
        <v>646</v>
      </c>
      <c r="Y229">
        <v>1.0183</v>
      </c>
      <c r="Z229" t="s">
        <v>784</v>
      </c>
      <c r="AA229">
        <v>1.8828</v>
      </c>
      <c r="AB229" t="s">
        <v>785</v>
      </c>
      <c r="AC229">
        <v>1.2702</v>
      </c>
      <c r="AD229">
        <v>13.0139</v>
      </c>
      <c r="AE229">
        <v>292.56319999999999</v>
      </c>
      <c r="AF229">
        <v>10</v>
      </c>
      <c r="AG229">
        <v>87</v>
      </c>
      <c r="AH229">
        <v>13</v>
      </c>
      <c r="AI229">
        <v>9</v>
      </c>
      <c r="AJ229" t="s">
        <v>937</v>
      </c>
      <c r="AL229" t="e">
        <f t="shared" ref="AL229:AL292" si="227">IF(AND(#REF!&lt;&gt;#REF!,#REF!&lt;&gt;#REF!),"Bold","")</f>
        <v>#REF!</v>
      </c>
    </row>
    <row r="230" spans="1:38">
      <c r="A230" t="s">
        <v>1447</v>
      </c>
      <c r="B230" s="1">
        <v>0.69097222222222221</v>
      </c>
      <c r="C230" t="s">
        <v>224</v>
      </c>
      <c r="D230" t="s">
        <v>801</v>
      </c>
      <c r="F230">
        <v>5996</v>
      </c>
      <c r="G230" t="s">
        <v>231</v>
      </c>
      <c r="H230" t="s">
        <v>232</v>
      </c>
      <c r="I230" t="s">
        <v>5</v>
      </c>
      <c r="J230" t="s">
        <v>778</v>
      </c>
      <c r="K230" t="s">
        <v>1443</v>
      </c>
      <c r="L230">
        <v>4</v>
      </c>
      <c r="M230">
        <v>75.605000000000004</v>
      </c>
      <c r="N230">
        <v>59.532400000000003</v>
      </c>
      <c r="O230">
        <v>24.9437</v>
      </c>
      <c r="P230">
        <v>11.641999999999999</v>
      </c>
      <c r="Q230">
        <v>8.6251999999999995</v>
      </c>
      <c r="R230">
        <v>6.0358000000000001</v>
      </c>
      <c r="S230">
        <v>2.4441000000000002</v>
      </c>
      <c r="T230">
        <v>2.3473999999999999</v>
      </c>
      <c r="U230">
        <v>2.0026999999999999</v>
      </c>
      <c r="V230">
        <v>1.1773</v>
      </c>
      <c r="W230">
        <v>15.4186</v>
      </c>
      <c r="X230" t="s">
        <v>473</v>
      </c>
      <c r="Y230">
        <v>1.5138</v>
      </c>
      <c r="Z230" t="s">
        <v>979</v>
      </c>
      <c r="AA230">
        <v>1.0247999999999999</v>
      </c>
      <c r="AB230" t="s">
        <v>513</v>
      </c>
      <c r="AC230">
        <v>1.8093999999999999</v>
      </c>
      <c r="AD230">
        <v>12.978400000000001</v>
      </c>
      <c r="AE230">
        <v>227.10040000000001</v>
      </c>
      <c r="AF230">
        <v>6.5</v>
      </c>
      <c r="AG230">
        <v>50</v>
      </c>
      <c r="AH230">
        <v>13</v>
      </c>
      <c r="AI230">
        <v>20</v>
      </c>
      <c r="AJ230" t="s">
        <v>937</v>
      </c>
      <c r="AL230" t="e">
        <f t="shared" ref="AL230:AL293" si="228">IF(AND(#REF!&lt;&gt;#REF!,#REF!&lt;&gt;#REF!),"Bold","")</f>
        <v>#REF!</v>
      </c>
    </row>
    <row r="231" spans="1:38">
      <c r="A231" t="s">
        <v>768</v>
      </c>
      <c r="B231" s="1">
        <v>0.56944444444444442</v>
      </c>
      <c r="C231" t="s">
        <v>226</v>
      </c>
      <c r="D231" t="s">
        <v>743</v>
      </c>
      <c r="E231" t="s">
        <v>388</v>
      </c>
      <c r="F231">
        <v>3493</v>
      </c>
      <c r="G231" t="s">
        <v>231</v>
      </c>
      <c r="H231" t="s">
        <v>232</v>
      </c>
      <c r="I231" t="s">
        <v>233</v>
      </c>
      <c r="J231" t="s">
        <v>744</v>
      </c>
      <c r="K231" t="s">
        <v>745</v>
      </c>
      <c r="L231">
        <v>5</v>
      </c>
      <c r="M231">
        <v>36.691000000000003</v>
      </c>
      <c r="N231">
        <v>39.5002</v>
      </c>
      <c r="O231">
        <v>36.126399999999997</v>
      </c>
      <c r="P231">
        <v>8.6478999999999999</v>
      </c>
      <c r="Q231">
        <v>6.5801999999999996</v>
      </c>
      <c r="R231">
        <v>3.3687999999999998</v>
      </c>
      <c r="S231">
        <v>2.1181000000000001</v>
      </c>
      <c r="T231">
        <v>1.6114999999999999</v>
      </c>
      <c r="U231">
        <v>1.2637</v>
      </c>
      <c r="V231">
        <v>1.0033000000000001</v>
      </c>
      <c r="W231">
        <v>10.0236</v>
      </c>
      <c r="X231" t="s">
        <v>250</v>
      </c>
      <c r="Y231">
        <v>0.73080000000000001</v>
      </c>
      <c r="Z231" t="s">
        <v>769</v>
      </c>
      <c r="AA231">
        <v>0.90959999999999996</v>
      </c>
      <c r="AB231" t="s">
        <v>678</v>
      </c>
      <c r="AC231">
        <v>2.4672000000000001</v>
      </c>
      <c r="AD231">
        <v>12.8377</v>
      </c>
      <c r="AE231">
        <v>163.87989999999999</v>
      </c>
      <c r="AF231">
        <v>12</v>
      </c>
      <c r="AG231">
        <v>61</v>
      </c>
      <c r="AH231">
        <v>13</v>
      </c>
      <c r="AI231">
        <v>20</v>
      </c>
      <c r="AJ231" t="s">
        <v>937</v>
      </c>
      <c r="AL231" t="e">
        <f t="shared" ref="AL231:AL294" si="229">IF(AND(#REF!&lt;&gt;#REF!,#REF!&lt;&gt;#REF!),"Bold","")</f>
        <v>#REF!</v>
      </c>
    </row>
    <row r="232" spans="1:38">
      <c r="A232" t="s">
        <v>1082</v>
      </c>
      <c r="B232" s="1">
        <v>0.62152777777777779</v>
      </c>
      <c r="C232" t="s">
        <v>224</v>
      </c>
      <c r="D232" t="s">
        <v>484</v>
      </c>
      <c r="F232">
        <v>6814</v>
      </c>
      <c r="G232" t="s">
        <v>231</v>
      </c>
      <c r="H232" t="s">
        <v>232</v>
      </c>
      <c r="I232" t="s">
        <v>5</v>
      </c>
      <c r="J232" t="s">
        <v>778</v>
      </c>
      <c r="K232" t="s">
        <v>1073</v>
      </c>
      <c r="L232">
        <v>3</v>
      </c>
      <c r="M232">
        <v>76.62</v>
      </c>
      <c r="N232">
        <v>59.156199999999998</v>
      </c>
      <c r="O232">
        <v>37.900399999999998</v>
      </c>
      <c r="P232">
        <v>4.0865</v>
      </c>
      <c r="Q232">
        <v>5.8346</v>
      </c>
      <c r="R232">
        <v>4.3238000000000003</v>
      </c>
      <c r="S232">
        <v>0</v>
      </c>
      <c r="T232">
        <v>0</v>
      </c>
      <c r="U232">
        <v>0</v>
      </c>
      <c r="V232">
        <v>0</v>
      </c>
      <c r="W232">
        <v>17.757899999999999</v>
      </c>
      <c r="X232" t="s">
        <v>931</v>
      </c>
      <c r="Y232">
        <v>0.67930000000000001</v>
      </c>
      <c r="Z232" t="s">
        <v>1083</v>
      </c>
      <c r="AA232">
        <v>0.25919999999999999</v>
      </c>
      <c r="AB232" t="s">
        <v>632</v>
      </c>
      <c r="AC232">
        <v>0.99060000000000004</v>
      </c>
      <c r="AD232">
        <v>12.7339</v>
      </c>
      <c r="AE232">
        <v>229.5813</v>
      </c>
      <c r="AF232">
        <v>14</v>
      </c>
      <c r="AG232">
        <v>60</v>
      </c>
      <c r="AH232">
        <v>13</v>
      </c>
      <c r="AI232">
        <v>21</v>
      </c>
      <c r="AJ232" t="s">
        <v>937</v>
      </c>
      <c r="AL232" t="e">
        <f t="shared" ref="AL232:AL295" si="230">IF(AND(#REF!&lt;&gt;#REF!,#REF!&lt;&gt;#REF!),"Bold","")</f>
        <v>#REF!</v>
      </c>
    </row>
    <row r="233" spans="1:38">
      <c r="A233" t="s">
        <v>1635</v>
      </c>
      <c r="B233" s="1">
        <v>0.84375</v>
      </c>
      <c r="C233" t="s">
        <v>181</v>
      </c>
      <c r="D233" t="s">
        <v>1632</v>
      </c>
      <c r="E233" t="s">
        <v>230</v>
      </c>
      <c r="F233">
        <v>5434</v>
      </c>
      <c r="G233" t="s">
        <v>1481</v>
      </c>
      <c r="H233" t="s">
        <v>1482</v>
      </c>
      <c r="I233" s="3" t="s">
        <v>5</v>
      </c>
      <c r="J233" t="s">
        <v>778</v>
      </c>
      <c r="K233" t="s">
        <v>1633</v>
      </c>
      <c r="L233">
        <v>3</v>
      </c>
      <c r="M233">
        <v>79.061199999999999</v>
      </c>
      <c r="N233">
        <v>54.951999999999998</v>
      </c>
      <c r="O233">
        <v>25.784500000000001</v>
      </c>
      <c r="P233">
        <v>9.6265999999999998</v>
      </c>
      <c r="Q233">
        <v>6.2435999999999998</v>
      </c>
      <c r="R233">
        <v>5.6006999999999998</v>
      </c>
      <c r="S233">
        <v>3.1520000000000001</v>
      </c>
      <c r="T233">
        <v>1.498</v>
      </c>
      <c r="U233">
        <v>0</v>
      </c>
      <c r="V233">
        <v>0</v>
      </c>
      <c r="W233">
        <v>19.850000000000001</v>
      </c>
      <c r="X233" t="s">
        <v>959</v>
      </c>
      <c r="Y233">
        <v>1.2776000000000001</v>
      </c>
      <c r="Z233" t="s">
        <v>1389</v>
      </c>
      <c r="AA233">
        <v>2.4946000000000002</v>
      </c>
      <c r="AB233" t="s">
        <v>1626</v>
      </c>
      <c r="AC233">
        <v>1.4409000000000001</v>
      </c>
      <c r="AD233">
        <v>12.7</v>
      </c>
      <c r="AE233">
        <v>227.0488</v>
      </c>
      <c r="AF233">
        <v>2.75</v>
      </c>
      <c r="AG233">
        <v>72</v>
      </c>
      <c r="AH233">
        <v>13</v>
      </c>
      <c r="AI233">
        <v>7</v>
      </c>
      <c r="AJ233" t="s">
        <v>937</v>
      </c>
      <c r="AL233" t="e">
        <f t="shared" ref="AL233:AL296" si="231">IF(AND(#REF!&lt;&gt;#REF!,#REF!&lt;&gt;#REF!),"Bold","")</f>
        <v>#REF!</v>
      </c>
    </row>
    <row r="234" spans="1:38">
      <c r="A234" t="s">
        <v>1554</v>
      </c>
      <c r="B234" s="1">
        <v>0.76041666666666663</v>
      </c>
      <c r="C234" t="s">
        <v>181</v>
      </c>
      <c r="D234" t="s">
        <v>484</v>
      </c>
      <c r="E234" t="s">
        <v>290</v>
      </c>
      <c r="F234">
        <v>6663</v>
      </c>
      <c r="G234" t="s">
        <v>1481</v>
      </c>
      <c r="H234" t="s">
        <v>1482</v>
      </c>
      <c r="I234" s="3" t="s">
        <v>5</v>
      </c>
      <c r="J234" t="s">
        <v>778</v>
      </c>
      <c r="K234" t="s">
        <v>1541</v>
      </c>
      <c r="L234">
        <v>3</v>
      </c>
      <c r="M234">
        <v>65.188900000000004</v>
      </c>
      <c r="N234">
        <v>44.559199999999997</v>
      </c>
      <c r="O234">
        <v>23.407599999999999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19.194299999999998</v>
      </c>
      <c r="X234" t="s">
        <v>1527</v>
      </c>
      <c r="Y234">
        <v>1.1319999999999999</v>
      </c>
      <c r="Z234" t="s">
        <v>1555</v>
      </c>
      <c r="AA234">
        <v>1.8392999999999999</v>
      </c>
      <c r="AB234" t="s">
        <v>399</v>
      </c>
      <c r="AC234">
        <v>1.1209</v>
      </c>
      <c r="AD234">
        <v>12.6671</v>
      </c>
      <c r="AE234">
        <v>195.482</v>
      </c>
      <c r="AF234">
        <v>3.5</v>
      </c>
      <c r="AG234">
        <v>79</v>
      </c>
      <c r="AH234">
        <v>13</v>
      </c>
      <c r="AI234">
        <v>21</v>
      </c>
      <c r="AJ234" t="s">
        <v>937</v>
      </c>
      <c r="AL234" t="e">
        <f t="shared" ref="AL234:AL297" si="232">IF(AND(#REF!&lt;&gt;#REF!,#REF!&lt;&gt;#REF!),"Bold","")</f>
        <v>#REF!</v>
      </c>
    </row>
    <row r="235" spans="1:38">
      <c r="A235" t="s">
        <v>1612</v>
      </c>
      <c r="B235" s="1">
        <v>0.82291666666666663</v>
      </c>
      <c r="C235" t="s">
        <v>181</v>
      </c>
      <c r="D235" t="s">
        <v>1105</v>
      </c>
      <c r="E235" t="s">
        <v>388</v>
      </c>
      <c r="F235">
        <v>3429</v>
      </c>
      <c r="G235" t="s">
        <v>1481</v>
      </c>
      <c r="H235" t="s">
        <v>1482</v>
      </c>
      <c r="I235" s="3" t="s">
        <v>5</v>
      </c>
      <c r="J235" t="s">
        <v>778</v>
      </c>
      <c r="K235" t="s">
        <v>1611</v>
      </c>
      <c r="L235">
        <v>7</v>
      </c>
      <c r="M235">
        <v>71.2</v>
      </c>
      <c r="N235">
        <v>48</v>
      </c>
      <c r="O235">
        <v>21.197199999999999</v>
      </c>
      <c r="P235">
        <v>7.3238000000000003</v>
      </c>
      <c r="Q235">
        <v>5.1463999999999999</v>
      </c>
      <c r="R235">
        <v>4.9687999999999999</v>
      </c>
      <c r="S235">
        <v>2.5897999999999999</v>
      </c>
      <c r="T235">
        <v>2.3273999999999999</v>
      </c>
      <c r="U235">
        <v>1.4247000000000001</v>
      </c>
      <c r="V235">
        <v>1.3213999999999999</v>
      </c>
      <c r="W235">
        <v>18.984999999999999</v>
      </c>
      <c r="X235" t="s">
        <v>671</v>
      </c>
      <c r="Y235">
        <v>1.9991000000000001</v>
      </c>
      <c r="Z235" t="s">
        <v>1570</v>
      </c>
      <c r="AA235">
        <v>1.0163</v>
      </c>
      <c r="AB235" t="s">
        <v>787</v>
      </c>
      <c r="AC235">
        <v>1.4931000000000001</v>
      </c>
      <c r="AD235">
        <v>12.6045</v>
      </c>
      <c r="AE235">
        <v>201.59739999999999</v>
      </c>
      <c r="AF235">
        <v>2</v>
      </c>
      <c r="AG235">
        <v>57</v>
      </c>
      <c r="AH235">
        <v>13</v>
      </c>
      <c r="AI235">
        <v>47</v>
      </c>
      <c r="AJ235" t="s">
        <v>937</v>
      </c>
      <c r="AL235" t="e">
        <f t="shared" ref="AL235:AL298" si="233">IF(AND(#REF!&lt;&gt;#REF!,#REF!&lt;&gt;#REF!),"Bold","")</f>
        <v>#REF!</v>
      </c>
    </row>
    <row r="236" spans="1:38">
      <c r="A236" t="s">
        <v>983</v>
      </c>
      <c r="B236" s="1">
        <v>0.60763888888888895</v>
      </c>
      <c r="C236" t="s">
        <v>212</v>
      </c>
      <c r="D236" t="s">
        <v>971</v>
      </c>
      <c r="F236">
        <v>6269</v>
      </c>
      <c r="G236" t="s">
        <v>328</v>
      </c>
      <c r="H236" t="s">
        <v>329</v>
      </c>
      <c r="I236" t="s">
        <v>5</v>
      </c>
      <c r="J236" t="s">
        <v>521</v>
      </c>
      <c r="K236" t="s">
        <v>972</v>
      </c>
      <c r="L236">
        <v>5</v>
      </c>
      <c r="M236">
        <v>58.977899999999998</v>
      </c>
      <c r="N236">
        <v>59.602899999999998</v>
      </c>
      <c r="O236">
        <v>24.491199999999999</v>
      </c>
      <c r="P236">
        <v>9.3886000000000003</v>
      </c>
      <c r="Q236">
        <v>5.5724</v>
      </c>
      <c r="R236">
        <v>2.4605000000000001</v>
      </c>
      <c r="S236">
        <v>1.9610000000000001</v>
      </c>
      <c r="T236">
        <v>0</v>
      </c>
      <c r="U236">
        <v>0</v>
      </c>
      <c r="V236">
        <v>0</v>
      </c>
      <c r="W236">
        <v>16.979299999999999</v>
      </c>
      <c r="X236" t="s">
        <v>984</v>
      </c>
      <c r="Y236">
        <v>0.10059999999999999</v>
      </c>
      <c r="Z236" t="s">
        <v>985</v>
      </c>
      <c r="AA236">
        <v>0</v>
      </c>
      <c r="AB236" t="s">
        <v>560</v>
      </c>
      <c r="AC236">
        <v>1.2252000000000001</v>
      </c>
      <c r="AD236">
        <v>12.5435</v>
      </c>
      <c r="AE236">
        <v>198.14340000000001</v>
      </c>
      <c r="AF236">
        <v>16</v>
      </c>
      <c r="AG236">
        <v>89</v>
      </c>
      <c r="AH236">
        <v>13</v>
      </c>
      <c r="AI236">
        <v>13</v>
      </c>
      <c r="AJ236" t="s">
        <v>937</v>
      </c>
      <c r="AL236" t="e">
        <f t="shared" ref="AL236:AL299" si="234">IF(AND(#REF!&lt;&gt;#REF!,#REF!&lt;&gt;#REF!),"Bold","")</f>
        <v>#REF!</v>
      </c>
    </row>
    <row r="237" spans="1:38">
      <c r="A237" t="s">
        <v>1572</v>
      </c>
      <c r="B237" s="1">
        <v>0.78125</v>
      </c>
      <c r="C237" t="s">
        <v>181</v>
      </c>
      <c r="D237" t="s">
        <v>730</v>
      </c>
      <c r="E237" t="s">
        <v>388</v>
      </c>
      <c r="F237">
        <v>3429</v>
      </c>
      <c r="G237" t="s">
        <v>1481</v>
      </c>
      <c r="H237" t="s">
        <v>1482</v>
      </c>
      <c r="I237" s="3" t="s">
        <v>5</v>
      </c>
      <c r="J237" t="s">
        <v>778</v>
      </c>
      <c r="K237" t="s">
        <v>1565</v>
      </c>
      <c r="L237">
        <v>4</v>
      </c>
      <c r="M237">
        <v>60.42</v>
      </c>
      <c r="N237">
        <v>38.2502</v>
      </c>
      <c r="O237">
        <v>20.114599999999999</v>
      </c>
      <c r="P237">
        <v>7.3226000000000004</v>
      </c>
      <c r="Q237">
        <v>5.3318000000000003</v>
      </c>
      <c r="R237">
        <v>3.6606000000000001</v>
      </c>
      <c r="S237">
        <v>3.0474999999999999</v>
      </c>
      <c r="T237">
        <v>1.3089</v>
      </c>
      <c r="U237">
        <v>1.2996000000000001</v>
      </c>
      <c r="V237">
        <v>1.3025</v>
      </c>
      <c r="W237">
        <v>17.2407</v>
      </c>
      <c r="X237" t="s">
        <v>321</v>
      </c>
      <c r="Y237">
        <v>2.2357</v>
      </c>
      <c r="Z237" t="s">
        <v>508</v>
      </c>
      <c r="AA237">
        <v>1.9374</v>
      </c>
      <c r="AB237" t="s">
        <v>1212</v>
      </c>
      <c r="AC237">
        <v>1.5647</v>
      </c>
      <c r="AD237">
        <v>12.4658</v>
      </c>
      <c r="AE237">
        <v>177.50280000000001</v>
      </c>
      <c r="AF237">
        <v>4</v>
      </c>
      <c r="AG237">
        <v>52</v>
      </c>
      <c r="AH237">
        <v>13</v>
      </c>
      <c r="AI237">
        <v>10</v>
      </c>
      <c r="AJ237" t="s">
        <v>937</v>
      </c>
      <c r="AL237" t="e">
        <f t="shared" ref="AL237:AL300" si="235">IF(AND(#REF!&lt;&gt;#REF!,#REF!&lt;&gt;#REF!),"Bold","")</f>
        <v>#REF!</v>
      </c>
    </row>
    <row r="238" spans="1:38">
      <c r="A238" t="s">
        <v>1347</v>
      </c>
      <c r="B238" s="1">
        <v>0.67013888888888884</v>
      </c>
      <c r="C238" t="s">
        <v>224</v>
      </c>
      <c r="D238" t="s">
        <v>801</v>
      </c>
      <c r="F238">
        <v>5996</v>
      </c>
      <c r="G238" t="s">
        <v>231</v>
      </c>
      <c r="H238" t="s">
        <v>232</v>
      </c>
      <c r="I238" t="s">
        <v>5</v>
      </c>
      <c r="J238" t="s">
        <v>778</v>
      </c>
      <c r="K238" t="s">
        <v>1339</v>
      </c>
      <c r="L238">
        <v>6</v>
      </c>
      <c r="M238">
        <v>55.46</v>
      </c>
      <c r="N238">
        <v>58.996000000000002</v>
      </c>
      <c r="O238">
        <v>25.592500000000001</v>
      </c>
      <c r="P238">
        <v>5.6905000000000001</v>
      </c>
      <c r="Q238">
        <v>6.5533999999999999</v>
      </c>
      <c r="R238">
        <v>6.4231999999999996</v>
      </c>
      <c r="S238">
        <v>2.4418000000000002</v>
      </c>
      <c r="T238">
        <v>1.7346999999999999</v>
      </c>
      <c r="U238">
        <v>1.7484</v>
      </c>
      <c r="V238">
        <v>1.0505</v>
      </c>
      <c r="W238">
        <v>15.0364</v>
      </c>
      <c r="Y238">
        <v>0</v>
      </c>
      <c r="Z238" t="s">
        <v>1348</v>
      </c>
      <c r="AA238">
        <v>1.2585</v>
      </c>
      <c r="AB238" t="s">
        <v>1349</v>
      </c>
      <c r="AC238">
        <v>2.4199000000000002</v>
      </c>
      <c r="AD238">
        <v>12.326000000000001</v>
      </c>
      <c r="AE238">
        <v>196.7319</v>
      </c>
      <c r="AF238">
        <v>0</v>
      </c>
      <c r="AG238">
        <v>56</v>
      </c>
      <c r="AH238">
        <v>13</v>
      </c>
      <c r="AI238">
        <v>115</v>
      </c>
      <c r="AJ238" t="s">
        <v>937</v>
      </c>
      <c r="AL238" t="e">
        <f t="shared" ref="AL238:AL301" si="236">IF(AND(#REF!&lt;&gt;#REF!,#REF!&lt;&gt;#REF!),"Bold","")</f>
        <v>#REF!</v>
      </c>
    </row>
    <row r="239" spans="1:38">
      <c r="A239" t="s">
        <v>1322</v>
      </c>
      <c r="B239" s="1">
        <v>0.66666666666666663</v>
      </c>
      <c r="C239" t="s">
        <v>226</v>
      </c>
      <c r="D239" t="s">
        <v>229</v>
      </c>
      <c r="E239" t="s">
        <v>388</v>
      </c>
      <c r="F239">
        <v>3493</v>
      </c>
      <c r="G239" t="s">
        <v>231</v>
      </c>
      <c r="H239" t="s">
        <v>232</v>
      </c>
      <c r="I239" t="s">
        <v>5</v>
      </c>
      <c r="J239" t="s">
        <v>778</v>
      </c>
      <c r="K239" t="s">
        <v>1312</v>
      </c>
      <c r="L239">
        <v>6</v>
      </c>
      <c r="M239">
        <v>50.485999999999997</v>
      </c>
      <c r="N239">
        <v>36.627000000000002</v>
      </c>
      <c r="O239">
        <v>21.212199999999999</v>
      </c>
      <c r="P239">
        <v>9.6331000000000007</v>
      </c>
      <c r="Q239">
        <v>4.0199999999999996</v>
      </c>
      <c r="R239">
        <v>4.2054999999999998</v>
      </c>
      <c r="S239">
        <v>2.0672000000000001</v>
      </c>
      <c r="T239">
        <v>1.1226</v>
      </c>
      <c r="U239">
        <v>1.4650000000000001</v>
      </c>
      <c r="V239">
        <v>1.7519</v>
      </c>
      <c r="W239">
        <v>18.446400000000001</v>
      </c>
      <c r="X239" t="s">
        <v>1210</v>
      </c>
      <c r="Y239">
        <v>0.21060000000000001</v>
      </c>
      <c r="Z239" t="s">
        <v>255</v>
      </c>
      <c r="AA239">
        <v>0.22500000000000001</v>
      </c>
      <c r="AB239" t="s">
        <v>1323</v>
      </c>
      <c r="AC239">
        <v>0.46839999999999998</v>
      </c>
      <c r="AD239">
        <v>12.180199999999999</v>
      </c>
      <c r="AE239">
        <v>164.12110000000001</v>
      </c>
      <c r="AF239">
        <v>20</v>
      </c>
      <c r="AG239">
        <v>57</v>
      </c>
      <c r="AH239">
        <v>14</v>
      </c>
      <c r="AI239">
        <v>188</v>
      </c>
      <c r="AJ239" t="s">
        <v>692</v>
      </c>
      <c r="AL239" t="e">
        <f t="shared" ref="AL239:AL302" si="237">IF(AND(#REF!&lt;&gt;#REF!,#REF!&lt;&gt;#REF!),"Bold","")</f>
        <v>#REF!</v>
      </c>
    </row>
    <row r="240" spans="1:38">
      <c r="A240" t="s">
        <v>763</v>
      </c>
      <c r="B240" s="1">
        <v>0.56944444444444442</v>
      </c>
      <c r="C240" t="s">
        <v>226</v>
      </c>
      <c r="D240" t="s">
        <v>743</v>
      </c>
      <c r="E240" t="s">
        <v>388</v>
      </c>
      <c r="F240">
        <v>3493</v>
      </c>
      <c r="G240" t="s">
        <v>231</v>
      </c>
      <c r="H240" t="s">
        <v>232</v>
      </c>
      <c r="I240" t="s">
        <v>233</v>
      </c>
      <c r="J240" t="s">
        <v>744</v>
      </c>
      <c r="K240" t="s">
        <v>745</v>
      </c>
      <c r="L240">
        <v>3</v>
      </c>
      <c r="M240">
        <v>45.95</v>
      </c>
      <c r="N240">
        <v>37.968000000000004</v>
      </c>
      <c r="O240">
        <v>23.029199999999999</v>
      </c>
      <c r="P240">
        <v>7.3963999999999999</v>
      </c>
      <c r="Q240">
        <v>5.38</v>
      </c>
      <c r="R240">
        <v>3.5798000000000001</v>
      </c>
      <c r="S240">
        <v>2.5434999999999999</v>
      </c>
      <c r="T240">
        <v>1.4937</v>
      </c>
      <c r="U240">
        <v>1.8837999999999999</v>
      </c>
      <c r="V240">
        <v>1.3254999999999999</v>
      </c>
      <c r="W240">
        <v>17.805</v>
      </c>
      <c r="X240" t="s">
        <v>246</v>
      </c>
      <c r="Y240">
        <v>1.8609</v>
      </c>
      <c r="Z240" t="s">
        <v>405</v>
      </c>
      <c r="AA240">
        <v>2.0807000000000002</v>
      </c>
      <c r="AB240" t="s">
        <v>764</v>
      </c>
      <c r="AC240">
        <v>1.1879</v>
      </c>
      <c r="AD240">
        <v>12.1669</v>
      </c>
      <c r="AE240">
        <v>165.6514</v>
      </c>
      <c r="AF240">
        <v>8</v>
      </c>
      <c r="AG240">
        <v>57</v>
      </c>
      <c r="AH240">
        <v>14</v>
      </c>
      <c r="AI240">
        <v>17</v>
      </c>
      <c r="AJ240" t="s">
        <v>692</v>
      </c>
      <c r="AL240" t="e">
        <f t="shared" ref="AL240:AL303" si="238">IF(AND(#REF!&lt;&gt;#REF!,#REF!&lt;&gt;#REF!),"Bold","")</f>
        <v>#REF!</v>
      </c>
    </row>
    <row r="241" spans="1:38">
      <c r="A241" t="s">
        <v>1040</v>
      </c>
      <c r="B241" s="1">
        <v>0.61111111111111105</v>
      </c>
      <c r="C241" t="s">
        <v>186</v>
      </c>
      <c r="D241" t="s">
        <v>1019</v>
      </c>
      <c r="E241" t="s">
        <v>290</v>
      </c>
      <c r="F241">
        <v>6758</v>
      </c>
      <c r="G241" t="s">
        <v>548</v>
      </c>
      <c r="H241" t="s">
        <v>329</v>
      </c>
      <c r="I241" t="s">
        <v>5</v>
      </c>
      <c r="J241" t="s">
        <v>521</v>
      </c>
      <c r="K241" t="s">
        <v>1020</v>
      </c>
      <c r="L241">
        <v>8</v>
      </c>
      <c r="M241">
        <v>58.32</v>
      </c>
      <c r="N241">
        <v>56.719700000000003</v>
      </c>
      <c r="O241">
        <v>18.219799999999999</v>
      </c>
      <c r="P241">
        <v>6.6662999999999997</v>
      </c>
      <c r="Q241">
        <v>7.1437999999999997</v>
      </c>
      <c r="R241">
        <v>4.1993999999999998</v>
      </c>
      <c r="S241">
        <v>3.0629</v>
      </c>
      <c r="T241">
        <v>1.4128000000000001</v>
      </c>
      <c r="U241">
        <v>0.9869</v>
      </c>
      <c r="V241">
        <v>1.0065999999999999</v>
      </c>
      <c r="W241">
        <v>9.0692000000000004</v>
      </c>
      <c r="X241" t="s">
        <v>1041</v>
      </c>
      <c r="Y241">
        <v>1.5966</v>
      </c>
      <c r="Z241" t="s">
        <v>736</v>
      </c>
      <c r="AA241">
        <v>0.54749999999999999</v>
      </c>
      <c r="AB241" t="s">
        <v>775</v>
      </c>
      <c r="AC241">
        <v>0.19719999999999999</v>
      </c>
      <c r="AD241">
        <v>12.1455</v>
      </c>
      <c r="AE241">
        <v>181.29409999999999</v>
      </c>
      <c r="AF241">
        <v>12</v>
      </c>
      <c r="AG241">
        <v>87</v>
      </c>
      <c r="AH241">
        <v>14</v>
      </c>
      <c r="AI241">
        <v>13</v>
      </c>
      <c r="AJ241" t="s">
        <v>692</v>
      </c>
      <c r="AL241" t="e">
        <f t="shared" ref="AL241:AL304" si="239">IF(AND(#REF!&lt;&gt;#REF!,#REF!&lt;&gt;#REF!),"Bold","")</f>
        <v>#REF!</v>
      </c>
    </row>
    <row r="242" spans="1:38">
      <c r="A242" t="s">
        <v>1178</v>
      </c>
      <c r="B242" s="1">
        <v>0.64236111111111105</v>
      </c>
      <c r="C242" t="s">
        <v>226</v>
      </c>
      <c r="D242" t="s">
        <v>229</v>
      </c>
      <c r="E242" t="s">
        <v>388</v>
      </c>
      <c r="F242">
        <v>3493</v>
      </c>
      <c r="G242" t="s">
        <v>231</v>
      </c>
      <c r="H242" t="s">
        <v>232</v>
      </c>
      <c r="I242" t="s">
        <v>5</v>
      </c>
      <c r="J242" t="s">
        <v>778</v>
      </c>
      <c r="K242" t="s">
        <v>1173</v>
      </c>
      <c r="L242">
        <v>5</v>
      </c>
      <c r="M242">
        <v>75.5</v>
      </c>
      <c r="N242">
        <v>44.803199999999997</v>
      </c>
      <c r="O242">
        <v>28.991700000000002</v>
      </c>
      <c r="P242">
        <v>6.9631999999999996</v>
      </c>
      <c r="Q242">
        <v>5.8463000000000003</v>
      </c>
      <c r="R242">
        <v>3.0958999999999999</v>
      </c>
      <c r="S242">
        <v>3.5486</v>
      </c>
      <c r="T242">
        <v>1.7381</v>
      </c>
      <c r="U242">
        <v>1.6066</v>
      </c>
      <c r="V242">
        <v>1.3835</v>
      </c>
      <c r="W242">
        <v>18.349299999999999</v>
      </c>
      <c r="X242" t="s">
        <v>1179</v>
      </c>
      <c r="Y242">
        <v>1.0805</v>
      </c>
      <c r="Z242" t="s">
        <v>243</v>
      </c>
      <c r="AA242">
        <v>1.2988999999999999</v>
      </c>
      <c r="AB242" t="s">
        <v>1180</v>
      </c>
      <c r="AC242">
        <v>0.96109999999999995</v>
      </c>
      <c r="AD242">
        <v>12.1319</v>
      </c>
      <c r="AE242">
        <v>207.2988</v>
      </c>
      <c r="AF242">
        <v>12</v>
      </c>
      <c r="AG242">
        <v>58</v>
      </c>
      <c r="AH242">
        <v>14</v>
      </c>
      <c r="AI242">
        <v>13</v>
      </c>
      <c r="AJ242" t="s">
        <v>692</v>
      </c>
      <c r="AL242" t="e">
        <f t="shared" ref="AL242:AL305" si="240">IF(AND(#REF!&lt;&gt;#REF!,#REF!&lt;&gt;#REF!),"Bold","")</f>
        <v>#REF!</v>
      </c>
    </row>
    <row r="243" spans="1:38">
      <c r="A243" t="s">
        <v>1471</v>
      </c>
      <c r="B243" s="1">
        <v>0.69097222222222221</v>
      </c>
      <c r="C243" t="s">
        <v>224</v>
      </c>
      <c r="D243" t="s">
        <v>801</v>
      </c>
      <c r="F243">
        <v>5996</v>
      </c>
      <c r="G243" t="s">
        <v>231</v>
      </c>
      <c r="H243" t="s">
        <v>232</v>
      </c>
      <c r="I243" s="3" t="s">
        <v>5</v>
      </c>
      <c r="J243" t="s">
        <v>778</v>
      </c>
      <c r="K243" t="s">
        <v>1443</v>
      </c>
      <c r="L243">
        <v>3</v>
      </c>
      <c r="M243">
        <v>46.252899999999997</v>
      </c>
      <c r="N243">
        <v>30.5334</v>
      </c>
      <c r="O243">
        <v>13.7462</v>
      </c>
      <c r="P243">
        <v>5.3898000000000001</v>
      </c>
      <c r="Q243">
        <v>2.6913999999999998</v>
      </c>
      <c r="R243">
        <v>4.8792</v>
      </c>
      <c r="S243">
        <v>2.1551999999999998</v>
      </c>
      <c r="T243">
        <v>1.3339000000000001</v>
      </c>
      <c r="U243">
        <v>0.72640000000000005</v>
      </c>
      <c r="V243">
        <v>0.83930000000000005</v>
      </c>
      <c r="W243">
        <v>17.153600000000001</v>
      </c>
      <c r="Y243">
        <v>0</v>
      </c>
      <c r="Z243" t="s">
        <v>725</v>
      </c>
      <c r="AA243">
        <v>1.2614000000000001</v>
      </c>
      <c r="AB243" t="s">
        <v>1460</v>
      </c>
      <c r="AC243">
        <v>1.6597</v>
      </c>
      <c r="AD243">
        <v>12.113200000000001</v>
      </c>
      <c r="AE243">
        <v>140.73560000000001</v>
      </c>
      <c r="AF243">
        <v>0</v>
      </c>
      <c r="AG243">
        <v>51</v>
      </c>
      <c r="AH243">
        <v>14</v>
      </c>
      <c r="AI243">
        <v>36</v>
      </c>
      <c r="AJ243" t="s">
        <v>692</v>
      </c>
      <c r="AL243" t="e">
        <f t="shared" ref="AL243:AL306" si="241">IF(AND(#REF!&lt;&gt;#REF!,#REF!&lt;&gt;#REF!),"Bold","")</f>
        <v>#REF!</v>
      </c>
    </row>
    <row r="244" spans="1:38">
      <c r="A244" t="s">
        <v>1316</v>
      </c>
      <c r="B244" s="1">
        <v>0.66666666666666663</v>
      </c>
      <c r="C244" t="s">
        <v>226</v>
      </c>
      <c r="D244" t="s">
        <v>229</v>
      </c>
      <c r="E244" t="s">
        <v>388</v>
      </c>
      <c r="F244">
        <v>3493</v>
      </c>
      <c r="G244" t="s">
        <v>231</v>
      </c>
      <c r="H244" t="s">
        <v>232</v>
      </c>
      <c r="I244" t="s">
        <v>5</v>
      </c>
      <c r="J244" t="s">
        <v>778</v>
      </c>
      <c r="K244" t="s">
        <v>1312</v>
      </c>
      <c r="L244">
        <v>3</v>
      </c>
      <c r="M244">
        <v>60.045000000000002</v>
      </c>
      <c r="N244">
        <v>60.795999999999999</v>
      </c>
      <c r="O244">
        <v>29.9528</v>
      </c>
      <c r="P244">
        <v>10.4605</v>
      </c>
      <c r="Q244">
        <v>4.3907999999999996</v>
      </c>
      <c r="R244">
        <v>3.7810000000000001</v>
      </c>
      <c r="S244">
        <v>3.2360000000000002</v>
      </c>
      <c r="T244">
        <v>1.2743</v>
      </c>
      <c r="U244">
        <v>0.92949999999999999</v>
      </c>
      <c r="V244">
        <v>1.6162000000000001</v>
      </c>
      <c r="W244">
        <v>17.346399999999999</v>
      </c>
      <c r="X244" t="s">
        <v>1214</v>
      </c>
      <c r="Y244">
        <v>0.49440000000000001</v>
      </c>
      <c r="Z244" t="s">
        <v>247</v>
      </c>
      <c r="AA244">
        <v>1.1282000000000001</v>
      </c>
      <c r="AB244" t="s">
        <v>303</v>
      </c>
      <c r="AC244">
        <v>1.4682999999999999</v>
      </c>
      <c r="AD244">
        <v>12.0425</v>
      </c>
      <c r="AE244">
        <v>208.96199999999999</v>
      </c>
      <c r="AF244">
        <v>7</v>
      </c>
      <c r="AG244">
        <v>63</v>
      </c>
      <c r="AH244">
        <v>14</v>
      </c>
      <c r="AI244">
        <v>24</v>
      </c>
      <c r="AJ244" t="s">
        <v>692</v>
      </c>
      <c r="AL244" t="e">
        <f t="shared" ref="AL244:AL307" si="242">IF(AND(#REF!&lt;&gt;#REF!,#REF!&lt;&gt;#REF!),"Bold","")</f>
        <v>#REF!</v>
      </c>
    </row>
    <row r="245" spans="1:38">
      <c r="A245" t="s">
        <v>1286</v>
      </c>
      <c r="B245" s="1">
        <v>0.65625</v>
      </c>
      <c r="C245" t="s">
        <v>212</v>
      </c>
      <c r="D245" t="s">
        <v>730</v>
      </c>
      <c r="F245">
        <v>6814</v>
      </c>
      <c r="G245" t="s">
        <v>328</v>
      </c>
      <c r="H245" t="s">
        <v>329</v>
      </c>
      <c r="I245" t="s">
        <v>233</v>
      </c>
      <c r="J245" t="s">
        <v>521</v>
      </c>
      <c r="K245" t="s">
        <v>1277</v>
      </c>
      <c r="L245">
        <v>5</v>
      </c>
      <c r="M245">
        <v>49.816299999999998</v>
      </c>
      <c r="N245">
        <v>51.3123</v>
      </c>
      <c r="O245">
        <v>28.6968</v>
      </c>
      <c r="P245">
        <v>15.4642</v>
      </c>
      <c r="Q245">
        <v>5.1456</v>
      </c>
      <c r="R245">
        <v>4.0434000000000001</v>
      </c>
      <c r="S245">
        <v>2.3889999999999998</v>
      </c>
      <c r="T245">
        <v>1.1240000000000001</v>
      </c>
      <c r="U245">
        <v>1.6398999999999999</v>
      </c>
      <c r="V245">
        <v>1.9534</v>
      </c>
      <c r="W245">
        <v>23.76</v>
      </c>
      <c r="X245" t="s">
        <v>855</v>
      </c>
      <c r="Y245">
        <v>2.1837</v>
      </c>
      <c r="Z245" t="s">
        <v>615</v>
      </c>
      <c r="AA245">
        <v>2.7528000000000001</v>
      </c>
      <c r="AB245" t="s">
        <v>438</v>
      </c>
      <c r="AC245">
        <v>2.2833999999999999</v>
      </c>
      <c r="AD245">
        <v>11.9559</v>
      </c>
      <c r="AE245">
        <v>204.52080000000001</v>
      </c>
      <c r="AF245">
        <v>16</v>
      </c>
      <c r="AG245">
        <v>0</v>
      </c>
      <c r="AH245">
        <v>14</v>
      </c>
      <c r="AI245">
        <v>31</v>
      </c>
      <c r="AJ245" t="s">
        <v>692</v>
      </c>
      <c r="AL245" t="e">
        <f t="shared" ref="AL245:AL308" si="243">IF(AND(#REF!&lt;&gt;#REF!,#REF!&lt;&gt;#REF!),"Bold","")</f>
        <v>#REF!</v>
      </c>
    </row>
    <row r="246" spans="1:38">
      <c r="A246" t="s">
        <v>942</v>
      </c>
      <c r="B246" s="1">
        <v>0.60416666666666663</v>
      </c>
      <c r="C246" t="s">
        <v>175</v>
      </c>
      <c r="D246" t="s">
        <v>484</v>
      </c>
      <c r="E246" t="s">
        <v>230</v>
      </c>
      <c r="F246">
        <v>3752</v>
      </c>
      <c r="G246" t="s">
        <v>291</v>
      </c>
      <c r="H246" t="s">
        <v>232</v>
      </c>
      <c r="I246" t="s">
        <v>233</v>
      </c>
      <c r="J246" t="s">
        <v>933</v>
      </c>
      <c r="K246" t="s">
        <v>934</v>
      </c>
      <c r="L246">
        <v>4</v>
      </c>
      <c r="M246">
        <v>63.165999999999997</v>
      </c>
      <c r="N246">
        <v>48.207999999999998</v>
      </c>
      <c r="O246">
        <v>28.683199999999999</v>
      </c>
      <c r="P246">
        <v>5.9071999999999996</v>
      </c>
      <c r="Q246">
        <v>5.5587</v>
      </c>
      <c r="R246">
        <v>4.4690000000000003</v>
      </c>
      <c r="S246">
        <v>3.5364</v>
      </c>
      <c r="T246">
        <v>2.0960999999999999</v>
      </c>
      <c r="U246">
        <v>0.82350000000000001</v>
      </c>
      <c r="V246">
        <v>1.1488</v>
      </c>
      <c r="W246">
        <v>18.32</v>
      </c>
      <c r="X246" t="s">
        <v>515</v>
      </c>
      <c r="Y246">
        <v>1.742</v>
      </c>
      <c r="Z246" t="s">
        <v>943</v>
      </c>
      <c r="AA246">
        <v>1.9396</v>
      </c>
      <c r="AB246" t="s">
        <v>916</v>
      </c>
      <c r="AC246">
        <v>0.74339999999999995</v>
      </c>
      <c r="AD246">
        <v>11.910399999999999</v>
      </c>
      <c r="AE246">
        <v>198.25219999999999</v>
      </c>
      <c r="AF246">
        <v>6.5</v>
      </c>
      <c r="AG246">
        <v>61</v>
      </c>
      <c r="AH246">
        <v>14</v>
      </c>
      <c r="AI246">
        <v>178</v>
      </c>
      <c r="AJ246" t="s">
        <v>692</v>
      </c>
      <c r="AL246" t="e">
        <f t="shared" ref="AL246:AL309" si="244">IF(AND(#REF!&lt;&gt;#REF!,#REF!&lt;&gt;#REF!),"Bold","")</f>
        <v>#REF!</v>
      </c>
    </row>
    <row r="247" spans="1:38">
      <c r="A247" t="s">
        <v>1151</v>
      </c>
      <c r="B247" s="1">
        <v>0.63541666666666663</v>
      </c>
      <c r="C247" t="s">
        <v>186</v>
      </c>
      <c r="D247" t="s">
        <v>1137</v>
      </c>
      <c r="E247" t="s">
        <v>230</v>
      </c>
      <c r="F247">
        <v>3866</v>
      </c>
      <c r="G247" t="s">
        <v>548</v>
      </c>
      <c r="H247" t="s">
        <v>329</v>
      </c>
      <c r="I247" t="s">
        <v>5</v>
      </c>
      <c r="J247" t="s">
        <v>521</v>
      </c>
      <c r="K247" t="s">
        <v>1138</v>
      </c>
      <c r="L247">
        <v>6</v>
      </c>
      <c r="M247">
        <v>63.636000000000003</v>
      </c>
      <c r="N247">
        <v>31.5488</v>
      </c>
      <c r="O247">
        <v>14.448600000000001</v>
      </c>
      <c r="P247">
        <v>9.5777000000000001</v>
      </c>
      <c r="Q247">
        <v>1.4923</v>
      </c>
      <c r="R247">
        <v>1.3938999999999999</v>
      </c>
      <c r="S247">
        <v>1.7457</v>
      </c>
      <c r="T247">
        <v>0.97330000000000005</v>
      </c>
      <c r="U247">
        <v>1.1876</v>
      </c>
      <c r="V247">
        <v>1.0779000000000001</v>
      </c>
      <c r="W247">
        <v>23.1143</v>
      </c>
      <c r="X247" t="s">
        <v>1041</v>
      </c>
      <c r="Y247">
        <v>1.5966</v>
      </c>
      <c r="Z247" t="s">
        <v>1152</v>
      </c>
      <c r="AA247">
        <v>3.0750999999999999</v>
      </c>
      <c r="AB247" t="s">
        <v>393</v>
      </c>
      <c r="AC247">
        <v>1.6952</v>
      </c>
      <c r="AD247">
        <v>11.833399999999999</v>
      </c>
      <c r="AE247">
        <v>168.3964</v>
      </c>
      <c r="AF247">
        <v>25</v>
      </c>
      <c r="AG247">
        <v>74</v>
      </c>
      <c r="AH247">
        <v>14</v>
      </c>
      <c r="AI247">
        <v>21</v>
      </c>
      <c r="AJ247" t="s">
        <v>692</v>
      </c>
      <c r="AL247" t="e">
        <f t="shared" ref="AL247:AL310" si="245">IF(AND(#REF!&lt;&gt;#REF!,#REF!&lt;&gt;#REF!),"Bold","")</f>
        <v>#REF!</v>
      </c>
    </row>
    <row r="248" spans="1:38">
      <c r="A248" t="s">
        <v>1317</v>
      </c>
      <c r="B248" s="1">
        <v>0.66666666666666663</v>
      </c>
      <c r="C248" t="s">
        <v>226</v>
      </c>
      <c r="D248" t="s">
        <v>229</v>
      </c>
      <c r="E248" t="s">
        <v>388</v>
      </c>
      <c r="F248">
        <v>3493</v>
      </c>
      <c r="G248" t="s">
        <v>231</v>
      </c>
      <c r="H248" t="s">
        <v>232</v>
      </c>
      <c r="I248" t="s">
        <v>5</v>
      </c>
      <c r="J248" t="s">
        <v>778</v>
      </c>
      <c r="K248" t="s">
        <v>1312</v>
      </c>
      <c r="L248">
        <v>4</v>
      </c>
      <c r="M248">
        <v>59.3</v>
      </c>
      <c r="N248">
        <v>33.425899999999999</v>
      </c>
      <c r="O248">
        <v>24.400200000000002</v>
      </c>
      <c r="P248">
        <v>10.5624</v>
      </c>
      <c r="Q248">
        <v>5.0472999999999999</v>
      </c>
      <c r="R248">
        <v>5.4817999999999998</v>
      </c>
      <c r="S248">
        <v>4.3117000000000001</v>
      </c>
      <c r="T248">
        <v>2.7077</v>
      </c>
      <c r="U248">
        <v>1.2801</v>
      </c>
      <c r="V248">
        <v>0.77810000000000001</v>
      </c>
      <c r="W248">
        <v>18.8886</v>
      </c>
      <c r="X248" t="s">
        <v>1179</v>
      </c>
      <c r="Y248">
        <v>1.0805</v>
      </c>
      <c r="Z248" t="s">
        <v>243</v>
      </c>
      <c r="AA248">
        <v>0.87770000000000004</v>
      </c>
      <c r="AB248" t="s">
        <v>902</v>
      </c>
      <c r="AC248">
        <v>1.3376999999999999</v>
      </c>
      <c r="AD248">
        <v>11.7912</v>
      </c>
      <c r="AE248">
        <v>181.27090000000001</v>
      </c>
      <c r="AF248">
        <v>8</v>
      </c>
      <c r="AG248">
        <v>65</v>
      </c>
      <c r="AH248">
        <v>14</v>
      </c>
      <c r="AI248">
        <v>16</v>
      </c>
      <c r="AJ248" t="s">
        <v>692</v>
      </c>
      <c r="AL248" t="e">
        <f t="shared" ref="AL248:AL311" si="246">IF(AND(#REF!&lt;&gt;#REF!,#REF!&lt;&gt;#REF!),"Bold","")</f>
        <v>#REF!</v>
      </c>
    </row>
    <row r="249" spans="1:38">
      <c r="A249" t="s">
        <v>1240</v>
      </c>
      <c r="B249" s="1">
        <v>0.64583333333333337</v>
      </c>
      <c r="C249" t="s">
        <v>224</v>
      </c>
      <c r="D249" t="s">
        <v>801</v>
      </c>
      <c r="F249">
        <v>7087</v>
      </c>
      <c r="G249" t="s">
        <v>231</v>
      </c>
      <c r="H249" t="s">
        <v>232</v>
      </c>
      <c r="I249" t="s">
        <v>5</v>
      </c>
      <c r="J249" t="s">
        <v>778</v>
      </c>
      <c r="K249" t="s">
        <v>1220</v>
      </c>
      <c r="L249">
        <v>4</v>
      </c>
      <c r="M249">
        <v>52.589300000000001</v>
      </c>
      <c r="N249">
        <v>39.083300000000001</v>
      </c>
      <c r="O249">
        <v>31.415400000000002</v>
      </c>
      <c r="P249">
        <v>3.5920999999999998</v>
      </c>
      <c r="Q249">
        <v>2.5709</v>
      </c>
      <c r="R249">
        <v>2.9824999999999999</v>
      </c>
      <c r="S249">
        <v>3.4845999999999999</v>
      </c>
      <c r="T249">
        <v>1.825</v>
      </c>
      <c r="U249">
        <v>1.7313000000000001</v>
      </c>
      <c r="V249">
        <v>1.375</v>
      </c>
      <c r="W249">
        <v>20.87</v>
      </c>
      <c r="X249" t="s">
        <v>909</v>
      </c>
      <c r="Y249">
        <v>1.2854000000000001</v>
      </c>
      <c r="Z249" t="s">
        <v>1241</v>
      </c>
      <c r="AA249">
        <v>1.0075000000000001</v>
      </c>
      <c r="AB249" t="s">
        <v>787</v>
      </c>
      <c r="AC249">
        <v>1.746</v>
      </c>
      <c r="AD249">
        <v>11.7834</v>
      </c>
      <c r="AE249">
        <v>177.3417</v>
      </c>
      <c r="AF249">
        <v>16</v>
      </c>
      <c r="AG249">
        <v>71</v>
      </c>
      <c r="AH249">
        <v>14</v>
      </c>
      <c r="AI249">
        <v>32</v>
      </c>
      <c r="AJ249" t="s">
        <v>692</v>
      </c>
      <c r="AL249" t="e">
        <f t="shared" ref="AL249:AL312" si="247">IF(AND(#REF!&lt;&gt;#REF!,#REF!&lt;&gt;#REF!),"Bold","")</f>
        <v>#REF!</v>
      </c>
    </row>
    <row r="250" spans="1:38">
      <c r="A250" t="s">
        <v>1465</v>
      </c>
      <c r="B250" s="1">
        <v>0.69097222222222221</v>
      </c>
      <c r="C250" t="s">
        <v>224</v>
      </c>
      <c r="D250" t="s">
        <v>801</v>
      </c>
      <c r="F250">
        <v>5996</v>
      </c>
      <c r="G250" t="s">
        <v>231</v>
      </c>
      <c r="H250" t="s">
        <v>232</v>
      </c>
      <c r="I250" s="3" t="s">
        <v>5</v>
      </c>
      <c r="J250" t="s">
        <v>778</v>
      </c>
      <c r="K250" t="s">
        <v>1443</v>
      </c>
      <c r="L250">
        <v>5</v>
      </c>
      <c r="M250">
        <v>56.683500000000002</v>
      </c>
      <c r="N250">
        <v>36.792000000000002</v>
      </c>
      <c r="O250">
        <v>16.575399999999998</v>
      </c>
      <c r="P250">
        <v>6.4268000000000001</v>
      </c>
      <c r="Q250">
        <v>5.2249999999999996</v>
      </c>
      <c r="R250">
        <v>2.8359999999999999</v>
      </c>
      <c r="S250">
        <v>1.1154999999999999</v>
      </c>
      <c r="T250">
        <v>1.5478000000000001</v>
      </c>
      <c r="U250">
        <v>0.99339999999999995</v>
      </c>
      <c r="V250">
        <v>1.0761000000000001</v>
      </c>
      <c r="W250">
        <v>14.9621</v>
      </c>
      <c r="X250" t="s">
        <v>626</v>
      </c>
      <c r="Y250">
        <v>2.4944999999999999</v>
      </c>
      <c r="Z250" t="s">
        <v>728</v>
      </c>
      <c r="AA250">
        <v>0.85819999999999996</v>
      </c>
      <c r="AB250" t="s">
        <v>902</v>
      </c>
      <c r="AC250">
        <v>1.7750999999999999</v>
      </c>
      <c r="AD250">
        <v>11.7812</v>
      </c>
      <c r="AE250">
        <v>161.14269999999999</v>
      </c>
      <c r="AF250">
        <v>20</v>
      </c>
      <c r="AG250">
        <v>45</v>
      </c>
      <c r="AH250">
        <v>14</v>
      </c>
      <c r="AI250">
        <v>13</v>
      </c>
      <c r="AJ250" t="s">
        <v>692</v>
      </c>
      <c r="AL250" t="e">
        <f t="shared" ref="AL250:AL313" si="248">IF(AND(#REF!&lt;&gt;#REF!,#REF!&lt;&gt;#REF!),"Bold","")</f>
        <v>#REF!</v>
      </c>
    </row>
    <row r="251" spans="1:38">
      <c r="A251" t="s">
        <v>1350</v>
      </c>
      <c r="B251" s="1">
        <v>0.67013888888888884</v>
      </c>
      <c r="C251" t="s">
        <v>224</v>
      </c>
      <c r="D251" t="s">
        <v>801</v>
      </c>
      <c r="F251">
        <v>5996</v>
      </c>
      <c r="G251" t="s">
        <v>231</v>
      </c>
      <c r="H251" t="s">
        <v>232</v>
      </c>
      <c r="I251" t="s">
        <v>5</v>
      </c>
      <c r="J251" t="s">
        <v>778</v>
      </c>
      <c r="K251" t="s">
        <v>1339</v>
      </c>
      <c r="L251">
        <v>3</v>
      </c>
      <c r="M251">
        <v>66.52</v>
      </c>
      <c r="N251">
        <v>53.107500000000002</v>
      </c>
      <c r="O251">
        <v>23.798500000000001</v>
      </c>
      <c r="P251">
        <v>5.8807999999999998</v>
      </c>
      <c r="Q251">
        <v>3.2736000000000001</v>
      </c>
      <c r="R251">
        <v>2.9518</v>
      </c>
      <c r="S251">
        <v>2.1414</v>
      </c>
      <c r="T251">
        <v>0</v>
      </c>
      <c r="U251">
        <v>0</v>
      </c>
      <c r="V251">
        <v>0</v>
      </c>
      <c r="W251">
        <v>17.129300000000001</v>
      </c>
      <c r="X251" t="s">
        <v>614</v>
      </c>
      <c r="Y251">
        <v>2.7254</v>
      </c>
      <c r="Z251" t="s">
        <v>1351</v>
      </c>
      <c r="AA251">
        <v>3.9600000000000003E-2</v>
      </c>
      <c r="AB251" t="s">
        <v>896</v>
      </c>
      <c r="AC251">
        <v>0.69059999999999999</v>
      </c>
      <c r="AD251">
        <v>11.743499999999999</v>
      </c>
      <c r="AE251">
        <v>194.3339</v>
      </c>
      <c r="AF251">
        <v>12</v>
      </c>
      <c r="AG251">
        <v>53</v>
      </c>
      <c r="AH251">
        <v>14</v>
      </c>
      <c r="AI251">
        <v>28</v>
      </c>
      <c r="AJ251" t="s">
        <v>692</v>
      </c>
      <c r="AL251" t="e">
        <f t="shared" ref="AL251:AL314" si="249">IF(AND(#REF!&lt;&gt;#REF!,#REF!&lt;&gt;#REF!),"Bold","")</f>
        <v>#REF!</v>
      </c>
    </row>
    <row r="252" spans="1:38">
      <c r="A252" t="s">
        <v>1078</v>
      </c>
      <c r="B252" s="1">
        <v>0.62152777777777779</v>
      </c>
      <c r="C252" t="s">
        <v>224</v>
      </c>
      <c r="D252" t="s">
        <v>484</v>
      </c>
      <c r="F252">
        <v>6814</v>
      </c>
      <c r="G252" t="s">
        <v>231</v>
      </c>
      <c r="H252" t="s">
        <v>232</v>
      </c>
      <c r="I252" t="s">
        <v>5</v>
      </c>
      <c r="J252" t="s">
        <v>778</v>
      </c>
      <c r="K252" t="s">
        <v>1073</v>
      </c>
      <c r="L252">
        <v>3</v>
      </c>
      <c r="M252">
        <v>81.02</v>
      </c>
      <c r="N252">
        <v>68.680000000000007</v>
      </c>
      <c r="O252">
        <v>33.057600000000001</v>
      </c>
      <c r="P252">
        <v>8.9817</v>
      </c>
      <c r="Q252">
        <v>7.1612999999999998</v>
      </c>
      <c r="R252">
        <v>4.4261999999999997</v>
      </c>
      <c r="S252">
        <v>3.0459000000000001</v>
      </c>
      <c r="T252">
        <v>2.6417999999999999</v>
      </c>
      <c r="U252">
        <v>0</v>
      </c>
      <c r="V252">
        <v>0</v>
      </c>
      <c r="W252">
        <v>18.247900000000001</v>
      </c>
      <c r="X252" t="s">
        <v>444</v>
      </c>
      <c r="Y252">
        <v>1.4236</v>
      </c>
      <c r="Z252" t="s">
        <v>920</v>
      </c>
      <c r="AA252">
        <v>1.2634000000000001</v>
      </c>
      <c r="AB252" t="s">
        <v>753</v>
      </c>
      <c r="AC252">
        <v>1.2625999999999999</v>
      </c>
      <c r="AD252">
        <v>11.7</v>
      </c>
      <c r="AE252">
        <v>246.64570000000001</v>
      </c>
      <c r="AF252">
        <v>6</v>
      </c>
      <c r="AG252">
        <v>62</v>
      </c>
      <c r="AH252">
        <v>14</v>
      </c>
      <c r="AI252">
        <v>36</v>
      </c>
      <c r="AJ252" t="s">
        <v>692</v>
      </c>
      <c r="AL252" t="e">
        <f t="shared" ref="AL252:AL315" si="250">IF(AND(#REF!&lt;&gt;#REF!,#REF!&lt;&gt;#REF!),"Bold","")</f>
        <v>#REF!</v>
      </c>
    </row>
    <row r="253" spans="1:38">
      <c r="A253" t="s">
        <v>1036</v>
      </c>
      <c r="B253" s="1">
        <v>0.61111111111111105</v>
      </c>
      <c r="C253" t="s">
        <v>186</v>
      </c>
      <c r="D253" t="s">
        <v>1019</v>
      </c>
      <c r="E253" t="s">
        <v>290</v>
      </c>
      <c r="F253">
        <v>6758</v>
      </c>
      <c r="G253" t="s">
        <v>548</v>
      </c>
      <c r="H253" t="s">
        <v>329</v>
      </c>
      <c r="I253" t="s">
        <v>5</v>
      </c>
      <c r="J253" t="s">
        <v>521</v>
      </c>
      <c r="K253" t="s">
        <v>1020</v>
      </c>
      <c r="L253">
        <v>10</v>
      </c>
      <c r="M253">
        <v>72.680000000000007</v>
      </c>
      <c r="N253">
        <v>51.831600000000002</v>
      </c>
      <c r="O253">
        <v>19.624700000000001</v>
      </c>
      <c r="P253">
        <v>6.6803999999999997</v>
      </c>
      <c r="Q253">
        <v>4.3954000000000004</v>
      </c>
      <c r="R253">
        <v>4.4945000000000004</v>
      </c>
      <c r="S253">
        <v>1.9172</v>
      </c>
      <c r="T253">
        <v>1.3394999999999999</v>
      </c>
      <c r="U253">
        <v>1.1496999999999999</v>
      </c>
      <c r="V253">
        <v>1.3143</v>
      </c>
      <c r="W253">
        <v>9.7986000000000004</v>
      </c>
      <c r="X253" t="s">
        <v>1037</v>
      </c>
      <c r="Y253">
        <v>0.3846</v>
      </c>
      <c r="Z253" t="s">
        <v>1038</v>
      </c>
      <c r="AA253">
        <v>0.6159</v>
      </c>
      <c r="AB253" t="s">
        <v>1039</v>
      </c>
      <c r="AC253">
        <v>0.7288</v>
      </c>
      <c r="AD253">
        <v>11.630800000000001</v>
      </c>
      <c r="AE253">
        <v>188.58590000000001</v>
      </c>
      <c r="AF253">
        <v>7</v>
      </c>
      <c r="AG253">
        <v>99</v>
      </c>
      <c r="AH253">
        <v>14</v>
      </c>
      <c r="AI253">
        <v>108</v>
      </c>
      <c r="AJ253" t="s">
        <v>692</v>
      </c>
      <c r="AL253" t="e">
        <f t="shared" ref="AL253:AL316" si="251">IF(AND(#REF!&lt;&gt;#REF!,#REF!&lt;&gt;#REF!),"Bold","")</f>
        <v>#REF!</v>
      </c>
    </row>
    <row r="254" spans="1:38">
      <c r="A254" t="s">
        <v>1231</v>
      </c>
      <c r="B254" s="1">
        <v>0.64583333333333337</v>
      </c>
      <c r="C254" t="s">
        <v>224</v>
      </c>
      <c r="D254" t="s">
        <v>801</v>
      </c>
      <c r="F254">
        <v>7087</v>
      </c>
      <c r="G254" t="s">
        <v>231</v>
      </c>
      <c r="H254" t="s">
        <v>232</v>
      </c>
      <c r="I254" t="s">
        <v>5</v>
      </c>
      <c r="J254" t="s">
        <v>778</v>
      </c>
      <c r="K254" t="s">
        <v>1220</v>
      </c>
      <c r="L254">
        <v>3</v>
      </c>
      <c r="M254">
        <v>87.558099999999996</v>
      </c>
      <c r="N254">
        <v>50.689</v>
      </c>
      <c r="O254">
        <v>18.633700000000001</v>
      </c>
      <c r="P254">
        <v>6.1093999999999999</v>
      </c>
      <c r="Q254">
        <v>3.0905999999999998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19.97</v>
      </c>
      <c r="X254" t="s">
        <v>477</v>
      </c>
      <c r="Y254">
        <v>0.90510000000000002</v>
      </c>
      <c r="Z254" t="s">
        <v>1232</v>
      </c>
      <c r="AA254">
        <v>0.75</v>
      </c>
      <c r="AB254" t="s">
        <v>577</v>
      </c>
      <c r="AC254">
        <v>1.3347</v>
      </c>
      <c r="AD254">
        <v>11.6</v>
      </c>
      <c r="AE254">
        <v>212.2672</v>
      </c>
      <c r="AF254">
        <v>4.5</v>
      </c>
      <c r="AG254">
        <v>73</v>
      </c>
      <c r="AH254">
        <v>14</v>
      </c>
      <c r="AI254">
        <v>182</v>
      </c>
      <c r="AJ254" t="s">
        <v>692</v>
      </c>
      <c r="AL254" t="e">
        <f t="shared" ref="AL254:AL317" si="252">IF(AND(#REF!&lt;&gt;#REF!,#REF!&lt;&gt;#REF!),"Bold","")</f>
        <v>#REF!</v>
      </c>
    </row>
    <row r="255" spans="1:38">
      <c r="A255" t="s">
        <v>1079</v>
      </c>
      <c r="B255" s="1">
        <v>0.62152777777777779</v>
      </c>
      <c r="C255" t="s">
        <v>224</v>
      </c>
      <c r="D255" t="s">
        <v>484</v>
      </c>
      <c r="F255">
        <v>6814</v>
      </c>
      <c r="G255" t="s">
        <v>231</v>
      </c>
      <c r="H255" t="s">
        <v>232</v>
      </c>
      <c r="I255" t="s">
        <v>5</v>
      </c>
      <c r="J255" t="s">
        <v>778</v>
      </c>
      <c r="K255" t="s">
        <v>1073</v>
      </c>
      <c r="L255">
        <v>4</v>
      </c>
      <c r="M255">
        <v>83.96</v>
      </c>
      <c r="N255">
        <v>64.924800000000005</v>
      </c>
      <c r="O255">
        <v>36.270200000000003</v>
      </c>
      <c r="P255">
        <v>7.4211</v>
      </c>
      <c r="Q255">
        <v>5.7712000000000003</v>
      </c>
      <c r="R255">
        <v>5.5340999999999996</v>
      </c>
      <c r="S255">
        <v>3.7069999999999999</v>
      </c>
      <c r="T255">
        <v>1.6892</v>
      </c>
      <c r="U255">
        <v>1.1483000000000001</v>
      </c>
      <c r="V255">
        <v>2.0665</v>
      </c>
      <c r="W255">
        <v>18.88</v>
      </c>
      <c r="X255" t="s">
        <v>634</v>
      </c>
      <c r="Y255">
        <v>0.73899999999999999</v>
      </c>
      <c r="Z255" t="s">
        <v>1080</v>
      </c>
      <c r="AA255">
        <v>0</v>
      </c>
      <c r="AB255" t="s">
        <v>902</v>
      </c>
      <c r="AC255">
        <v>1.4052</v>
      </c>
      <c r="AD255">
        <v>11.581</v>
      </c>
      <c r="AE255">
        <v>245.0977</v>
      </c>
      <c r="AF255">
        <v>8</v>
      </c>
      <c r="AG255">
        <v>67</v>
      </c>
      <c r="AH255">
        <v>14</v>
      </c>
      <c r="AI255">
        <v>24</v>
      </c>
      <c r="AJ255" t="s">
        <v>692</v>
      </c>
      <c r="AL255" t="e">
        <f t="shared" ref="AL255:AL318" si="253">IF(AND(#REF!&lt;&gt;#REF!,#REF!&lt;&gt;#REF!),"Bold","")</f>
        <v>#REF!</v>
      </c>
    </row>
    <row r="256" spans="1:38">
      <c r="A256" t="s">
        <v>1580</v>
      </c>
      <c r="B256" s="1">
        <v>0.78125</v>
      </c>
      <c r="C256" t="s">
        <v>181</v>
      </c>
      <c r="D256" t="s">
        <v>730</v>
      </c>
      <c r="E256" t="s">
        <v>388</v>
      </c>
      <c r="F256">
        <v>3429</v>
      </c>
      <c r="G256" t="s">
        <v>1481</v>
      </c>
      <c r="H256" t="s">
        <v>1482</v>
      </c>
      <c r="I256" s="3" t="s">
        <v>5</v>
      </c>
      <c r="J256" t="s">
        <v>778</v>
      </c>
      <c r="K256" t="s">
        <v>1565</v>
      </c>
      <c r="L256">
        <v>6</v>
      </c>
      <c r="M256">
        <v>37.480800000000002</v>
      </c>
      <c r="N256">
        <v>33.478200000000001</v>
      </c>
      <c r="O256">
        <v>14.746499999999999</v>
      </c>
      <c r="P256">
        <v>5.3417000000000003</v>
      </c>
      <c r="Q256">
        <v>3.1366999999999998</v>
      </c>
      <c r="R256">
        <v>2.1772999999999998</v>
      </c>
      <c r="S256">
        <v>1.6601999999999999</v>
      </c>
      <c r="T256">
        <v>2.3776999999999999</v>
      </c>
      <c r="U256">
        <v>0.93210000000000004</v>
      </c>
      <c r="V256">
        <v>0.91610000000000003</v>
      </c>
      <c r="W256">
        <v>16.6736</v>
      </c>
      <c r="X256" t="s">
        <v>1518</v>
      </c>
      <c r="Y256">
        <v>0.63429999999999997</v>
      </c>
      <c r="Z256" t="s">
        <v>1574</v>
      </c>
      <c r="AA256">
        <v>0.32379999999999998</v>
      </c>
      <c r="AB256" t="s">
        <v>1581</v>
      </c>
      <c r="AC256">
        <v>2.4270999999999998</v>
      </c>
      <c r="AD256">
        <v>11.456099999999999</v>
      </c>
      <c r="AE256">
        <v>133.76220000000001</v>
      </c>
      <c r="AF256">
        <v>12</v>
      </c>
      <c r="AG256">
        <v>56</v>
      </c>
      <c r="AH256">
        <v>11</v>
      </c>
      <c r="AI256">
        <v>11</v>
      </c>
      <c r="AJ256" t="s">
        <v>1023</v>
      </c>
      <c r="AL256" t="e">
        <f t="shared" ref="AL256:AL319" si="254">IF(AND(#REF!&lt;&gt;#REF!,#REF!&lt;&gt;#REF!),"Bold","")</f>
        <v>#REF!</v>
      </c>
    </row>
    <row r="257" spans="1:38">
      <c r="A257" t="s">
        <v>613</v>
      </c>
      <c r="B257" s="1">
        <v>0.54861111111111105</v>
      </c>
      <c r="C257" t="s">
        <v>224</v>
      </c>
      <c r="D257" t="s">
        <v>433</v>
      </c>
      <c r="F257">
        <v>6542</v>
      </c>
      <c r="G257" t="s">
        <v>231</v>
      </c>
      <c r="H257" t="s">
        <v>232</v>
      </c>
      <c r="I257" t="s">
        <v>5</v>
      </c>
      <c r="J257" t="s">
        <v>234</v>
      </c>
      <c r="K257" t="s">
        <v>612</v>
      </c>
      <c r="L257">
        <v>2</v>
      </c>
      <c r="M257">
        <v>104.11</v>
      </c>
      <c r="N257">
        <v>68.855999999999995</v>
      </c>
      <c r="O257">
        <v>24.692</v>
      </c>
      <c r="P257">
        <v>10.804500000000001</v>
      </c>
      <c r="Q257">
        <v>6.7451999999999996</v>
      </c>
      <c r="R257">
        <v>3.8254999999999999</v>
      </c>
      <c r="S257">
        <v>2.8607999999999998</v>
      </c>
      <c r="T257">
        <v>0</v>
      </c>
      <c r="U257">
        <v>0</v>
      </c>
      <c r="V257">
        <v>0</v>
      </c>
      <c r="W257">
        <v>21.852900000000002</v>
      </c>
      <c r="X257" t="s">
        <v>614</v>
      </c>
      <c r="Y257">
        <v>3.2633999999999999</v>
      </c>
      <c r="Z257" t="s">
        <v>615</v>
      </c>
      <c r="AA257">
        <v>1.9027000000000001</v>
      </c>
      <c r="AB257" t="s">
        <v>598</v>
      </c>
      <c r="AC257">
        <v>1.0349999999999999</v>
      </c>
      <c r="AD257">
        <v>11.419</v>
      </c>
      <c r="AE257" s="23">
        <v>267.62709999999998</v>
      </c>
      <c r="AF257">
        <v>4</v>
      </c>
      <c r="AG257">
        <v>65</v>
      </c>
      <c r="AH257">
        <v>11</v>
      </c>
      <c r="AI257">
        <v>135</v>
      </c>
      <c r="AJ257" t="s">
        <v>1023</v>
      </c>
      <c r="AL257" t="e">
        <f t="shared" ref="AL257:AL320" si="255">IF(AND(#REF!&lt;&gt;#REF!,#REF!&lt;&gt;#REF!),"Bold","")</f>
        <v>#REF!</v>
      </c>
    </row>
    <row r="258" spans="1:38">
      <c r="A258" t="s">
        <v>815</v>
      </c>
      <c r="B258" s="1">
        <v>0.57986111111111105</v>
      </c>
      <c r="C258" t="s">
        <v>175</v>
      </c>
      <c r="D258" t="s">
        <v>801</v>
      </c>
      <c r="E258" t="s">
        <v>802</v>
      </c>
      <c r="F258">
        <v>12602</v>
      </c>
      <c r="G258" t="s">
        <v>291</v>
      </c>
      <c r="H258" t="s">
        <v>232</v>
      </c>
      <c r="I258" t="s">
        <v>5</v>
      </c>
      <c r="J258" t="s">
        <v>778</v>
      </c>
      <c r="K258" t="s">
        <v>803</v>
      </c>
      <c r="L258">
        <v>4</v>
      </c>
      <c r="M258">
        <v>116.982</v>
      </c>
      <c r="N258">
        <v>72.814400000000006</v>
      </c>
      <c r="O258">
        <v>24.643699999999999</v>
      </c>
      <c r="P258">
        <v>12.295500000000001</v>
      </c>
      <c r="Q258">
        <v>6.5518999999999998</v>
      </c>
      <c r="R258">
        <v>4.8257000000000003</v>
      </c>
      <c r="S258">
        <v>2.6082000000000001</v>
      </c>
      <c r="T258">
        <v>1.7891999999999999</v>
      </c>
      <c r="U258">
        <v>2.1143999999999998</v>
      </c>
      <c r="V258">
        <v>1.8803000000000001</v>
      </c>
      <c r="W258">
        <v>21.703600000000002</v>
      </c>
      <c r="Y258">
        <v>0</v>
      </c>
      <c r="Z258" t="s">
        <v>325</v>
      </c>
      <c r="AA258">
        <v>2.3346</v>
      </c>
      <c r="AB258" t="s">
        <v>816</v>
      </c>
      <c r="AC258">
        <v>1.5582</v>
      </c>
      <c r="AD258">
        <v>11.3889</v>
      </c>
      <c r="AE258">
        <v>283.49059999999997</v>
      </c>
      <c r="AF258">
        <v>0</v>
      </c>
      <c r="AG258">
        <v>96</v>
      </c>
      <c r="AH258">
        <v>11</v>
      </c>
      <c r="AI258">
        <v>122</v>
      </c>
      <c r="AJ258" t="s">
        <v>1023</v>
      </c>
      <c r="AL258" t="e">
        <f t="shared" ref="AL258:AL321" si="256">IF(AND(#REF!&lt;&gt;#REF!,#REF!&lt;&gt;#REF!),"Bold","")</f>
        <v>#REF!</v>
      </c>
    </row>
    <row r="259" spans="1:38">
      <c r="A259" t="s">
        <v>949</v>
      </c>
      <c r="B259" s="1">
        <v>0.60416666666666663</v>
      </c>
      <c r="C259" t="s">
        <v>175</v>
      </c>
      <c r="D259" t="s">
        <v>484</v>
      </c>
      <c r="E259" t="s">
        <v>230</v>
      </c>
      <c r="F259">
        <v>3752</v>
      </c>
      <c r="G259" t="s">
        <v>291</v>
      </c>
      <c r="H259" t="s">
        <v>232</v>
      </c>
      <c r="I259" t="s">
        <v>233</v>
      </c>
      <c r="J259" t="s">
        <v>933</v>
      </c>
      <c r="K259" t="s">
        <v>934</v>
      </c>
      <c r="L259">
        <v>4</v>
      </c>
      <c r="M259">
        <v>51.98</v>
      </c>
      <c r="N259">
        <v>44.9375</v>
      </c>
      <c r="O259">
        <v>19.247399999999999</v>
      </c>
      <c r="P259">
        <v>10.543200000000001</v>
      </c>
      <c r="Q259">
        <v>6.1920000000000002</v>
      </c>
      <c r="R259">
        <v>3.8773</v>
      </c>
      <c r="S259">
        <v>2.0836999999999999</v>
      </c>
      <c r="T259">
        <v>1.1706000000000001</v>
      </c>
      <c r="U259">
        <v>1.3319000000000001</v>
      </c>
      <c r="V259">
        <v>1.4677</v>
      </c>
      <c r="W259">
        <v>16.238600000000002</v>
      </c>
      <c r="X259" t="s">
        <v>950</v>
      </c>
      <c r="Y259">
        <v>1.9522999999999999</v>
      </c>
      <c r="Z259" t="s">
        <v>951</v>
      </c>
      <c r="AA259">
        <v>2.33</v>
      </c>
      <c r="AB259" t="s">
        <v>952</v>
      </c>
      <c r="AC259">
        <v>2.4557000000000002</v>
      </c>
      <c r="AD259">
        <v>11.339700000000001</v>
      </c>
      <c r="AE259">
        <v>177.14760000000001</v>
      </c>
      <c r="AF259">
        <v>16</v>
      </c>
      <c r="AG259">
        <v>56</v>
      </c>
      <c r="AH259">
        <v>11</v>
      </c>
      <c r="AI259">
        <v>13</v>
      </c>
      <c r="AJ259" t="s">
        <v>1023</v>
      </c>
      <c r="AL259" t="e">
        <f t="shared" ref="AL259:AL322" si="257">IF(AND(#REF!&lt;&gt;#REF!,#REF!&lt;&gt;#REF!),"Bold","")</f>
        <v>#REF!</v>
      </c>
    </row>
    <row r="260" spans="1:38">
      <c r="A260" t="s">
        <v>1209</v>
      </c>
      <c r="B260" s="1">
        <v>0.64236111111111105</v>
      </c>
      <c r="C260" t="s">
        <v>226</v>
      </c>
      <c r="D260" t="s">
        <v>229</v>
      </c>
      <c r="E260" t="s">
        <v>388</v>
      </c>
      <c r="F260">
        <v>3493</v>
      </c>
      <c r="G260" t="s">
        <v>231</v>
      </c>
      <c r="H260" t="s">
        <v>232</v>
      </c>
      <c r="I260" t="s">
        <v>5</v>
      </c>
      <c r="J260" t="s">
        <v>778</v>
      </c>
      <c r="K260" t="s">
        <v>1173</v>
      </c>
      <c r="L260">
        <v>3</v>
      </c>
      <c r="M260">
        <v>44.758200000000002</v>
      </c>
      <c r="N260">
        <v>47.698</v>
      </c>
      <c r="O260">
        <v>22.0258</v>
      </c>
      <c r="P260">
        <v>8.3491999999999997</v>
      </c>
      <c r="Q260">
        <v>3.3197000000000001</v>
      </c>
      <c r="R260">
        <v>2.8698999999999999</v>
      </c>
      <c r="S260">
        <v>2.9104000000000001</v>
      </c>
      <c r="T260">
        <v>1.6772</v>
      </c>
      <c r="U260">
        <v>1.0241</v>
      </c>
      <c r="V260">
        <v>1.0286</v>
      </c>
      <c r="W260">
        <v>11.553599999999999</v>
      </c>
      <c r="X260" t="s">
        <v>1210</v>
      </c>
      <c r="Y260">
        <v>0.21060000000000001</v>
      </c>
      <c r="Z260" t="s">
        <v>1211</v>
      </c>
      <c r="AA260">
        <v>0.19439999999999999</v>
      </c>
      <c r="AB260" t="s">
        <v>1212</v>
      </c>
      <c r="AC260">
        <v>1.8069</v>
      </c>
      <c r="AD260">
        <v>11.328900000000001</v>
      </c>
      <c r="AE260">
        <v>160.75530000000001</v>
      </c>
      <c r="AF260">
        <v>14</v>
      </c>
      <c r="AG260">
        <v>58</v>
      </c>
      <c r="AH260">
        <v>11</v>
      </c>
      <c r="AI260">
        <v>185</v>
      </c>
      <c r="AJ260" t="s">
        <v>1023</v>
      </c>
      <c r="AL260" t="e">
        <f t="shared" ref="AL260:AL323" si="258">IF(AND(#REF!&lt;&gt;#REF!,#REF!&lt;&gt;#REF!),"Bold","")</f>
        <v>#REF!</v>
      </c>
    </row>
    <row r="261" spans="1:38">
      <c r="A261" t="s">
        <v>978</v>
      </c>
      <c r="B261" s="1">
        <v>0.60763888888888895</v>
      </c>
      <c r="C261" t="s">
        <v>212</v>
      </c>
      <c r="D261" t="s">
        <v>971</v>
      </c>
      <c r="F261">
        <v>6269</v>
      </c>
      <c r="G261" t="s">
        <v>328</v>
      </c>
      <c r="H261" t="s">
        <v>329</v>
      </c>
      <c r="I261" t="s">
        <v>5</v>
      </c>
      <c r="J261" t="s">
        <v>521</v>
      </c>
      <c r="K261" t="s">
        <v>972</v>
      </c>
      <c r="L261">
        <v>6</v>
      </c>
      <c r="M261">
        <v>91.571100000000001</v>
      </c>
      <c r="N261">
        <v>45.631</v>
      </c>
      <c r="O261">
        <v>26.370899999999999</v>
      </c>
      <c r="P261">
        <v>14.6387</v>
      </c>
      <c r="Q261">
        <v>9.1044</v>
      </c>
      <c r="R261">
        <v>3.7896000000000001</v>
      </c>
      <c r="S261">
        <v>2.5522</v>
      </c>
      <c r="T261">
        <v>2.0964999999999998</v>
      </c>
      <c r="U261">
        <v>0.99339999999999995</v>
      </c>
      <c r="V261">
        <v>1.3640000000000001</v>
      </c>
      <c r="W261">
        <v>2.5</v>
      </c>
      <c r="X261" t="s">
        <v>364</v>
      </c>
      <c r="Y261">
        <v>2.2166999999999999</v>
      </c>
      <c r="Z261" t="s">
        <v>979</v>
      </c>
      <c r="AA261">
        <v>1.0247999999999999</v>
      </c>
      <c r="AB261" t="s">
        <v>374</v>
      </c>
      <c r="AC261">
        <v>2.4073000000000002</v>
      </c>
      <c r="AD261">
        <v>11.3002</v>
      </c>
      <c r="AE261">
        <v>217.5608</v>
      </c>
      <c r="AF261">
        <v>6.5</v>
      </c>
      <c r="AG261">
        <v>102</v>
      </c>
      <c r="AH261">
        <v>11</v>
      </c>
      <c r="AI261">
        <v>16</v>
      </c>
      <c r="AJ261" t="s">
        <v>1023</v>
      </c>
      <c r="AL261" t="e">
        <f t="shared" ref="AL261:AL324" si="259">IF(AND(#REF!&lt;&gt;#REF!,#REF!&lt;&gt;#REF!),"Bold","")</f>
        <v>#REF!</v>
      </c>
    </row>
    <row r="262" spans="1:38">
      <c r="A262" t="s">
        <v>1254</v>
      </c>
      <c r="B262" s="1">
        <v>0.65277777777777779</v>
      </c>
      <c r="C262" t="s">
        <v>175</v>
      </c>
      <c r="D262" t="s">
        <v>229</v>
      </c>
      <c r="E262" t="s">
        <v>290</v>
      </c>
      <c r="F262">
        <v>6469</v>
      </c>
      <c r="G262" t="s">
        <v>291</v>
      </c>
      <c r="H262" t="s">
        <v>232</v>
      </c>
      <c r="I262" t="s">
        <v>233</v>
      </c>
      <c r="J262" t="s">
        <v>234</v>
      </c>
      <c r="K262" t="s">
        <v>1250</v>
      </c>
      <c r="L262">
        <v>2</v>
      </c>
      <c r="M262">
        <v>51.816000000000003</v>
      </c>
      <c r="N262">
        <v>55.795200000000001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17.152100000000001</v>
      </c>
      <c r="X262" t="s">
        <v>963</v>
      </c>
      <c r="Y262">
        <v>1.4323999999999999</v>
      </c>
      <c r="Z262" t="s">
        <v>1255</v>
      </c>
      <c r="AA262">
        <v>1.7998000000000001</v>
      </c>
      <c r="AB262" t="s">
        <v>1256</v>
      </c>
      <c r="AC262">
        <v>0.88970000000000005</v>
      </c>
      <c r="AD262">
        <v>11.3</v>
      </c>
      <c r="AE262">
        <v>188.87</v>
      </c>
      <c r="AF262">
        <v>4</v>
      </c>
      <c r="AG262">
        <v>0</v>
      </c>
      <c r="AH262">
        <v>11</v>
      </c>
      <c r="AI262">
        <v>127</v>
      </c>
      <c r="AJ262" t="s">
        <v>1023</v>
      </c>
      <c r="AL262" t="e">
        <f t="shared" ref="AL262:AL325" si="260">IF(AND(#REF!&lt;&gt;#REF!,#REF!&lt;&gt;#REF!),"Bold","")</f>
        <v>#REF!</v>
      </c>
    </row>
    <row r="263" spans="1:38">
      <c r="A263" t="s">
        <v>1344</v>
      </c>
      <c r="B263" s="1">
        <v>0.67013888888888884</v>
      </c>
      <c r="C263" t="s">
        <v>224</v>
      </c>
      <c r="D263" t="s">
        <v>801</v>
      </c>
      <c r="F263">
        <v>5996</v>
      </c>
      <c r="G263" t="s">
        <v>231</v>
      </c>
      <c r="H263" t="s">
        <v>232</v>
      </c>
      <c r="I263" t="s">
        <v>5</v>
      </c>
      <c r="J263" t="s">
        <v>778</v>
      </c>
      <c r="K263" t="s">
        <v>1339</v>
      </c>
      <c r="L263">
        <v>7</v>
      </c>
      <c r="M263">
        <v>69.850999999999999</v>
      </c>
      <c r="N263">
        <v>63.483499999999999</v>
      </c>
      <c r="O263">
        <v>23.331</v>
      </c>
      <c r="P263">
        <v>9.9535</v>
      </c>
      <c r="Q263">
        <v>7.9359000000000002</v>
      </c>
      <c r="R263">
        <v>2.6497000000000002</v>
      </c>
      <c r="S263">
        <v>2.9392</v>
      </c>
      <c r="T263">
        <v>2.0760000000000001</v>
      </c>
      <c r="U263">
        <v>1.3339000000000001</v>
      </c>
      <c r="V263">
        <v>1.8666</v>
      </c>
      <c r="W263">
        <v>16.2043</v>
      </c>
      <c r="X263" t="s">
        <v>1222</v>
      </c>
      <c r="Y263">
        <v>0.3886</v>
      </c>
      <c r="Z263" t="s">
        <v>925</v>
      </c>
      <c r="AA263">
        <v>1.3855</v>
      </c>
      <c r="AB263" t="s">
        <v>1345</v>
      </c>
      <c r="AC263">
        <v>0.49580000000000002</v>
      </c>
      <c r="AD263">
        <v>11.241899999999999</v>
      </c>
      <c r="AE263">
        <v>215.13630000000001</v>
      </c>
      <c r="AF263">
        <v>12</v>
      </c>
      <c r="AG263">
        <v>59</v>
      </c>
      <c r="AH263">
        <v>11</v>
      </c>
      <c r="AI263">
        <v>17</v>
      </c>
      <c r="AJ263" t="s">
        <v>1023</v>
      </c>
      <c r="AL263" t="e">
        <f t="shared" ref="AL263:AL326" si="261">IF(AND(#REF!&lt;&gt;#REF!,#REF!&lt;&gt;#REF!),"Bold","")</f>
        <v>#REF!</v>
      </c>
    </row>
    <row r="264" spans="1:38">
      <c r="A264" t="s">
        <v>1143</v>
      </c>
      <c r="B264" s="1">
        <v>0.63541666666666663</v>
      </c>
      <c r="C264" t="s">
        <v>186</v>
      </c>
      <c r="D264" t="s">
        <v>1137</v>
      </c>
      <c r="E264" t="s">
        <v>230</v>
      </c>
      <c r="F264">
        <v>3866</v>
      </c>
      <c r="G264" t="s">
        <v>548</v>
      </c>
      <c r="H264" t="s">
        <v>329</v>
      </c>
      <c r="I264" t="s">
        <v>5</v>
      </c>
      <c r="J264" t="s">
        <v>521</v>
      </c>
      <c r="K264" t="s">
        <v>1138</v>
      </c>
      <c r="L264">
        <v>5</v>
      </c>
      <c r="M264">
        <v>60.532499999999999</v>
      </c>
      <c r="N264">
        <v>43.686500000000002</v>
      </c>
      <c r="O264">
        <v>28.1327</v>
      </c>
      <c r="P264">
        <v>7.3494000000000002</v>
      </c>
      <c r="Q264">
        <v>4.7728999999999999</v>
      </c>
      <c r="R264">
        <v>7.7601000000000004</v>
      </c>
      <c r="S264">
        <v>3.7576000000000001</v>
      </c>
      <c r="T264">
        <v>1.9003000000000001</v>
      </c>
      <c r="U264">
        <v>1.5924</v>
      </c>
      <c r="V264">
        <v>0.61799999999999999</v>
      </c>
      <c r="W264">
        <v>11.04</v>
      </c>
      <c r="X264" t="s">
        <v>575</v>
      </c>
      <c r="Y264">
        <v>0.18179999999999999</v>
      </c>
      <c r="Z264" t="s">
        <v>576</v>
      </c>
      <c r="AA264">
        <v>0.34189999999999998</v>
      </c>
      <c r="AB264" t="s">
        <v>560</v>
      </c>
      <c r="AC264">
        <v>1.8226</v>
      </c>
      <c r="AD264">
        <v>11.183999999999999</v>
      </c>
      <c r="AE264">
        <v>184.67259999999999</v>
      </c>
      <c r="AF264">
        <v>6.5</v>
      </c>
      <c r="AG264">
        <v>90</v>
      </c>
      <c r="AH264">
        <v>11</v>
      </c>
      <c r="AI264">
        <v>16</v>
      </c>
      <c r="AJ264" t="s">
        <v>1023</v>
      </c>
      <c r="AL264" t="e">
        <f t="shared" ref="AL264:AL327" si="262">IF(AND(#REF!&lt;&gt;#REF!,#REF!&lt;&gt;#REF!),"Bold","")</f>
        <v>#REF!</v>
      </c>
    </row>
    <row r="265" spans="1:38">
      <c r="A265" t="s">
        <v>1226</v>
      </c>
      <c r="B265" s="1">
        <v>0.64583333333333337</v>
      </c>
      <c r="C265" t="s">
        <v>224</v>
      </c>
      <c r="D265" t="s">
        <v>801</v>
      </c>
      <c r="F265">
        <v>7087</v>
      </c>
      <c r="G265" t="s">
        <v>231</v>
      </c>
      <c r="H265" t="s">
        <v>232</v>
      </c>
      <c r="I265" t="s">
        <v>5</v>
      </c>
      <c r="J265" t="s">
        <v>778</v>
      </c>
      <c r="K265" t="s">
        <v>1220</v>
      </c>
      <c r="L265">
        <v>4</v>
      </c>
      <c r="M265">
        <v>69.87</v>
      </c>
      <c r="N265">
        <v>70.703999999999994</v>
      </c>
      <c r="O265">
        <v>28.1798</v>
      </c>
      <c r="P265">
        <v>6.6210000000000004</v>
      </c>
      <c r="Q265">
        <v>5.1288</v>
      </c>
      <c r="R265">
        <v>4.1908000000000003</v>
      </c>
      <c r="S265">
        <v>3.2336</v>
      </c>
      <c r="T265">
        <v>1.6920999999999999</v>
      </c>
      <c r="U265">
        <v>1.3745000000000001</v>
      </c>
      <c r="V265">
        <v>0</v>
      </c>
      <c r="W265">
        <v>18.601400000000002</v>
      </c>
      <c r="X265" t="s">
        <v>1227</v>
      </c>
      <c r="Y265">
        <v>0.23100000000000001</v>
      </c>
      <c r="Z265" t="s">
        <v>709</v>
      </c>
      <c r="AA265">
        <v>0.82950000000000002</v>
      </c>
      <c r="AB265" t="s">
        <v>1228</v>
      </c>
      <c r="AC265">
        <v>4.5269000000000004</v>
      </c>
      <c r="AD265">
        <v>11.177099999999999</v>
      </c>
      <c r="AE265">
        <v>227.9161</v>
      </c>
      <c r="AF265">
        <v>12</v>
      </c>
      <c r="AG265">
        <v>73</v>
      </c>
      <c r="AH265">
        <v>11</v>
      </c>
      <c r="AI265">
        <v>173</v>
      </c>
      <c r="AJ265" t="s">
        <v>1023</v>
      </c>
      <c r="AL265" t="e">
        <f t="shared" ref="AL265:AL328" si="263">IF(AND(#REF!&lt;&gt;#REF!,#REF!&lt;&gt;#REF!),"Bold","")</f>
        <v>#REF!</v>
      </c>
    </row>
    <row r="266" spans="1:38">
      <c r="A266" t="s">
        <v>1084</v>
      </c>
      <c r="B266" s="1">
        <v>0.62152777777777779</v>
      </c>
      <c r="C266" t="s">
        <v>224</v>
      </c>
      <c r="D266" t="s">
        <v>484</v>
      </c>
      <c r="F266">
        <v>6814</v>
      </c>
      <c r="G266" t="s">
        <v>231</v>
      </c>
      <c r="H266" t="s">
        <v>232</v>
      </c>
      <c r="I266" t="s">
        <v>5</v>
      </c>
      <c r="J266" t="s">
        <v>778</v>
      </c>
      <c r="K266" t="s">
        <v>1073</v>
      </c>
      <c r="L266">
        <v>3</v>
      </c>
      <c r="M266">
        <v>85.91</v>
      </c>
      <c r="N266">
        <v>50.009</v>
      </c>
      <c r="O266">
        <v>15.480499999999999</v>
      </c>
      <c r="P266">
        <v>6.3745000000000003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17.2943</v>
      </c>
      <c r="X266" t="s">
        <v>469</v>
      </c>
      <c r="Y266">
        <v>1.7983</v>
      </c>
      <c r="Z266" t="s">
        <v>621</v>
      </c>
      <c r="AA266">
        <v>0.99690000000000001</v>
      </c>
      <c r="AB266" t="s">
        <v>1085</v>
      </c>
      <c r="AC266">
        <v>1.4538</v>
      </c>
      <c r="AD266">
        <v>11.15</v>
      </c>
      <c r="AE266">
        <v>208.0333</v>
      </c>
      <c r="AF266">
        <v>8</v>
      </c>
      <c r="AG266">
        <v>58</v>
      </c>
      <c r="AH266">
        <v>11</v>
      </c>
      <c r="AI266">
        <v>156</v>
      </c>
      <c r="AJ266" t="s">
        <v>1023</v>
      </c>
      <c r="AL266" t="e">
        <f t="shared" ref="AL266:AL329" si="264">IF(AND(#REF!&lt;&gt;#REF!,#REF!&lt;&gt;#REF!),"Bold","")</f>
        <v>#REF!</v>
      </c>
    </row>
    <row r="267" spans="1:38">
      <c r="A267" t="s">
        <v>900</v>
      </c>
      <c r="B267" s="1">
        <v>0.59722222222222221</v>
      </c>
      <c r="C267" t="s">
        <v>224</v>
      </c>
      <c r="D267" t="s">
        <v>484</v>
      </c>
      <c r="F267">
        <v>7632</v>
      </c>
      <c r="G267" t="s">
        <v>231</v>
      </c>
      <c r="H267" t="s">
        <v>232</v>
      </c>
      <c r="I267" t="s">
        <v>233</v>
      </c>
      <c r="J267" t="s">
        <v>778</v>
      </c>
      <c r="K267" t="s">
        <v>899</v>
      </c>
      <c r="L267">
        <v>3</v>
      </c>
      <c r="M267">
        <v>75.789400000000001</v>
      </c>
      <c r="N267">
        <v>71.279700000000005</v>
      </c>
      <c r="O267">
        <v>32.128799999999998</v>
      </c>
      <c r="P267">
        <v>10.6035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18.7607</v>
      </c>
      <c r="X267" t="s">
        <v>444</v>
      </c>
      <c r="Y267">
        <v>1.9692000000000001</v>
      </c>
      <c r="Z267" t="s">
        <v>901</v>
      </c>
      <c r="AA267">
        <v>0.1452</v>
      </c>
      <c r="AB267" t="s">
        <v>902</v>
      </c>
      <c r="AC267">
        <v>1.4906999999999999</v>
      </c>
      <c r="AD267">
        <v>11.1</v>
      </c>
      <c r="AE267" s="23">
        <v>247.43350000000001</v>
      </c>
      <c r="AF267">
        <v>3</v>
      </c>
      <c r="AG267">
        <v>75</v>
      </c>
      <c r="AH267">
        <v>13</v>
      </c>
      <c r="AI267">
        <v>20</v>
      </c>
      <c r="AJ267" t="s">
        <v>439</v>
      </c>
      <c r="AL267" t="e">
        <f t="shared" ref="AL267:AL330" si="265">IF(AND(#REF!&lt;&gt;#REF!,#REF!&lt;&gt;#REF!),"Bold","")</f>
        <v>#REF!</v>
      </c>
    </row>
    <row r="268" spans="1:38">
      <c r="A268" t="s">
        <v>956</v>
      </c>
      <c r="B268" s="1">
        <v>0.60416666666666663</v>
      </c>
      <c r="C268" t="s">
        <v>175</v>
      </c>
      <c r="D268" t="s">
        <v>484</v>
      </c>
      <c r="E268" t="s">
        <v>230</v>
      </c>
      <c r="F268">
        <v>3752</v>
      </c>
      <c r="G268" t="s">
        <v>291</v>
      </c>
      <c r="H268" t="s">
        <v>232</v>
      </c>
      <c r="I268" t="s">
        <v>233</v>
      </c>
      <c r="J268" t="s">
        <v>933</v>
      </c>
      <c r="K268" t="s">
        <v>934</v>
      </c>
      <c r="L268">
        <v>4</v>
      </c>
      <c r="M268">
        <v>43.26</v>
      </c>
      <c r="N268">
        <v>45.419499999999999</v>
      </c>
      <c r="O268">
        <v>15.4613</v>
      </c>
      <c r="P268">
        <v>9.4082000000000008</v>
      </c>
      <c r="Q268">
        <v>4.0606999999999998</v>
      </c>
      <c r="R268">
        <v>4.4252000000000002</v>
      </c>
      <c r="S268">
        <v>3.0356000000000001</v>
      </c>
      <c r="T268">
        <v>2.7667999999999999</v>
      </c>
      <c r="U268">
        <v>1.6335999999999999</v>
      </c>
      <c r="V268">
        <v>0.95889999999999997</v>
      </c>
      <c r="W268">
        <v>17.152100000000001</v>
      </c>
      <c r="X268" t="s">
        <v>496</v>
      </c>
      <c r="Y268">
        <v>2.1901999999999999</v>
      </c>
      <c r="Z268" t="s">
        <v>957</v>
      </c>
      <c r="AA268">
        <v>1.8187</v>
      </c>
      <c r="AB268" t="s">
        <v>516</v>
      </c>
      <c r="AC268">
        <v>1.9165000000000001</v>
      </c>
      <c r="AD268">
        <v>11.081899999999999</v>
      </c>
      <c r="AE268">
        <v>164.58930000000001</v>
      </c>
      <c r="AF268">
        <v>14</v>
      </c>
      <c r="AG268">
        <v>59</v>
      </c>
      <c r="AH268">
        <v>13</v>
      </c>
      <c r="AI268">
        <v>14</v>
      </c>
      <c r="AJ268" t="s">
        <v>439</v>
      </c>
      <c r="AL268" t="e">
        <f t="shared" ref="AL268:AL331" si="266">IF(AND(#REF!&lt;&gt;#REF!,#REF!&lt;&gt;#REF!),"Bold","")</f>
        <v>#REF!</v>
      </c>
    </row>
    <row r="269" spans="1:38">
      <c r="A269" t="s">
        <v>1382</v>
      </c>
      <c r="B269" s="1">
        <v>0.67708333333333337</v>
      </c>
      <c r="C269" t="s">
        <v>175</v>
      </c>
      <c r="D269" t="s">
        <v>484</v>
      </c>
      <c r="E269" t="s">
        <v>230</v>
      </c>
      <c r="F269">
        <v>3619</v>
      </c>
      <c r="G269" t="s">
        <v>291</v>
      </c>
      <c r="H269" t="s">
        <v>232</v>
      </c>
      <c r="I269" t="s">
        <v>5</v>
      </c>
      <c r="J269" t="s">
        <v>778</v>
      </c>
      <c r="K269" t="s">
        <v>1373</v>
      </c>
      <c r="L269">
        <v>5</v>
      </c>
      <c r="M269">
        <v>73.8</v>
      </c>
      <c r="N269">
        <v>67.408000000000001</v>
      </c>
      <c r="O269">
        <v>28.584199999999999</v>
      </c>
      <c r="P269">
        <v>6.5949999999999998</v>
      </c>
      <c r="Q269">
        <v>4.4983000000000004</v>
      </c>
      <c r="R269">
        <v>2.8409</v>
      </c>
      <c r="S269">
        <v>1.8691</v>
      </c>
      <c r="T269">
        <v>2.4054000000000002</v>
      </c>
      <c r="U269">
        <v>1.5669</v>
      </c>
      <c r="V269">
        <v>1.2979000000000001</v>
      </c>
      <c r="W269">
        <v>20.952100000000002</v>
      </c>
      <c r="X269" t="s">
        <v>1383</v>
      </c>
      <c r="Y269">
        <v>0.05</v>
      </c>
      <c r="Z269" t="s">
        <v>668</v>
      </c>
      <c r="AA269">
        <v>1.4423999999999999</v>
      </c>
      <c r="AB269" t="s">
        <v>787</v>
      </c>
      <c r="AC269">
        <v>1.6958</v>
      </c>
      <c r="AD269">
        <v>11.006</v>
      </c>
      <c r="AE269">
        <v>226.01220000000001</v>
      </c>
      <c r="AF269">
        <v>8</v>
      </c>
      <c r="AG269">
        <v>67</v>
      </c>
      <c r="AH269">
        <v>13</v>
      </c>
      <c r="AI269">
        <v>42</v>
      </c>
      <c r="AJ269" t="s">
        <v>439</v>
      </c>
      <c r="AL269" t="e">
        <f t="shared" ref="AL269:AL332" si="267">IF(AND(#REF!&lt;&gt;#REF!,#REF!&lt;&gt;#REF!),"Bold","")</f>
        <v>#REF!</v>
      </c>
    </row>
    <row r="270" spans="1:38">
      <c r="A270" t="s">
        <v>1367</v>
      </c>
      <c r="B270" s="1">
        <v>0.67013888888888884</v>
      </c>
      <c r="C270" t="s">
        <v>224</v>
      </c>
      <c r="D270" t="s">
        <v>801</v>
      </c>
      <c r="F270">
        <v>5996</v>
      </c>
      <c r="G270" t="s">
        <v>231</v>
      </c>
      <c r="H270" t="s">
        <v>232</v>
      </c>
      <c r="I270" t="s">
        <v>5</v>
      </c>
      <c r="J270" t="s">
        <v>778</v>
      </c>
      <c r="K270" t="s">
        <v>1339</v>
      </c>
      <c r="L270">
        <v>3</v>
      </c>
      <c r="M270">
        <v>42.375</v>
      </c>
      <c r="N270">
        <v>33.295699999999997</v>
      </c>
      <c r="O270">
        <v>21.994900000000001</v>
      </c>
      <c r="P270">
        <v>6.7202000000000002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 t="s">
        <v>1368</v>
      </c>
      <c r="Y270">
        <v>0</v>
      </c>
      <c r="Z270" t="s">
        <v>728</v>
      </c>
      <c r="AA270">
        <v>0.85819999999999996</v>
      </c>
      <c r="AB270" t="s">
        <v>501</v>
      </c>
      <c r="AC270">
        <v>1.7645999999999999</v>
      </c>
      <c r="AD270">
        <v>11</v>
      </c>
      <c r="AE270">
        <v>132.06800000000001</v>
      </c>
      <c r="AF270">
        <v>25</v>
      </c>
      <c r="AG270">
        <v>45</v>
      </c>
      <c r="AH270">
        <v>13</v>
      </c>
      <c r="AI270">
        <v>24</v>
      </c>
      <c r="AJ270" t="s">
        <v>439</v>
      </c>
      <c r="AL270" t="e">
        <f t="shared" ref="AL270:AL333" si="268">IF(AND(#REF!&lt;&gt;#REF!,#REF!&lt;&gt;#REF!),"Bold","")</f>
        <v>#REF!</v>
      </c>
    </row>
    <row r="271" spans="1:38">
      <c r="A271" t="s">
        <v>553</v>
      </c>
      <c r="B271" s="1">
        <v>0.53819444444444442</v>
      </c>
      <c r="C271" t="s">
        <v>186</v>
      </c>
      <c r="D271" t="s">
        <v>547</v>
      </c>
      <c r="E271" t="s">
        <v>230</v>
      </c>
      <c r="F271">
        <v>3184</v>
      </c>
      <c r="G271" t="s">
        <v>548</v>
      </c>
      <c r="H271" t="s">
        <v>329</v>
      </c>
      <c r="I271" t="s">
        <v>233</v>
      </c>
      <c r="J271" t="s">
        <v>521</v>
      </c>
      <c r="K271" t="s">
        <v>549</v>
      </c>
      <c r="L271">
        <v>5</v>
      </c>
      <c r="M271">
        <v>70.807599999999994</v>
      </c>
      <c r="N271">
        <v>42.873899999999999</v>
      </c>
      <c r="O271">
        <v>17.396100000000001</v>
      </c>
      <c r="P271">
        <v>5.0643000000000002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19.4057</v>
      </c>
      <c r="X271" t="s">
        <v>554</v>
      </c>
      <c r="Y271">
        <v>0.40100000000000002</v>
      </c>
      <c r="Z271" t="s">
        <v>555</v>
      </c>
      <c r="AA271">
        <v>0.72399999999999998</v>
      </c>
      <c r="AB271" t="s">
        <v>556</v>
      </c>
      <c r="AC271">
        <v>2.1446000000000001</v>
      </c>
      <c r="AD271">
        <v>10.9163</v>
      </c>
      <c r="AE271">
        <v>185.15989999999999</v>
      </c>
      <c r="AF271">
        <v>6.5</v>
      </c>
      <c r="AG271">
        <v>107</v>
      </c>
      <c r="AH271">
        <v>13</v>
      </c>
      <c r="AI271">
        <v>10</v>
      </c>
      <c r="AJ271" t="s">
        <v>439</v>
      </c>
      <c r="AL271" t="e">
        <f t="shared" ref="AL271:AL334" si="269">IF(AND(#REF!&lt;&gt;#REF!,#REF!&lt;&gt;#REF!),"Bold","")</f>
        <v>#REF!</v>
      </c>
    </row>
    <row r="272" spans="1:38">
      <c r="A272" t="s">
        <v>1169</v>
      </c>
      <c r="B272" s="1">
        <v>0.63541666666666663</v>
      </c>
      <c r="C272" t="s">
        <v>186</v>
      </c>
      <c r="D272" t="s">
        <v>1137</v>
      </c>
      <c r="E272" t="s">
        <v>230</v>
      </c>
      <c r="F272">
        <v>3866</v>
      </c>
      <c r="G272" t="s">
        <v>548</v>
      </c>
      <c r="H272" t="s">
        <v>329</v>
      </c>
      <c r="I272" t="s">
        <v>5</v>
      </c>
      <c r="J272" t="s">
        <v>521</v>
      </c>
      <c r="K272" t="s">
        <v>1138</v>
      </c>
      <c r="L272">
        <v>7</v>
      </c>
      <c r="M272">
        <v>52.526899999999998</v>
      </c>
      <c r="N272">
        <v>18.535</v>
      </c>
      <c r="O272">
        <v>13.0418</v>
      </c>
      <c r="P272">
        <v>5.5359999999999996</v>
      </c>
      <c r="Q272">
        <v>2.5632999999999999</v>
      </c>
      <c r="R272">
        <v>2.2469999999999999</v>
      </c>
      <c r="S272">
        <v>2.1356000000000002</v>
      </c>
      <c r="T272">
        <v>2.0480999999999998</v>
      </c>
      <c r="U272">
        <v>1.083</v>
      </c>
      <c r="V272">
        <v>0.94350000000000001</v>
      </c>
      <c r="W272">
        <v>17.9786</v>
      </c>
      <c r="X272" t="s">
        <v>1170</v>
      </c>
      <c r="Y272">
        <v>0.24560000000000001</v>
      </c>
      <c r="Z272" t="s">
        <v>1159</v>
      </c>
      <c r="AA272">
        <v>0.19309999999999999</v>
      </c>
      <c r="AB272" t="s">
        <v>760</v>
      </c>
      <c r="AC272">
        <v>1.6386000000000001</v>
      </c>
      <c r="AD272">
        <v>10.862</v>
      </c>
      <c r="AE272">
        <v>131.57830000000001</v>
      </c>
      <c r="AF272">
        <v>16</v>
      </c>
      <c r="AG272">
        <v>74</v>
      </c>
      <c r="AH272">
        <v>13</v>
      </c>
      <c r="AI272">
        <v>44</v>
      </c>
      <c r="AJ272" t="s">
        <v>439</v>
      </c>
      <c r="AL272" t="e">
        <f t="shared" ref="AL272:AL335" si="270">IF(AND(#REF!&lt;&gt;#REF!,#REF!&lt;&gt;#REF!),"Bold","")</f>
        <v>#REF!</v>
      </c>
    </row>
    <row r="273" spans="1:38">
      <c r="A273" t="s">
        <v>1362</v>
      </c>
      <c r="B273" s="1">
        <v>0.67013888888888884</v>
      </c>
      <c r="C273" t="s">
        <v>224</v>
      </c>
      <c r="D273" t="s">
        <v>801</v>
      </c>
      <c r="F273">
        <v>5996</v>
      </c>
      <c r="G273" t="s">
        <v>231</v>
      </c>
      <c r="H273" t="s">
        <v>232</v>
      </c>
      <c r="I273" t="s">
        <v>5</v>
      </c>
      <c r="J273" t="s">
        <v>778</v>
      </c>
      <c r="K273" t="s">
        <v>1339</v>
      </c>
      <c r="L273">
        <v>7</v>
      </c>
      <c r="M273">
        <v>55.367199999999997</v>
      </c>
      <c r="N273">
        <v>29.7254</v>
      </c>
      <c r="O273">
        <v>16.441600000000001</v>
      </c>
      <c r="P273">
        <v>7.2930000000000001</v>
      </c>
      <c r="Q273">
        <v>3.5556999999999999</v>
      </c>
      <c r="R273">
        <v>3.2492000000000001</v>
      </c>
      <c r="S273">
        <v>2.3506999999999998</v>
      </c>
      <c r="T273">
        <v>1.8488</v>
      </c>
      <c r="U273">
        <v>1.1763999999999999</v>
      </c>
      <c r="V273">
        <v>1.2984</v>
      </c>
      <c r="W273">
        <v>17.206399999999999</v>
      </c>
      <c r="X273" t="s">
        <v>461</v>
      </c>
      <c r="Y273">
        <v>0.98309999999999997</v>
      </c>
      <c r="Z273" t="s">
        <v>1363</v>
      </c>
      <c r="AA273">
        <v>1.2623</v>
      </c>
      <c r="AB273" t="s">
        <v>587</v>
      </c>
      <c r="AC273">
        <v>2.1049000000000002</v>
      </c>
      <c r="AD273">
        <v>10.8164</v>
      </c>
      <c r="AE273">
        <v>154.67949999999999</v>
      </c>
      <c r="AF273">
        <v>20</v>
      </c>
      <c r="AG273">
        <v>60</v>
      </c>
      <c r="AH273">
        <v>13</v>
      </c>
      <c r="AI273">
        <v>17</v>
      </c>
      <c r="AJ273" t="s">
        <v>439</v>
      </c>
      <c r="AL273" t="e">
        <f t="shared" ref="AL273:AL336" si="271">IF(AND(#REF!&lt;&gt;#REF!,#REF!&lt;&gt;#REF!),"Bold","")</f>
        <v>#REF!</v>
      </c>
    </row>
    <row r="274" spans="1:38">
      <c r="A274" t="s">
        <v>1035</v>
      </c>
      <c r="B274" s="1">
        <v>0.61111111111111105</v>
      </c>
      <c r="C274" t="s">
        <v>186</v>
      </c>
      <c r="D274" t="s">
        <v>1019</v>
      </c>
      <c r="E274" t="s">
        <v>290</v>
      </c>
      <c r="F274">
        <v>6758</v>
      </c>
      <c r="G274" t="s">
        <v>548</v>
      </c>
      <c r="H274" t="s">
        <v>329</v>
      </c>
      <c r="I274" t="s">
        <v>5</v>
      </c>
      <c r="J274" t="s">
        <v>521</v>
      </c>
      <c r="K274" t="s">
        <v>1020</v>
      </c>
      <c r="L274">
        <v>9</v>
      </c>
      <c r="M274">
        <v>72.034000000000006</v>
      </c>
      <c r="N274">
        <v>44.549199999999999</v>
      </c>
      <c r="O274">
        <v>18.680399999999999</v>
      </c>
      <c r="P274">
        <v>7.7500999999999998</v>
      </c>
      <c r="Q274">
        <v>3.4759000000000002</v>
      </c>
      <c r="R274">
        <v>3.7584</v>
      </c>
      <c r="S274">
        <v>2.2038000000000002</v>
      </c>
      <c r="T274">
        <v>1.7839</v>
      </c>
      <c r="U274">
        <v>2.1153</v>
      </c>
      <c r="V274">
        <v>2.0831</v>
      </c>
      <c r="W274">
        <v>16.0136</v>
      </c>
      <c r="X274" t="s">
        <v>571</v>
      </c>
      <c r="Y274">
        <v>0.67330000000000001</v>
      </c>
      <c r="Z274" t="s">
        <v>572</v>
      </c>
      <c r="AA274">
        <v>0.45650000000000002</v>
      </c>
      <c r="AB274" t="s">
        <v>838</v>
      </c>
      <c r="AC274">
        <v>2.4053</v>
      </c>
      <c r="AD274">
        <v>10.7911</v>
      </c>
      <c r="AE274">
        <v>188.77379999999999</v>
      </c>
      <c r="AF274">
        <v>7.5</v>
      </c>
      <c r="AG274">
        <v>103</v>
      </c>
      <c r="AH274">
        <v>13</v>
      </c>
      <c r="AI274">
        <v>7</v>
      </c>
      <c r="AJ274" t="s">
        <v>439</v>
      </c>
      <c r="AL274" t="e">
        <f t="shared" ref="AL274:AL337" si="272">IF(AND(#REF!&lt;&gt;#REF!,#REF!&lt;&gt;#REF!),"Bold","")</f>
        <v>#REF!</v>
      </c>
    </row>
    <row r="275" spans="1:38">
      <c r="A275" t="s">
        <v>1356</v>
      </c>
      <c r="B275" s="1">
        <v>0.67013888888888884</v>
      </c>
      <c r="C275" t="s">
        <v>224</v>
      </c>
      <c r="D275" t="s">
        <v>801</v>
      </c>
      <c r="F275">
        <v>5996</v>
      </c>
      <c r="G275" t="s">
        <v>231</v>
      </c>
      <c r="H275" t="s">
        <v>232</v>
      </c>
      <c r="I275" t="s">
        <v>5</v>
      </c>
      <c r="J275" t="s">
        <v>778</v>
      </c>
      <c r="K275" t="s">
        <v>1339</v>
      </c>
      <c r="L275">
        <v>7</v>
      </c>
      <c r="M275">
        <v>52.31</v>
      </c>
      <c r="N275">
        <v>49.375399999999999</v>
      </c>
      <c r="O275">
        <v>19.1006</v>
      </c>
      <c r="P275">
        <v>6.1193999999999997</v>
      </c>
      <c r="Q275">
        <v>6.3952</v>
      </c>
      <c r="R275">
        <v>3.8805999999999998</v>
      </c>
      <c r="S275">
        <v>2.7707000000000002</v>
      </c>
      <c r="T275">
        <v>1.4372</v>
      </c>
      <c r="U275">
        <v>0.9708</v>
      </c>
      <c r="V275">
        <v>0.98809999999999998</v>
      </c>
      <c r="W275">
        <v>17.348600000000001</v>
      </c>
      <c r="X275" t="s">
        <v>637</v>
      </c>
      <c r="Y275">
        <v>0.77739999999999998</v>
      </c>
      <c r="Z275" t="s">
        <v>1087</v>
      </c>
      <c r="AA275">
        <v>0.33229999999999998</v>
      </c>
      <c r="AB275" t="s">
        <v>601</v>
      </c>
      <c r="AC275">
        <v>1.3949</v>
      </c>
      <c r="AD275">
        <v>10.750500000000001</v>
      </c>
      <c r="AE275">
        <v>173.95169999999999</v>
      </c>
      <c r="AF275">
        <v>25</v>
      </c>
      <c r="AG275">
        <v>48</v>
      </c>
      <c r="AH275">
        <v>13</v>
      </c>
      <c r="AI275">
        <v>10</v>
      </c>
      <c r="AJ275" t="s">
        <v>439</v>
      </c>
      <c r="AL275" t="e">
        <f t="shared" ref="AL275:AL338" si="273">IF(AND(#REF!&lt;&gt;#REF!,#REF!&lt;&gt;#REF!),"Bold","")</f>
        <v>#REF!</v>
      </c>
    </row>
    <row r="276" spans="1:38">
      <c r="A276" t="s">
        <v>544</v>
      </c>
      <c r="B276" s="1">
        <v>0.53472222222222221</v>
      </c>
      <c r="C276" t="s">
        <v>212</v>
      </c>
      <c r="D276" t="s">
        <v>327</v>
      </c>
      <c r="F276">
        <v>6814</v>
      </c>
      <c r="G276" t="s">
        <v>328</v>
      </c>
      <c r="H276" t="s">
        <v>329</v>
      </c>
      <c r="I276" t="s">
        <v>233</v>
      </c>
      <c r="J276" t="s">
        <v>521</v>
      </c>
      <c r="K276" t="s">
        <v>522</v>
      </c>
      <c r="L276">
        <v>5</v>
      </c>
      <c r="M276">
        <v>66.334500000000006</v>
      </c>
      <c r="N276">
        <v>38.451999999999998</v>
      </c>
      <c r="O276">
        <v>18.930199999999999</v>
      </c>
      <c r="P276">
        <v>8.3376999999999999</v>
      </c>
      <c r="Q276">
        <v>5.0087000000000002</v>
      </c>
      <c r="R276">
        <v>3.1040000000000001</v>
      </c>
      <c r="S276">
        <v>2.2947000000000002</v>
      </c>
      <c r="T276">
        <v>1.5118</v>
      </c>
      <c r="U276">
        <v>0.98499999999999999</v>
      </c>
      <c r="V276">
        <v>0</v>
      </c>
      <c r="W276">
        <v>12.109299999999999</v>
      </c>
      <c r="X276" t="s">
        <v>348</v>
      </c>
      <c r="Y276">
        <v>2.2338</v>
      </c>
      <c r="Z276" t="s">
        <v>545</v>
      </c>
      <c r="AA276">
        <v>0.25019999999999998</v>
      </c>
      <c r="AB276" t="s">
        <v>546</v>
      </c>
      <c r="AC276">
        <v>1.1120000000000001</v>
      </c>
      <c r="AD276">
        <v>10.6944</v>
      </c>
      <c r="AE276">
        <v>172.60339999999999</v>
      </c>
      <c r="AF276">
        <v>12</v>
      </c>
      <c r="AG276">
        <v>106</v>
      </c>
      <c r="AH276">
        <v>13</v>
      </c>
      <c r="AI276">
        <v>122</v>
      </c>
      <c r="AJ276" t="s">
        <v>439</v>
      </c>
      <c r="AL276" t="e">
        <f t="shared" ref="AL276:AL339" si="274">IF(AND(#REF!&lt;&gt;#REF!,#REF!&lt;&gt;#REF!),"Bold","")</f>
        <v>#REF!</v>
      </c>
    </row>
    <row r="277" spans="1:38">
      <c r="A277" t="s">
        <v>880</v>
      </c>
      <c r="B277" s="1">
        <v>0.58680555555555558</v>
      </c>
      <c r="C277" t="s">
        <v>186</v>
      </c>
      <c r="D277" t="s">
        <v>547</v>
      </c>
      <c r="E277" t="s">
        <v>290</v>
      </c>
      <c r="F277">
        <v>6758</v>
      </c>
      <c r="G277" t="s">
        <v>548</v>
      </c>
      <c r="H277" t="s">
        <v>329</v>
      </c>
      <c r="I277" t="s">
        <v>5</v>
      </c>
      <c r="J277" t="s">
        <v>521</v>
      </c>
      <c r="K277" t="s">
        <v>866</v>
      </c>
      <c r="L277">
        <v>7</v>
      </c>
      <c r="M277">
        <v>65.069999999999993</v>
      </c>
      <c r="N277">
        <v>36.539499999999997</v>
      </c>
      <c r="O277">
        <v>18.71</v>
      </c>
      <c r="P277">
        <v>10.9313</v>
      </c>
      <c r="Q277">
        <v>7.8933</v>
      </c>
      <c r="R277">
        <v>2.8708</v>
      </c>
      <c r="S277">
        <v>2.4944000000000002</v>
      </c>
      <c r="T277">
        <v>1.6243000000000001</v>
      </c>
      <c r="U277">
        <v>1.0577000000000001</v>
      </c>
      <c r="V277">
        <v>1.8707</v>
      </c>
      <c r="W277">
        <v>0</v>
      </c>
      <c r="X277" t="s">
        <v>881</v>
      </c>
      <c r="Y277">
        <v>0.73060000000000003</v>
      </c>
      <c r="Z277" t="s">
        <v>603</v>
      </c>
      <c r="AA277">
        <v>1.1358999999999999</v>
      </c>
      <c r="AB277" t="s">
        <v>573</v>
      </c>
      <c r="AC277">
        <v>1.6229</v>
      </c>
      <c r="AD277">
        <v>10.680400000000001</v>
      </c>
      <c r="AE277">
        <v>163.23179999999999</v>
      </c>
      <c r="AF277">
        <v>25</v>
      </c>
      <c r="AG277">
        <v>114</v>
      </c>
      <c r="AH277">
        <v>13</v>
      </c>
      <c r="AJ277" t="s">
        <v>439</v>
      </c>
      <c r="AL277" t="e">
        <f t="shared" ref="AL277:AL340" si="275">IF(AND(#REF!&lt;&gt;#REF!,#REF!&lt;&gt;#REF!),"Bold","")</f>
        <v>#REF!</v>
      </c>
    </row>
    <row r="278" spans="1:38">
      <c r="A278" t="s">
        <v>1165</v>
      </c>
      <c r="B278" s="1">
        <v>0.63541666666666663</v>
      </c>
      <c r="C278" t="s">
        <v>186</v>
      </c>
      <c r="D278" t="s">
        <v>1137</v>
      </c>
      <c r="E278" t="s">
        <v>230</v>
      </c>
      <c r="F278">
        <v>3866</v>
      </c>
      <c r="G278" t="s">
        <v>548</v>
      </c>
      <c r="H278" t="s">
        <v>329</v>
      </c>
      <c r="I278" t="s">
        <v>5</v>
      </c>
      <c r="J278" t="s">
        <v>521</v>
      </c>
      <c r="K278" t="s">
        <v>1138</v>
      </c>
      <c r="L278">
        <v>7</v>
      </c>
      <c r="M278">
        <v>46.022199999999998</v>
      </c>
      <c r="N278">
        <v>43.307699999999997</v>
      </c>
      <c r="O278">
        <v>15.1638</v>
      </c>
      <c r="P278">
        <v>5.6303000000000001</v>
      </c>
      <c r="Q278">
        <v>1.9330000000000001</v>
      </c>
      <c r="R278">
        <v>2.7370000000000001</v>
      </c>
      <c r="S278">
        <v>1.2577</v>
      </c>
      <c r="T278">
        <v>0</v>
      </c>
      <c r="U278">
        <v>0</v>
      </c>
      <c r="V278">
        <v>0</v>
      </c>
      <c r="W278">
        <v>9.6486000000000001</v>
      </c>
      <c r="X278" t="s">
        <v>1166</v>
      </c>
      <c r="Y278">
        <v>6.9000000000000006E-2</v>
      </c>
      <c r="Z278" t="s">
        <v>1167</v>
      </c>
      <c r="AA278">
        <v>0.35510000000000003</v>
      </c>
      <c r="AB278" t="s">
        <v>1168</v>
      </c>
      <c r="AC278">
        <v>2.3388</v>
      </c>
      <c r="AD278">
        <v>10.6524</v>
      </c>
      <c r="AE278">
        <v>142.3312</v>
      </c>
      <c r="AF278">
        <v>25</v>
      </c>
      <c r="AG278">
        <v>75</v>
      </c>
      <c r="AH278">
        <v>13</v>
      </c>
      <c r="AJ278" t="s">
        <v>439</v>
      </c>
      <c r="AL278" t="e">
        <f t="shared" ref="AL278:AL341" si="276">IF(AND(#REF!&lt;&gt;#REF!,#REF!&lt;&gt;#REF!),"Bold","")</f>
        <v>#REF!</v>
      </c>
    </row>
    <row r="279" spans="1:38">
      <c r="A279" t="s">
        <v>1606</v>
      </c>
      <c r="B279" s="1">
        <v>0.80208333333333337</v>
      </c>
      <c r="C279" t="s">
        <v>181</v>
      </c>
      <c r="D279" t="s">
        <v>1105</v>
      </c>
      <c r="E279" t="s">
        <v>388</v>
      </c>
      <c r="F279">
        <v>3429</v>
      </c>
      <c r="G279" t="s">
        <v>1481</v>
      </c>
      <c r="H279" t="s">
        <v>1482</v>
      </c>
      <c r="I279" s="3" t="s">
        <v>5</v>
      </c>
      <c r="J279" t="s">
        <v>778</v>
      </c>
      <c r="K279" t="s">
        <v>1589</v>
      </c>
      <c r="L279">
        <v>3</v>
      </c>
      <c r="M279">
        <v>25.8215</v>
      </c>
      <c r="N279">
        <v>28.3063</v>
      </c>
      <c r="O279">
        <v>16.174700000000001</v>
      </c>
      <c r="P279">
        <v>8.8131000000000004</v>
      </c>
      <c r="Q279">
        <v>3.9893999999999998</v>
      </c>
      <c r="R279">
        <v>1.9322999999999999</v>
      </c>
      <c r="S279">
        <v>2.1206999999999998</v>
      </c>
      <c r="T279">
        <v>1.3055000000000001</v>
      </c>
      <c r="U279">
        <v>0</v>
      </c>
      <c r="V279">
        <v>0</v>
      </c>
      <c r="W279">
        <v>14.882899999999999</v>
      </c>
      <c r="X279" t="s">
        <v>681</v>
      </c>
      <c r="Y279">
        <v>0.40679999999999999</v>
      </c>
      <c r="Z279" t="s">
        <v>682</v>
      </c>
      <c r="AA279">
        <v>0.33040000000000003</v>
      </c>
      <c r="AB279" t="s">
        <v>421</v>
      </c>
      <c r="AC279">
        <v>1.2687999999999999</v>
      </c>
      <c r="AD279">
        <v>10.55</v>
      </c>
      <c r="AE279">
        <v>117.8762</v>
      </c>
      <c r="AF279">
        <v>16</v>
      </c>
      <c r="AG279">
        <v>46</v>
      </c>
      <c r="AH279">
        <v>13</v>
      </c>
      <c r="AJ279" t="s">
        <v>439</v>
      </c>
      <c r="AL279" t="e">
        <f t="shared" ref="AL279:AL342" si="277">IF(AND(#REF!&lt;&gt;#REF!,#REF!&lt;&gt;#REF!),"Bold","")</f>
        <v>#REF!</v>
      </c>
    </row>
    <row r="280" spans="1:38">
      <c r="A280" t="s">
        <v>1624</v>
      </c>
      <c r="B280" s="1">
        <v>0.82291666666666663</v>
      </c>
      <c r="C280" t="s">
        <v>181</v>
      </c>
      <c r="D280" t="s">
        <v>1105</v>
      </c>
      <c r="E280" t="s">
        <v>388</v>
      </c>
      <c r="F280">
        <v>3429</v>
      </c>
      <c r="G280" t="s">
        <v>1481</v>
      </c>
      <c r="H280" t="s">
        <v>1482</v>
      </c>
      <c r="I280" s="3" t="s">
        <v>5</v>
      </c>
      <c r="J280" t="s">
        <v>778</v>
      </c>
      <c r="K280" t="s">
        <v>1611</v>
      </c>
      <c r="L280">
        <v>4</v>
      </c>
      <c r="M280">
        <v>40.606699999999996</v>
      </c>
      <c r="N280">
        <v>30.3735</v>
      </c>
      <c r="O280">
        <v>18.698</v>
      </c>
      <c r="P280">
        <v>4.4425999999999997</v>
      </c>
      <c r="Q280">
        <v>6.6635999999999997</v>
      </c>
      <c r="R280">
        <v>3.1059000000000001</v>
      </c>
      <c r="S280">
        <v>2.4948000000000001</v>
      </c>
      <c r="T280">
        <v>1.4252</v>
      </c>
      <c r="U280">
        <v>0.91090000000000004</v>
      </c>
      <c r="V280">
        <v>0.72989999999999999</v>
      </c>
      <c r="W280">
        <v>13.472899999999999</v>
      </c>
      <c r="X280" t="s">
        <v>309</v>
      </c>
      <c r="Y280">
        <v>1.5772999999999999</v>
      </c>
      <c r="Z280" t="s">
        <v>1625</v>
      </c>
      <c r="AA280">
        <v>1.1213</v>
      </c>
      <c r="AB280" t="s">
        <v>1626</v>
      </c>
      <c r="AC280">
        <v>1.3158000000000001</v>
      </c>
      <c r="AD280">
        <v>10.511100000000001</v>
      </c>
      <c r="AE280">
        <v>137.4495</v>
      </c>
      <c r="AF280">
        <v>33</v>
      </c>
      <c r="AG280">
        <v>46</v>
      </c>
      <c r="AH280">
        <v>16</v>
      </c>
      <c r="AI280">
        <v>4</v>
      </c>
      <c r="AJ280" t="s">
        <v>5</v>
      </c>
      <c r="AL280" t="e">
        <f t="shared" ref="AL280:AL343" si="278">IF(AND(#REF!&lt;&gt;#REF!,#REF!&lt;&gt;#REF!),"Bold","")</f>
        <v>#REF!</v>
      </c>
    </row>
    <row r="281" spans="1:38">
      <c r="A281" t="s">
        <v>711</v>
      </c>
      <c r="B281" s="1">
        <v>0.55902777777777779</v>
      </c>
      <c r="C281" t="s">
        <v>212</v>
      </c>
      <c r="D281" t="s">
        <v>327</v>
      </c>
      <c r="F281">
        <v>6814</v>
      </c>
      <c r="G281" t="s">
        <v>328</v>
      </c>
      <c r="H281" t="s">
        <v>329</v>
      </c>
      <c r="I281" t="s">
        <v>5</v>
      </c>
      <c r="J281" t="s">
        <v>521</v>
      </c>
      <c r="K281" t="s">
        <v>688</v>
      </c>
      <c r="L281">
        <v>4</v>
      </c>
      <c r="M281">
        <v>62.637</v>
      </c>
      <c r="N281">
        <v>81.406700000000001</v>
      </c>
      <c r="O281">
        <v>21.019100000000002</v>
      </c>
      <c r="P281">
        <v>10.943300000000001</v>
      </c>
      <c r="Q281">
        <v>7.6760999999999999</v>
      </c>
      <c r="R281">
        <v>2.3639000000000001</v>
      </c>
      <c r="S281">
        <v>2.3675999999999999</v>
      </c>
      <c r="T281">
        <v>1.4811000000000001</v>
      </c>
      <c r="U281">
        <v>1.3117000000000001</v>
      </c>
      <c r="V281">
        <v>0</v>
      </c>
      <c r="W281">
        <v>17.599299999999999</v>
      </c>
      <c r="X281" t="s">
        <v>380</v>
      </c>
      <c r="Y281">
        <v>0.3029</v>
      </c>
      <c r="Z281" t="s">
        <v>361</v>
      </c>
      <c r="AA281">
        <v>0.8569</v>
      </c>
      <c r="AB281" t="s">
        <v>712</v>
      </c>
      <c r="AC281">
        <v>0.73150000000000004</v>
      </c>
      <c r="AD281">
        <v>10.4717</v>
      </c>
      <c r="AE281">
        <v>222.7182</v>
      </c>
      <c r="AF281">
        <v>10</v>
      </c>
      <c r="AG281">
        <v>109</v>
      </c>
      <c r="AH281">
        <v>16</v>
      </c>
      <c r="AI281">
        <v>6</v>
      </c>
      <c r="AJ281" t="s">
        <v>5</v>
      </c>
      <c r="AL281" t="e">
        <f t="shared" ref="AL281:AL344" si="279">IF(AND(#REF!&lt;&gt;#REF!,#REF!&lt;&gt;#REF!),"Bold","")</f>
        <v>#REF!</v>
      </c>
    </row>
    <row r="282" spans="1:38">
      <c r="A282" t="s">
        <v>1198</v>
      </c>
      <c r="B282" s="1">
        <v>0.64236111111111105</v>
      </c>
      <c r="C282" t="s">
        <v>226</v>
      </c>
      <c r="D282" t="s">
        <v>229</v>
      </c>
      <c r="E282" t="s">
        <v>388</v>
      </c>
      <c r="F282">
        <v>3493</v>
      </c>
      <c r="G282" t="s">
        <v>231</v>
      </c>
      <c r="H282" t="s">
        <v>232</v>
      </c>
      <c r="I282" t="s">
        <v>5</v>
      </c>
      <c r="J282" t="s">
        <v>778</v>
      </c>
      <c r="K282" t="s">
        <v>1173</v>
      </c>
      <c r="L282">
        <v>7</v>
      </c>
      <c r="M282">
        <v>75.8</v>
      </c>
      <c r="N282">
        <v>30.252600000000001</v>
      </c>
      <c r="O282">
        <v>25.675599999999999</v>
      </c>
      <c r="P282">
        <v>7.9798999999999998</v>
      </c>
      <c r="Q282">
        <v>5.1618000000000004</v>
      </c>
      <c r="R282">
        <v>4.1064999999999996</v>
      </c>
      <c r="S282">
        <v>3.3216999999999999</v>
      </c>
      <c r="T282">
        <v>1.8357000000000001</v>
      </c>
      <c r="U282">
        <v>1.4855</v>
      </c>
      <c r="V282">
        <v>1.708</v>
      </c>
      <c r="W282">
        <v>20.529299999999999</v>
      </c>
      <c r="X282" t="s">
        <v>401</v>
      </c>
      <c r="Y282">
        <v>0.83699999999999997</v>
      </c>
      <c r="Z282" t="s">
        <v>1199</v>
      </c>
      <c r="AA282">
        <v>1.3781000000000001</v>
      </c>
      <c r="AB282" t="s">
        <v>358</v>
      </c>
      <c r="AC282">
        <v>1.1235999999999999</v>
      </c>
      <c r="AD282">
        <v>10.4154</v>
      </c>
      <c r="AE282">
        <v>191.61070000000001</v>
      </c>
      <c r="AF282">
        <v>6.5</v>
      </c>
      <c r="AG282">
        <v>61</v>
      </c>
      <c r="AH282">
        <v>16</v>
      </c>
      <c r="AI282">
        <v>17</v>
      </c>
      <c r="AJ282" t="s">
        <v>5</v>
      </c>
      <c r="AL282" t="e">
        <f t="shared" ref="AL282:AL345" si="280">IF(AND(#REF!&lt;&gt;#REF!,#REF!&lt;&gt;#REF!),"Bold","")</f>
        <v>#REF!</v>
      </c>
    </row>
    <row r="283" spans="1:38">
      <c r="A283" t="s">
        <v>1052</v>
      </c>
      <c r="B283" s="1">
        <v>0.61805555555555558</v>
      </c>
      <c r="C283" t="s">
        <v>226</v>
      </c>
      <c r="D283" t="s">
        <v>484</v>
      </c>
      <c r="E283" t="s">
        <v>230</v>
      </c>
      <c r="F283">
        <v>4528</v>
      </c>
      <c r="G283" t="s">
        <v>231</v>
      </c>
      <c r="H283" t="s">
        <v>232</v>
      </c>
      <c r="I283" t="s">
        <v>233</v>
      </c>
      <c r="J283" t="s">
        <v>778</v>
      </c>
      <c r="K283" t="s">
        <v>1046</v>
      </c>
      <c r="L283">
        <v>3</v>
      </c>
      <c r="M283">
        <v>64.56</v>
      </c>
      <c r="N283">
        <v>34.871899999999997</v>
      </c>
      <c r="O283">
        <v>29.494499999999999</v>
      </c>
      <c r="P283">
        <v>8.7766000000000002</v>
      </c>
      <c r="Q283">
        <v>5.9370000000000003</v>
      </c>
      <c r="R283">
        <v>5.2412999999999998</v>
      </c>
      <c r="S283">
        <v>3.6496</v>
      </c>
      <c r="T283">
        <v>2.1688000000000001</v>
      </c>
      <c r="U283">
        <v>1.3553999999999999</v>
      </c>
      <c r="V283">
        <v>1.3963000000000001</v>
      </c>
      <c r="W283">
        <v>18.8643</v>
      </c>
      <c r="X283" t="s">
        <v>250</v>
      </c>
      <c r="Y283">
        <v>0.73080000000000001</v>
      </c>
      <c r="Z283" t="s">
        <v>677</v>
      </c>
      <c r="AA283">
        <v>1.6807000000000001</v>
      </c>
      <c r="AB283" t="s">
        <v>729</v>
      </c>
      <c r="AC283">
        <v>2.0604</v>
      </c>
      <c r="AD283">
        <v>10.375</v>
      </c>
      <c r="AE283">
        <v>191.16249999999999</v>
      </c>
      <c r="AF283">
        <v>10</v>
      </c>
      <c r="AG283">
        <v>64</v>
      </c>
      <c r="AH283">
        <v>16</v>
      </c>
      <c r="AI283">
        <v>14</v>
      </c>
      <c r="AJ283" t="s">
        <v>5</v>
      </c>
      <c r="AL283" t="e">
        <f t="shared" ref="AL283:AL346" si="281">IF(AND(#REF!&lt;&gt;#REF!,#REF!&lt;&gt;#REF!),"Bold","")</f>
        <v>#REF!</v>
      </c>
    </row>
    <row r="284" spans="1:38">
      <c r="A284" t="s">
        <v>667</v>
      </c>
      <c r="B284" s="1">
        <v>0.55555555555555558</v>
      </c>
      <c r="C284" t="s">
        <v>175</v>
      </c>
      <c r="D284" t="s">
        <v>484</v>
      </c>
      <c r="E284" t="s">
        <v>230</v>
      </c>
      <c r="F284">
        <v>3752</v>
      </c>
      <c r="G284" t="s">
        <v>291</v>
      </c>
      <c r="H284" t="s">
        <v>232</v>
      </c>
      <c r="I284" t="s">
        <v>5</v>
      </c>
      <c r="J284" t="s">
        <v>234</v>
      </c>
      <c r="K284" t="s">
        <v>662</v>
      </c>
      <c r="L284">
        <v>2</v>
      </c>
      <c r="M284">
        <v>67.430000000000007</v>
      </c>
      <c r="N284">
        <v>57.473100000000002</v>
      </c>
      <c r="O284">
        <v>15.3468</v>
      </c>
      <c r="P284">
        <v>5.8117999999999999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16.590699999999998</v>
      </c>
      <c r="X284" t="s">
        <v>301</v>
      </c>
      <c r="Y284">
        <v>0.99080000000000001</v>
      </c>
      <c r="Z284" t="s">
        <v>668</v>
      </c>
      <c r="AA284">
        <v>1.4423999999999999</v>
      </c>
      <c r="AB284" t="s">
        <v>669</v>
      </c>
      <c r="AC284">
        <v>1.7572000000000001</v>
      </c>
      <c r="AD284">
        <v>10.35</v>
      </c>
      <c r="AE284">
        <v>193.74619999999999</v>
      </c>
      <c r="AF284">
        <v>5.5</v>
      </c>
      <c r="AG284">
        <v>64</v>
      </c>
      <c r="AH284">
        <v>16</v>
      </c>
      <c r="AI284">
        <v>16</v>
      </c>
      <c r="AJ284" t="s">
        <v>5</v>
      </c>
      <c r="AL284" t="e">
        <f t="shared" ref="AL284:AL347" si="282">IF(AND(#REF!&lt;&gt;#REF!,#REF!&lt;&gt;#REF!),"Bold","")</f>
        <v>#REF!</v>
      </c>
    </row>
    <row r="285" spans="1:38">
      <c r="A285" t="s">
        <v>1161</v>
      </c>
      <c r="B285" s="1">
        <v>0.63541666666666663</v>
      </c>
      <c r="C285" t="s">
        <v>186</v>
      </c>
      <c r="D285" t="s">
        <v>1137</v>
      </c>
      <c r="E285" t="s">
        <v>230</v>
      </c>
      <c r="F285">
        <v>3866</v>
      </c>
      <c r="G285" t="s">
        <v>548</v>
      </c>
      <c r="H285" t="s">
        <v>329</v>
      </c>
      <c r="I285" t="s">
        <v>5</v>
      </c>
      <c r="J285" t="s">
        <v>521</v>
      </c>
      <c r="K285" t="s">
        <v>1138</v>
      </c>
      <c r="L285">
        <v>5</v>
      </c>
      <c r="M285">
        <v>52.670699999999997</v>
      </c>
      <c r="N285">
        <v>36.341099999999997</v>
      </c>
      <c r="O285">
        <v>28.8171</v>
      </c>
      <c r="P285">
        <v>6.6725000000000003</v>
      </c>
      <c r="Q285">
        <v>5.5530999999999997</v>
      </c>
      <c r="R285">
        <v>3.8967000000000001</v>
      </c>
      <c r="S285">
        <v>1.4489000000000001</v>
      </c>
      <c r="T285">
        <v>1.5149999999999999</v>
      </c>
      <c r="U285">
        <v>1.0797000000000001</v>
      </c>
      <c r="V285">
        <v>1.0786</v>
      </c>
      <c r="W285">
        <v>7.1429</v>
      </c>
      <c r="X285" t="s">
        <v>1162</v>
      </c>
      <c r="Y285">
        <v>0.21060000000000001</v>
      </c>
      <c r="Z285" t="s">
        <v>742</v>
      </c>
      <c r="AA285">
        <v>1.4726999999999999</v>
      </c>
      <c r="AB285" t="s">
        <v>456</v>
      </c>
      <c r="AC285">
        <v>1.7098</v>
      </c>
      <c r="AD285">
        <v>10.347099999999999</v>
      </c>
      <c r="AE285">
        <v>159.95650000000001</v>
      </c>
      <c r="AF285">
        <v>3.5</v>
      </c>
      <c r="AG285">
        <v>90</v>
      </c>
      <c r="AH285">
        <v>16</v>
      </c>
      <c r="AI285">
        <v>6</v>
      </c>
      <c r="AJ285" t="s">
        <v>5</v>
      </c>
      <c r="AL285" t="e">
        <f t="shared" ref="AL285:AL348" si="283">IF(AND(#REF!&lt;&gt;#REF!,#REF!&lt;&gt;#REF!),"Bold","")</f>
        <v>#REF!</v>
      </c>
    </row>
    <row r="286" spans="1:38">
      <c r="A286" t="s">
        <v>717</v>
      </c>
      <c r="B286" s="1">
        <v>0.55902777777777779</v>
      </c>
      <c r="C286" t="s">
        <v>212</v>
      </c>
      <c r="D286" t="s">
        <v>327</v>
      </c>
      <c r="F286">
        <v>6814</v>
      </c>
      <c r="G286" t="s">
        <v>328</v>
      </c>
      <c r="H286" t="s">
        <v>329</v>
      </c>
      <c r="I286" t="s">
        <v>5</v>
      </c>
      <c r="J286" t="s">
        <v>521</v>
      </c>
      <c r="K286" t="s">
        <v>688</v>
      </c>
      <c r="L286">
        <v>10</v>
      </c>
      <c r="M286">
        <v>50.485199999999999</v>
      </c>
      <c r="N286">
        <v>48.521599999999999</v>
      </c>
      <c r="O286">
        <v>30.543800000000001</v>
      </c>
      <c r="P286">
        <v>10.418900000000001</v>
      </c>
      <c r="Q286">
        <v>3.9805999999999999</v>
      </c>
      <c r="R286">
        <v>5.7039999999999997</v>
      </c>
      <c r="S286">
        <v>2.6514000000000002</v>
      </c>
      <c r="T286">
        <v>1.1186</v>
      </c>
      <c r="U286">
        <v>1.6331</v>
      </c>
      <c r="V286">
        <v>0.88719999999999999</v>
      </c>
      <c r="W286">
        <v>9.8582999999999998</v>
      </c>
      <c r="X286" t="s">
        <v>718</v>
      </c>
      <c r="Y286">
        <v>1.6026</v>
      </c>
      <c r="Z286" t="s">
        <v>719</v>
      </c>
      <c r="AA286">
        <v>0.63180000000000003</v>
      </c>
      <c r="AB286" t="s">
        <v>720</v>
      </c>
      <c r="AC286">
        <v>0.1666</v>
      </c>
      <c r="AD286">
        <v>10.2028</v>
      </c>
      <c r="AE286">
        <v>178.40649999999999</v>
      </c>
      <c r="AF286">
        <v>25</v>
      </c>
      <c r="AG286">
        <v>103</v>
      </c>
      <c r="AH286">
        <v>16</v>
      </c>
      <c r="AI286">
        <v>14</v>
      </c>
      <c r="AJ286" t="s">
        <v>5</v>
      </c>
      <c r="AL286" t="e">
        <f t="shared" ref="AL286:AL349" si="284">IF(AND(#REF!&lt;&gt;#REF!,#REF!&lt;&gt;#REF!),"Bold","")</f>
        <v>#REF!</v>
      </c>
    </row>
    <row r="287" spans="1:38">
      <c r="A287" t="s">
        <v>347</v>
      </c>
      <c r="B287" s="1">
        <v>0.51388888888888895</v>
      </c>
      <c r="C287" t="s">
        <v>212</v>
      </c>
      <c r="D287" t="s">
        <v>327</v>
      </c>
      <c r="F287">
        <v>6269</v>
      </c>
      <c r="G287" t="s">
        <v>328</v>
      </c>
      <c r="H287" t="s">
        <v>329</v>
      </c>
      <c r="I287" t="s">
        <v>233</v>
      </c>
      <c r="J287" t="s">
        <v>330</v>
      </c>
      <c r="K287" t="s">
        <v>331</v>
      </c>
      <c r="L287">
        <v>4</v>
      </c>
      <c r="M287">
        <v>59.369700000000002</v>
      </c>
      <c r="N287">
        <v>42.443100000000001</v>
      </c>
      <c r="O287">
        <v>22.702500000000001</v>
      </c>
      <c r="P287">
        <v>10.094799999999999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15.5807</v>
      </c>
      <c r="X287" t="s">
        <v>348</v>
      </c>
      <c r="Y287">
        <v>1.5278</v>
      </c>
      <c r="Z287" t="s">
        <v>349</v>
      </c>
      <c r="AA287">
        <v>0.65849999999999997</v>
      </c>
      <c r="AB287" t="s">
        <v>350</v>
      </c>
      <c r="AC287">
        <v>0.24</v>
      </c>
      <c r="AD287">
        <v>10.166499999999999</v>
      </c>
      <c r="AE287">
        <v>180.8741</v>
      </c>
      <c r="AF287">
        <v>20</v>
      </c>
      <c r="AG287">
        <v>0</v>
      </c>
      <c r="AH287">
        <v>16</v>
      </c>
      <c r="AI287">
        <v>6</v>
      </c>
      <c r="AJ287" t="s">
        <v>5</v>
      </c>
      <c r="AL287" t="e">
        <f t="shared" ref="AL287:AL350" si="285">IF(AND(#REF!&lt;&gt;#REF!,#REF!&lt;&gt;#REF!),"Bold","")</f>
        <v>#REF!</v>
      </c>
    </row>
    <row r="288" spans="1:38">
      <c r="A288" t="s">
        <v>1002</v>
      </c>
      <c r="B288" s="1">
        <v>0.60763888888888895</v>
      </c>
      <c r="C288" t="s">
        <v>212</v>
      </c>
      <c r="D288" t="s">
        <v>971</v>
      </c>
      <c r="F288">
        <v>6269</v>
      </c>
      <c r="G288" t="s">
        <v>328</v>
      </c>
      <c r="H288" t="s">
        <v>329</v>
      </c>
      <c r="I288" t="s">
        <v>5</v>
      </c>
      <c r="J288" t="s">
        <v>521</v>
      </c>
      <c r="K288" t="s">
        <v>972</v>
      </c>
      <c r="L288">
        <v>5</v>
      </c>
      <c r="M288">
        <v>46.054400000000001</v>
      </c>
      <c r="N288">
        <v>38.689599999999999</v>
      </c>
      <c r="O288">
        <v>19.516999999999999</v>
      </c>
      <c r="P288">
        <v>13.3133</v>
      </c>
      <c r="Q288">
        <v>3.0409000000000002</v>
      </c>
      <c r="R288">
        <v>3.1539999999999999</v>
      </c>
      <c r="S288">
        <v>1.6771</v>
      </c>
      <c r="T288">
        <v>1.0974999999999999</v>
      </c>
      <c r="U288">
        <v>0.76229999999999998</v>
      </c>
      <c r="V288">
        <v>0</v>
      </c>
      <c r="W288">
        <v>13.207100000000001</v>
      </c>
      <c r="X288" t="s">
        <v>1003</v>
      </c>
      <c r="Y288">
        <v>1.3684000000000001</v>
      </c>
      <c r="Z288" t="s">
        <v>1004</v>
      </c>
      <c r="AA288">
        <v>0.78839999999999999</v>
      </c>
      <c r="AB288" t="s">
        <v>1005</v>
      </c>
      <c r="AC288">
        <v>1.3395999999999999</v>
      </c>
      <c r="AD288">
        <v>10.144299999999999</v>
      </c>
      <c r="AE288">
        <v>155.30170000000001</v>
      </c>
      <c r="AF288">
        <v>25</v>
      </c>
      <c r="AG288">
        <v>93</v>
      </c>
      <c r="AH288">
        <v>16</v>
      </c>
      <c r="AI288">
        <v>5</v>
      </c>
      <c r="AJ288" t="s">
        <v>5</v>
      </c>
      <c r="AL288" t="e">
        <f t="shared" ref="AL288:AL351" si="286">IF(AND(#REF!&lt;&gt;#REF!,#REF!&lt;&gt;#REF!),"Bold","")</f>
        <v>#REF!</v>
      </c>
    </row>
    <row r="289" spans="1:38">
      <c r="A289" t="s">
        <v>1353</v>
      </c>
      <c r="B289" s="1">
        <v>0.67013888888888884</v>
      </c>
      <c r="C289" t="s">
        <v>224</v>
      </c>
      <c r="D289" t="s">
        <v>801</v>
      </c>
      <c r="F289">
        <v>5996</v>
      </c>
      <c r="G289" t="s">
        <v>231</v>
      </c>
      <c r="H289" t="s">
        <v>232</v>
      </c>
      <c r="I289" t="s">
        <v>5</v>
      </c>
      <c r="J289" t="s">
        <v>778</v>
      </c>
      <c r="K289" t="s">
        <v>1339</v>
      </c>
      <c r="L289">
        <v>8</v>
      </c>
      <c r="M289">
        <v>43.589799999999997</v>
      </c>
      <c r="N289">
        <v>65.775999999999996</v>
      </c>
      <c r="O289">
        <v>30.635999999999999</v>
      </c>
      <c r="P289">
        <v>10.750500000000001</v>
      </c>
      <c r="Q289">
        <v>3.6040999999999999</v>
      </c>
      <c r="R289">
        <v>2.7179000000000002</v>
      </c>
      <c r="S289">
        <v>2.3441000000000001</v>
      </c>
      <c r="T289">
        <v>1.3170999999999999</v>
      </c>
      <c r="U289">
        <v>0.93110000000000004</v>
      </c>
      <c r="V289">
        <v>1.2617</v>
      </c>
      <c r="W289">
        <v>16.482900000000001</v>
      </c>
      <c r="X289" t="s">
        <v>454</v>
      </c>
      <c r="Y289">
        <v>0.35399999999999998</v>
      </c>
      <c r="Z289" t="s">
        <v>1354</v>
      </c>
      <c r="AA289">
        <v>8.8200000000000001E-2</v>
      </c>
      <c r="AB289" t="s">
        <v>501</v>
      </c>
      <c r="AC289">
        <v>1.347</v>
      </c>
      <c r="AD289">
        <v>10.054399999999999</v>
      </c>
      <c r="AE289">
        <v>191.25470000000001</v>
      </c>
      <c r="AF289">
        <v>10</v>
      </c>
      <c r="AG289">
        <v>52</v>
      </c>
      <c r="AH289">
        <v>16</v>
      </c>
      <c r="AI289">
        <v>10</v>
      </c>
      <c r="AJ289" t="s">
        <v>5</v>
      </c>
      <c r="AL289" t="e">
        <f t="shared" ref="AL289:AL352" si="287">IF(AND(#REF!&lt;&gt;#REF!,#REF!&lt;&gt;#REF!),"Bold","")</f>
        <v>#REF!</v>
      </c>
    </row>
    <row r="290" spans="1:38">
      <c r="A290" t="s">
        <v>1163</v>
      </c>
      <c r="B290" s="1">
        <v>0.63541666666666663</v>
      </c>
      <c r="C290" t="s">
        <v>186</v>
      </c>
      <c r="D290" t="s">
        <v>1137</v>
      </c>
      <c r="E290" t="s">
        <v>230</v>
      </c>
      <c r="F290">
        <v>3866</v>
      </c>
      <c r="G290" t="s">
        <v>548</v>
      </c>
      <c r="H290" t="s">
        <v>329</v>
      </c>
      <c r="I290" t="s">
        <v>5</v>
      </c>
      <c r="J290" t="s">
        <v>521</v>
      </c>
      <c r="K290" t="s">
        <v>1138</v>
      </c>
      <c r="L290">
        <v>5</v>
      </c>
      <c r="M290">
        <v>59.988700000000001</v>
      </c>
      <c r="N290">
        <v>38.382100000000001</v>
      </c>
      <c r="O290">
        <v>19.5745</v>
      </c>
      <c r="P290">
        <v>4.7115</v>
      </c>
      <c r="Q290">
        <v>2.9211</v>
      </c>
      <c r="R290">
        <v>1.4471000000000001</v>
      </c>
      <c r="S290">
        <v>1.0919000000000001</v>
      </c>
      <c r="T290">
        <v>0</v>
      </c>
      <c r="U290">
        <v>0</v>
      </c>
      <c r="V290">
        <v>0</v>
      </c>
      <c r="W290">
        <v>0</v>
      </c>
      <c r="X290" t="s">
        <v>1164</v>
      </c>
      <c r="Y290">
        <v>0.53580000000000005</v>
      </c>
      <c r="Z290" t="s">
        <v>1159</v>
      </c>
      <c r="AA290">
        <v>0.19309999999999999</v>
      </c>
      <c r="AB290" t="s">
        <v>560</v>
      </c>
      <c r="AC290">
        <v>1.8226</v>
      </c>
      <c r="AD290">
        <v>9.9520999999999997</v>
      </c>
      <c r="AE290">
        <v>143.88380000000001</v>
      </c>
      <c r="AF290">
        <v>7.5</v>
      </c>
      <c r="AG290">
        <v>99</v>
      </c>
      <c r="AH290">
        <v>16</v>
      </c>
      <c r="AI290">
        <v>14</v>
      </c>
      <c r="AJ290" t="s">
        <v>5</v>
      </c>
      <c r="AL290" t="e">
        <f t="shared" ref="AL290:AL353" si="288">IF(AND(#REF!&lt;&gt;#REF!,#REF!&lt;&gt;#REF!),"Bold","")</f>
        <v>#REF!</v>
      </c>
    </row>
    <row r="291" spans="1:38">
      <c r="A291" t="s">
        <v>903</v>
      </c>
      <c r="B291" s="1">
        <v>0.59722222222222221</v>
      </c>
      <c r="C291" t="s">
        <v>224</v>
      </c>
      <c r="D291" t="s">
        <v>484</v>
      </c>
      <c r="F291">
        <v>7632</v>
      </c>
      <c r="G291" t="s">
        <v>231</v>
      </c>
      <c r="H291" t="s">
        <v>232</v>
      </c>
      <c r="I291" t="s">
        <v>233</v>
      </c>
      <c r="J291" t="s">
        <v>778</v>
      </c>
      <c r="K291" t="s">
        <v>899</v>
      </c>
      <c r="L291">
        <v>3</v>
      </c>
      <c r="M291">
        <v>85.36</v>
      </c>
      <c r="N291">
        <v>52.536499999999997</v>
      </c>
      <c r="O291">
        <v>31.877700000000001</v>
      </c>
      <c r="P291">
        <v>8.3027999999999995</v>
      </c>
      <c r="Q291">
        <v>3.7458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18.197900000000001</v>
      </c>
      <c r="X291" t="s">
        <v>441</v>
      </c>
      <c r="Y291">
        <v>0.95679999999999998</v>
      </c>
      <c r="Z291" t="s">
        <v>442</v>
      </c>
      <c r="AA291">
        <v>1.5294000000000001</v>
      </c>
      <c r="AB291" t="s">
        <v>497</v>
      </c>
      <c r="AC291">
        <v>0.97</v>
      </c>
      <c r="AD291">
        <v>9.85</v>
      </c>
      <c r="AE291">
        <v>227.30369999999999</v>
      </c>
      <c r="AF291">
        <v>8</v>
      </c>
      <c r="AG291">
        <v>65</v>
      </c>
      <c r="AH291">
        <v>16</v>
      </c>
      <c r="AI291">
        <v>16</v>
      </c>
      <c r="AJ291" t="s">
        <v>5</v>
      </c>
      <c r="AL291" t="e">
        <f t="shared" ref="AL291:AL354" si="289">IF(AND(#REF!&lt;&gt;#REF!,#REF!&lt;&gt;#REF!),"Bold","")</f>
        <v>#REF!</v>
      </c>
    </row>
    <row r="292" spans="1:38">
      <c r="A292" t="s">
        <v>1213</v>
      </c>
      <c r="B292" s="1">
        <v>0.64236111111111105</v>
      </c>
      <c r="C292" t="s">
        <v>226</v>
      </c>
      <c r="D292" t="s">
        <v>229</v>
      </c>
      <c r="E292" t="s">
        <v>388</v>
      </c>
      <c r="F292">
        <v>3493</v>
      </c>
      <c r="G292" t="s">
        <v>231</v>
      </c>
      <c r="H292" t="s">
        <v>232</v>
      </c>
      <c r="I292" t="s">
        <v>5</v>
      </c>
      <c r="J292" t="s">
        <v>778</v>
      </c>
      <c r="K292" t="s">
        <v>1173</v>
      </c>
      <c r="L292">
        <v>3</v>
      </c>
      <c r="M292">
        <v>41.248699999999999</v>
      </c>
      <c r="N292">
        <v>42.1008</v>
      </c>
      <c r="O292">
        <v>18.0002</v>
      </c>
      <c r="P292">
        <v>4.5130999999999997</v>
      </c>
      <c r="Q292">
        <v>4.2793999999999999</v>
      </c>
      <c r="R292">
        <v>3.8359000000000001</v>
      </c>
      <c r="S292">
        <v>2.9367000000000001</v>
      </c>
      <c r="T292">
        <v>1.6978</v>
      </c>
      <c r="U292">
        <v>1.2917000000000001</v>
      </c>
      <c r="V292">
        <v>0</v>
      </c>
      <c r="W292">
        <v>15.823600000000001</v>
      </c>
      <c r="X292" t="s">
        <v>1214</v>
      </c>
      <c r="Y292">
        <v>0.49440000000000001</v>
      </c>
      <c r="Z292" t="s">
        <v>1215</v>
      </c>
      <c r="AA292">
        <v>1.6073999999999999</v>
      </c>
      <c r="AB292" t="s">
        <v>1216</v>
      </c>
      <c r="AC292">
        <v>1.0416000000000001</v>
      </c>
      <c r="AD292">
        <v>9.8078000000000003</v>
      </c>
      <c r="AE292">
        <v>149.86160000000001</v>
      </c>
      <c r="AF292">
        <v>14</v>
      </c>
      <c r="AG292">
        <v>65</v>
      </c>
      <c r="AH292">
        <v>16</v>
      </c>
      <c r="AI292">
        <v>16</v>
      </c>
      <c r="AJ292" t="s">
        <v>5</v>
      </c>
      <c r="AL292" t="e">
        <f t="shared" ref="AL292:AL355" si="290">IF(AND(#REF!&lt;&gt;#REF!,#REF!&lt;&gt;#REF!),"Bold","")</f>
        <v>#REF!</v>
      </c>
    </row>
    <row r="293" spans="1:38">
      <c r="A293" t="s">
        <v>906</v>
      </c>
      <c r="B293" s="1">
        <v>0.59722222222222221</v>
      </c>
      <c r="C293" t="s">
        <v>224</v>
      </c>
      <c r="D293" t="s">
        <v>484</v>
      </c>
      <c r="F293">
        <v>7632</v>
      </c>
      <c r="G293" t="s">
        <v>231</v>
      </c>
      <c r="H293" t="s">
        <v>232</v>
      </c>
      <c r="I293" t="s">
        <v>233</v>
      </c>
      <c r="J293" t="s">
        <v>778</v>
      </c>
      <c r="K293" t="s">
        <v>899</v>
      </c>
      <c r="L293">
        <v>3</v>
      </c>
      <c r="M293">
        <v>93.883600000000001</v>
      </c>
      <c r="N293">
        <v>44.549500000000002</v>
      </c>
      <c r="O293">
        <v>16.124199999999998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18.855699999999999</v>
      </c>
      <c r="X293" t="s">
        <v>469</v>
      </c>
      <c r="Y293">
        <v>1.3923000000000001</v>
      </c>
      <c r="Z293" t="s">
        <v>907</v>
      </c>
      <c r="AA293">
        <v>1.0283</v>
      </c>
      <c r="AB293" t="s">
        <v>319</v>
      </c>
      <c r="AC293">
        <v>1.3934</v>
      </c>
      <c r="AD293">
        <v>9.766</v>
      </c>
      <c r="AE293">
        <v>214.90549999999999</v>
      </c>
      <c r="AF293">
        <v>3.33</v>
      </c>
      <c r="AG293">
        <v>0</v>
      </c>
      <c r="AH293">
        <v>16</v>
      </c>
      <c r="AI293">
        <v>4</v>
      </c>
      <c r="AJ293" t="s">
        <v>5</v>
      </c>
      <c r="AL293" t="e">
        <f t="shared" ref="AL293:AL356" si="291">IF(AND(#REF!&lt;&gt;#REF!,#REF!&lt;&gt;#REF!),"Bold","")</f>
        <v>#REF!</v>
      </c>
    </row>
    <row r="294" spans="1:38">
      <c r="A294" t="s">
        <v>973</v>
      </c>
      <c r="B294" s="1">
        <v>0.60763888888888895</v>
      </c>
      <c r="C294" t="s">
        <v>212</v>
      </c>
      <c r="D294" t="s">
        <v>971</v>
      </c>
      <c r="F294">
        <v>6269</v>
      </c>
      <c r="G294" t="s">
        <v>328</v>
      </c>
      <c r="H294" t="s">
        <v>329</v>
      </c>
      <c r="I294" t="s">
        <v>5</v>
      </c>
      <c r="J294" t="s">
        <v>521</v>
      </c>
      <c r="K294" t="s">
        <v>972</v>
      </c>
      <c r="L294">
        <v>7</v>
      </c>
      <c r="M294">
        <v>114.34820000000001</v>
      </c>
      <c r="N294">
        <v>102.068</v>
      </c>
      <c r="O294">
        <v>63.857100000000003</v>
      </c>
      <c r="P294">
        <v>12.5785</v>
      </c>
      <c r="Q294">
        <v>5.1169000000000002</v>
      </c>
      <c r="R294">
        <v>7.1292</v>
      </c>
      <c r="S294">
        <v>5.0514999999999999</v>
      </c>
      <c r="T294">
        <v>3.7092000000000001</v>
      </c>
      <c r="U294">
        <v>1.9839</v>
      </c>
      <c r="V294">
        <v>0.81579999999999997</v>
      </c>
      <c r="W294">
        <v>14.199299999999999</v>
      </c>
      <c r="X294" t="s">
        <v>974</v>
      </c>
      <c r="Y294">
        <v>1.5914999999999999</v>
      </c>
      <c r="Z294" t="s">
        <v>709</v>
      </c>
      <c r="AA294">
        <v>1.8294999999999999</v>
      </c>
      <c r="AB294" t="s">
        <v>975</v>
      </c>
      <c r="AC294">
        <v>1.9605999999999999</v>
      </c>
      <c r="AD294">
        <v>9.6936</v>
      </c>
      <c r="AE294" s="23">
        <v>345.93279999999999</v>
      </c>
      <c r="AF294">
        <v>0.73</v>
      </c>
      <c r="AG294">
        <v>87</v>
      </c>
      <c r="AH294">
        <v>16</v>
      </c>
      <c r="AI294">
        <v>26</v>
      </c>
      <c r="AJ294" t="s">
        <v>5</v>
      </c>
      <c r="AL294" t="e">
        <f t="shared" ref="AL294:AL357" si="292">IF(AND(#REF!&lt;&gt;#REF!,#REF!&lt;&gt;#REF!),"Bold","")</f>
        <v>#REF!</v>
      </c>
    </row>
    <row r="295" spans="1:38">
      <c r="A295" t="s">
        <v>625</v>
      </c>
      <c r="B295" s="1">
        <v>0.54861111111111105</v>
      </c>
      <c r="C295" t="s">
        <v>224</v>
      </c>
      <c r="D295" t="s">
        <v>433</v>
      </c>
      <c r="F295">
        <v>6542</v>
      </c>
      <c r="G295" t="s">
        <v>231</v>
      </c>
      <c r="H295" t="s">
        <v>232</v>
      </c>
      <c r="I295" t="s">
        <v>5</v>
      </c>
      <c r="J295" t="s">
        <v>234</v>
      </c>
      <c r="K295" t="s">
        <v>612</v>
      </c>
      <c r="L295">
        <v>2</v>
      </c>
      <c r="M295">
        <v>40.095500000000001</v>
      </c>
      <c r="N295">
        <v>63.887999999999998</v>
      </c>
      <c r="O295">
        <v>32.996499999999997</v>
      </c>
      <c r="P295">
        <v>8.1758000000000006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11.0829</v>
      </c>
      <c r="X295" t="s">
        <v>626</v>
      </c>
      <c r="Y295">
        <v>0.89449999999999996</v>
      </c>
      <c r="Z295" t="s">
        <v>627</v>
      </c>
      <c r="AA295">
        <v>1.1705000000000001</v>
      </c>
      <c r="AB295" t="s">
        <v>628</v>
      </c>
      <c r="AC295">
        <v>1.4622999999999999</v>
      </c>
      <c r="AD295">
        <v>9.65</v>
      </c>
      <c r="AE295">
        <v>189.0729</v>
      </c>
      <c r="AF295">
        <v>33</v>
      </c>
      <c r="AG295">
        <v>58</v>
      </c>
      <c r="AH295">
        <v>16</v>
      </c>
      <c r="AI295">
        <v>5</v>
      </c>
      <c r="AJ295" t="s">
        <v>5</v>
      </c>
      <c r="AL295" t="e">
        <f t="shared" ref="AL295:AL358" si="293">IF(AND(#REF!&lt;&gt;#REF!,#REF!&lt;&gt;#REF!),"Bold","")</f>
        <v>#REF!</v>
      </c>
    </row>
    <row r="296" spans="1:38">
      <c r="A296" t="s">
        <v>817</v>
      </c>
      <c r="B296" s="1">
        <v>0.57986111111111105</v>
      </c>
      <c r="C296" t="s">
        <v>175</v>
      </c>
      <c r="D296" t="s">
        <v>801</v>
      </c>
      <c r="E296" t="s">
        <v>802</v>
      </c>
      <c r="F296">
        <v>12602</v>
      </c>
      <c r="G296" t="s">
        <v>291</v>
      </c>
      <c r="H296" t="s">
        <v>232</v>
      </c>
      <c r="I296" t="s">
        <v>5</v>
      </c>
      <c r="J296" t="s">
        <v>778</v>
      </c>
      <c r="K296" t="s">
        <v>803</v>
      </c>
      <c r="L296">
        <v>6</v>
      </c>
      <c r="M296">
        <v>97.875</v>
      </c>
      <c r="N296">
        <v>68.434899999999999</v>
      </c>
      <c r="O296">
        <v>29.927</v>
      </c>
      <c r="P296">
        <v>9.9382999999999999</v>
      </c>
      <c r="Q296">
        <v>11.141500000000001</v>
      </c>
      <c r="R296">
        <v>3.3231999999999999</v>
      </c>
      <c r="S296">
        <v>2.8512</v>
      </c>
      <c r="T296">
        <v>2.3512</v>
      </c>
      <c r="U296">
        <v>1.4214</v>
      </c>
      <c r="V296">
        <v>1.2402</v>
      </c>
      <c r="W296">
        <v>23.445</v>
      </c>
      <c r="X296" t="s">
        <v>305</v>
      </c>
      <c r="Y296">
        <v>1.5645</v>
      </c>
      <c r="Z296" t="s">
        <v>810</v>
      </c>
      <c r="AA296">
        <v>3.1898</v>
      </c>
      <c r="AB296" t="s">
        <v>818</v>
      </c>
      <c r="AC296">
        <v>1.3032999999999999</v>
      </c>
      <c r="AD296">
        <v>9.6249000000000002</v>
      </c>
      <c r="AE296">
        <v>267.63139999999999</v>
      </c>
      <c r="AF296">
        <v>10</v>
      </c>
      <c r="AG296">
        <v>97</v>
      </c>
      <c r="AH296">
        <v>16</v>
      </c>
      <c r="AI296">
        <v>16</v>
      </c>
      <c r="AJ296" t="s">
        <v>5</v>
      </c>
      <c r="AL296" t="e">
        <f t="shared" ref="AL296:AL359" si="294">IF(AND(#REF!&lt;&gt;#REF!,#REF!&lt;&gt;#REF!),"Bold","")</f>
        <v>#REF!</v>
      </c>
    </row>
    <row r="297" spans="1:38">
      <c r="A297" t="s">
        <v>878</v>
      </c>
      <c r="B297" s="1">
        <v>0.58680555555555558</v>
      </c>
      <c r="C297" t="s">
        <v>186</v>
      </c>
      <c r="D297" t="s">
        <v>547</v>
      </c>
      <c r="E297" t="s">
        <v>290</v>
      </c>
      <c r="F297">
        <v>6758</v>
      </c>
      <c r="G297" t="s">
        <v>548</v>
      </c>
      <c r="H297" t="s">
        <v>329</v>
      </c>
      <c r="I297" t="s">
        <v>5</v>
      </c>
      <c r="J297" t="s">
        <v>521</v>
      </c>
      <c r="K297" t="s">
        <v>866</v>
      </c>
      <c r="L297">
        <v>4</v>
      </c>
      <c r="M297">
        <v>47.999000000000002</v>
      </c>
      <c r="N297">
        <v>46.763800000000003</v>
      </c>
      <c r="O297">
        <v>23.951799999999999</v>
      </c>
      <c r="P297">
        <v>8.91</v>
      </c>
      <c r="Q297">
        <v>4.4294000000000002</v>
      </c>
      <c r="R297">
        <v>6.4828999999999999</v>
      </c>
      <c r="S297">
        <v>5.2510000000000003</v>
      </c>
      <c r="T297">
        <v>1.1862999999999999</v>
      </c>
      <c r="U297">
        <v>1.0840000000000001</v>
      </c>
      <c r="V297">
        <v>1.0690999999999999</v>
      </c>
      <c r="W297">
        <v>5.7142999999999997</v>
      </c>
      <c r="X297" t="s">
        <v>879</v>
      </c>
      <c r="Y297">
        <v>2.4508000000000001</v>
      </c>
      <c r="Z297" t="s">
        <v>725</v>
      </c>
      <c r="AA297">
        <v>1.9281999999999999</v>
      </c>
      <c r="AB297" t="s">
        <v>764</v>
      </c>
      <c r="AC297">
        <v>1.4419999999999999</v>
      </c>
      <c r="AD297">
        <v>9.6167999999999996</v>
      </c>
      <c r="AE297">
        <v>168.27930000000001</v>
      </c>
      <c r="AF297">
        <v>5</v>
      </c>
      <c r="AG297">
        <v>110</v>
      </c>
      <c r="AH297">
        <v>16</v>
      </c>
      <c r="AI297">
        <v>54</v>
      </c>
      <c r="AJ297" t="s">
        <v>5</v>
      </c>
      <c r="AL297" t="e">
        <f t="shared" ref="AL297:AL360" si="295">IF(AND(#REF!&lt;&gt;#REF!,#REF!&lt;&gt;#REF!),"Bold","")</f>
        <v>#REF!</v>
      </c>
    </row>
    <row r="298" spans="1:38">
      <c r="A298" t="s">
        <v>332</v>
      </c>
      <c r="B298" s="1">
        <v>0.51388888888888895</v>
      </c>
      <c r="C298" t="s">
        <v>212</v>
      </c>
      <c r="D298" t="s">
        <v>327</v>
      </c>
      <c r="F298">
        <v>6269</v>
      </c>
      <c r="G298" t="s">
        <v>328</v>
      </c>
      <c r="H298" t="s">
        <v>329</v>
      </c>
      <c r="I298" t="s">
        <v>233</v>
      </c>
      <c r="J298" t="s">
        <v>330</v>
      </c>
      <c r="K298" t="s">
        <v>331</v>
      </c>
      <c r="L298">
        <v>4</v>
      </c>
      <c r="M298">
        <v>115.99890000000001</v>
      </c>
      <c r="N298">
        <v>88.256500000000003</v>
      </c>
      <c r="O298">
        <v>19.425899999999999</v>
      </c>
      <c r="P298">
        <v>7.6845999999999997</v>
      </c>
      <c r="Q298">
        <v>4.8567</v>
      </c>
      <c r="R298">
        <v>4.9955999999999996</v>
      </c>
      <c r="S298">
        <v>2.8689</v>
      </c>
      <c r="T298">
        <v>1.4466000000000001</v>
      </c>
      <c r="U298">
        <v>1.8076000000000001</v>
      </c>
      <c r="V298">
        <v>1.4448000000000001</v>
      </c>
      <c r="W298">
        <v>7.5991999999999997</v>
      </c>
      <c r="X298" t="s">
        <v>333</v>
      </c>
      <c r="Y298">
        <v>2.7477999999999998</v>
      </c>
      <c r="Z298" t="s">
        <v>334</v>
      </c>
      <c r="AA298">
        <v>2.3571</v>
      </c>
      <c r="AB298" t="s">
        <v>335</v>
      </c>
      <c r="AC298">
        <v>1.4528000000000001</v>
      </c>
      <c r="AD298">
        <v>9.5989000000000004</v>
      </c>
      <c r="AE298" s="23">
        <v>272.54180000000002</v>
      </c>
      <c r="AF298">
        <v>2.75</v>
      </c>
      <c r="AG298">
        <v>120</v>
      </c>
      <c r="AH298">
        <v>16</v>
      </c>
      <c r="AI298">
        <v>23</v>
      </c>
      <c r="AJ298" t="s">
        <v>5</v>
      </c>
      <c r="AL298" t="e">
        <f t="shared" ref="AL298:AL361" si="296">IF(AND(#REF!&lt;&gt;#REF!,#REF!&lt;&gt;#REF!),"Bold","")</f>
        <v>#REF!</v>
      </c>
    </row>
    <row r="299" spans="1:38">
      <c r="A299" t="s">
        <v>1583</v>
      </c>
      <c r="B299" s="1">
        <v>0.78125</v>
      </c>
      <c r="C299" t="s">
        <v>181</v>
      </c>
      <c r="D299" t="s">
        <v>730</v>
      </c>
      <c r="E299" t="s">
        <v>388</v>
      </c>
      <c r="F299">
        <v>3429</v>
      </c>
      <c r="G299" t="s">
        <v>1481</v>
      </c>
      <c r="H299" t="s">
        <v>1482</v>
      </c>
      <c r="I299" s="3" t="s">
        <v>5</v>
      </c>
      <c r="J299" t="s">
        <v>778</v>
      </c>
      <c r="K299" t="s">
        <v>1565</v>
      </c>
      <c r="L299">
        <v>7</v>
      </c>
      <c r="M299">
        <v>33.960799999999999</v>
      </c>
      <c r="N299">
        <v>25.866099999999999</v>
      </c>
      <c r="O299">
        <v>4.7538</v>
      </c>
      <c r="P299">
        <v>3.8472</v>
      </c>
      <c r="Q299">
        <v>2.0706000000000002</v>
      </c>
      <c r="R299">
        <v>1.5699000000000001</v>
      </c>
      <c r="S299">
        <v>1.4665999999999999</v>
      </c>
      <c r="T299">
        <v>0.73880000000000001</v>
      </c>
      <c r="U299">
        <v>0.78310000000000002</v>
      </c>
      <c r="V299">
        <v>0.66049999999999998</v>
      </c>
      <c r="W299">
        <v>15.4429</v>
      </c>
      <c r="X299" t="s">
        <v>511</v>
      </c>
      <c r="Y299">
        <v>1.3947000000000001</v>
      </c>
      <c r="Z299" t="s">
        <v>1584</v>
      </c>
      <c r="AA299">
        <v>0.51759999999999995</v>
      </c>
      <c r="AB299" t="s">
        <v>1585</v>
      </c>
      <c r="AC299">
        <v>0.38600000000000001</v>
      </c>
      <c r="AD299">
        <v>9.5498999999999992</v>
      </c>
      <c r="AE299">
        <v>103.0085</v>
      </c>
      <c r="AF299">
        <v>33</v>
      </c>
      <c r="AG299">
        <v>46</v>
      </c>
      <c r="AH299">
        <v>9</v>
      </c>
      <c r="AI299">
        <v>37</v>
      </c>
      <c r="AJ299" t="s">
        <v>5</v>
      </c>
      <c r="AL299" t="e">
        <f t="shared" ref="AL299:AL362" si="297">IF(AND(#REF!&lt;&gt;#REF!,#REF!&lt;&gt;#REF!),"Bold","")</f>
        <v>#REF!</v>
      </c>
    </row>
    <row r="300" spans="1:38">
      <c r="A300" t="s">
        <v>1203</v>
      </c>
      <c r="B300" s="1">
        <v>0.64236111111111105</v>
      </c>
      <c r="C300" t="s">
        <v>226</v>
      </c>
      <c r="D300" t="s">
        <v>229</v>
      </c>
      <c r="E300" t="s">
        <v>388</v>
      </c>
      <c r="F300">
        <v>3493</v>
      </c>
      <c r="G300" t="s">
        <v>231</v>
      </c>
      <c r="H300" t="s">
        <v>232</v>
      </c>
      <c r="I300" t="s">
        <v>5</v>
      </c>
      <c r="J300" t="s">
        <v>778</v>
      </c>
      <c r="K300" t="s">
        <v>1173</v>
      </c>
      <c r="L300">
        <v>4</v>
      </c>
      <c r="M300">
        <v>69.900000000000006</v>
      </c>
      <c r="N300">
        <v>46.393599999999999</v>
      </c>
      <c r="O300">
        <v>17.495999999999999</v>
      </c>
      <c r="P300">
        <v>5.8967999999999998</v>
      </c>
      <c r="Q300">
        <v>4.1306000000000003</v>
      </c>
      <c r="R300">
        <v>3.3624999999999998</v>
      </c>
      <c r="S300">
        <v>2.5794000000000001</v>
      </c>
      <c r="T300">
        <v>0.97909999999999997</v>
      </c>
      <c r="U300">
        <v>1.1656</v>
      </c>
      <c r="V300">
        <v>1.3922000000000001</v>
      </c>
      <c r="W300">
        <v>17.921399999999998</v>
      </c>
      <c r="X300" t="s">
        <v>1204</v>
      </c>
      <c r="Y300">
        <v>0.52100000000000002</v>
      </c>
      <c r="Z300" t="s">
        <v>263</v>
      </c>
      <c r="AA300">
        <v>1.1263000000000001</v>
      </c>
      <c r="AB300" t="s">
        <v>775</v>
      </c>
      <c r="AC300">
        <v>0.63700000000000001</v>
      </c>
      <c r="AD300">
        <v>9.5335999999999999</v>
      </c>
      <c r="AE300">
        <v>183.0352</v>
      </c>
      <c r="AF300">
        <v>20</v>
      </c>
      <c r="AG300">
        <v>51</v>
      </c>
      <c r="AH300">
        <v>9</v>
      </c>
      <c r="AI300">
        <v>17</v>
      </c>
      <c r="AJ300" t="s">
        <v>5</v>
      </c>
      <c r="AL300" t="e">
        <f t="shared" ref="AL300:AL363" si="298">IF(AND(#REF!&lt;&gt;#REF!,#REF!&lt;&gt;#REF!),"Bold","")</f>
        <v>#REF!</v>
      </c>
    </row>
    <row r="301" spans="1:38">
      <c r="A301" t="s">
        <v>1171</v>
      </c>
      <c r="B301" s="1">
        <v>0.63541666666666663</v>
      </c>
      <c r="C301" t="s">
        <v>186</v>
      </c>
      <c r="D301" t="s">
        <v>1137</v>
      </c>
      <c r="E301" t="s">
        <v>230</v>
      </c>
      <c r="F301">
        <v>3866</v>
      </c>
      <c r="G301" t="s">
        <v>548</v>
      </c>
      <c r="H301" t="s">
        <v>329</v>
      </c>
      <c r="I301" t="s">
        <v>5</v>
      </c>
      <c r="J301" t="s">
        <v>521</v>
      </c>
      <c r="K301" t="s">
        <v>1138</v>
      </c>
      <c r="L301">
        <v>6</v>
      </c>
      <c r="M301">
        <v>46.875700000000002</v>
      </c>
      <c r="N301">
        <v>42.381300000000003</v>
      </c>
      <c r="O301">
        <v>13.188599999999999</v>
      </c>
      <c r="P301">
        <v>4.5544000000000002</v>
      </c>
      <c r="Q301">
        <v>1.9822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 t="s">
        <v>1172</v>
      </c>
      <c r="Y301">
        <v>0.33329999999999999</v>
      </c>
      <c r="Z301" t="s">
        <v>563</v>
      </c>
      <c r="AA301">
        <v>1.8026</v>
      </c>
      <c r="AB301" t="s">
        <v>527</v>
      </c>
      <c r="AC301">
        <v>1.8447</v>
      </c>
      <c r="AD301">
        <v>9.4</v>
      </c>
      <c r="AE301">
        <v>130.2688</v>
      </c>
      <c r="AF301">
        <v>10</v>
      </c>
      <c r="AG301">
        <v>81</v>
      </c>
      <c r="AH301">
        <v>9</v>
      </c>
      <c r="AI301">
        <v>39</v>
      </c>
      <c r="AJ301" t="s">
        <v>5</v>
      </c>
      <c r="AL301" t="e">
        <f t="shared" ref="AL301:AL364" si="299">IF(AND(#REF!&lt;&gt;#REF!,#REF!&lt;&gt;#REF!),"Bold","")</f>
        <v>#REF!</v>
      </c>
    </row>
    <row r="302" spans="1:38">
      <c r="A302" t="s">
        <v>1615</v>
      </c>
      <c r="B302" s="1">
        <v>0.82291666666666663</v>
      </c>
      <c r="C302" t="s">
        <v>181</v>
      </c>
      <c r="D302" t="s">
        <v>1105</v>
      </c>
      <c r="E302" t="s">
        <v>388</v>
      </c>
      <c r="F302">
        <v>3429</v>
      </c>
      <c r="G302" t="s">
        <v>1481</v>
      </c>
      <c r="H302" t="s">
        <v>1482</v>
      </c>
      <c r="I302" s="3" t="s">
        <v>5</v>
      </c>
      <c r="J302" t="s">
        <v>778</v>
      </c>
      <c r="K302" t="s">
        <v>1611</v>
      </c>
      <c r="L302">
        <v>3</v>
      </c>
      <c r="M302">
        <v>51.4</v>
      </c>
      <c r="N302">
        <v>41.152000000000001</v>
      </c>
      <c r="O302">
        <v>19.791599999999999</v>
      </c>
      <c r="P302">
        <v>5.6210000000000004</v>
      </c>
      <c r="Q302">
        <v>4.3841999999999999</v>
      </c>
      <c r="R302">
        <v>3.226</v>
      </c>
      <c r="S302">
        <v>2.1831999999999998</v>
      </c>
      <c r="T302">
        <v>2.1991999999999998</v>
      </c>
      <c r="U302">
        <v>1.4670000000000001</v>
      </c>
      <c r="V302">
        <v>1.5368999999999999</v>
      </c>
      <c r="W302">
        <v>10.758599999999999</v>
      </c>
      <c r="X302" t="s">
        <v>1525</v>
      </c>
      <c r="Y302">
        <v>0.88719999999999999</v>
      </c>
      <c r="Z302" t="s">
        <v>247</v>
      </c>
      <c r="AA302">
        <v>0.95609999999999995</v>
      </c>
      <c r="AB302" t="s">
        <v>1224</v>
      </c>
      <c r="AC302">
        <v>2.2646000000000002</v>
      </c>
      <c r="AD302">
        <v>9.2661999999999995</v>
      </c>
      <c r="AE302">
        <v>157.09379999999999</v>
      </c>
      <c r="AF302">
        <v>8</v>
      </c>
      <c r="AG302">
        <v>51</v>
      </c>
      <c r="AH302">
        <v>9</v>
      </c>
      <c r="AI302">
        <v>30</v>
      </c>
      <c r="AJ302" t="s">
        <v>5</v>
      </c>
      <c r="AL302" t="e">
        <f t="shared" ref="AL302:AL365" si="300">IF(AND(#REF!&lt;&gt;#REF!,#REF!&lt;&gt;#REF!),"Bold","")</f>
        <v>#REF!</v>
      </c>
    </row>
    <row r="303" spans="1:38">
      <c r="A303" t="s">
        <v>1476</v>
      </c>
      <c r="B303" s="1">
        <v>0.69097222222222221</v>
      </c>
      <c r="C303" t="s">
        <v>224</v>
      </c>
      <c r="D303" t="s">
        <v>801</v>
      </c>
      <c r="F303">
        <v>5996</v>
      </c>
      <c r="G303" t="s">
        <v>231</v>
      </c>
      <c r="H303" t="s">
        <v>232</v>
      </c>
      <c r="I303" s="3" t="s">
        <v>5</v>
      </c>
      <c r="J303" t="s">
        <v>778</v>
      </c>
      <c r="K303" t="s">
        <v>1443</v>
      </c>
      <c r="L303">
        <v>3</v>
      </c>
      <c r="M303">
        <v>49.936</v>
      </c>
      <c r="N303">
        <v>18.304300000000001</v>
      </c>
      <c r="O303">
        <v>12.698399999999999</v>
      </c>
      <c r="P303">
        <v>4.9500999999999999</v>
      </c>
      <c r="Q303">
        <v>2.2679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 t="s">
        <v>1222</v>
      </c>
      <c r="Y303">
        <v>0.3886</v>
      </c>
      <c r="Z303" t="s">
        <v>1477</v>
      </c>
      <c r="AA303">
        <v>0.1333</v>
      </c>
      <c r="AB303" t="s">
        <v>794</v>
      </c>
      <c r="AC303">
        <v>2.2797999999999998</v>
      </c>
      <c r="AD303">
        <v>9.1</v>
      </c>
      <c r="AE303">
        <v>106.98090000000001</v>
      </c>
      <c r="AF303">
        <v>33</v>
      </c>
      <c r="AG303">
        <v>45</v>
      </c>
      <c r="AH303">
        <v>9</v>
      </c>
      <c r="AI303">
        <v>17</v>
      </c>
      <c r="AJ303" t="s">
        <v>5</v>
      </c>
      <c r="AL303" t="e">
        <f t="shared" ref="AL303:AL366" si="301">IF(AND(#REF!&lt;&gt;#REF!,#REF!&lt;&gt;#REF!),"Bold","")</f>
        <v>#REF!</v>
      </c>
    </row>
    <row r="304" spans="1:38">
      <c r="A304" t="s">
        <v>713</v>
      </c>
      <c r="B304" s="1">
        <v>0.55902777777777779</v>
      </c>
      <c r="C304" t="s">
        <v>212</v>
      </c>
      <c r="D304" t="s">
        <v>327</v>
      </c>
      <c r="F304">
        <v>6814</v>
      </c>
      <c r="G304" t="s">
        <v>328</v>
      </c>
      <c r="H304" t="s">
        <v>329</v>
      </c>
      <c r="I304" t="s">
        <v>5</v>
      </c>
      <c r="J304" t="s">
        <v>521</v>
      </c>
      <c r="K304" t="s">
        <v>688</v>
      </c>
      <c r="L304">
        <v>5</v>
      </c>
      <c r="M304">
        <v>77.622100000000003</v>
      </c>
      <c r="N304">
        <v>47.777799999999999</v>
      </c>
      <c r="O304">
        <v>24.0275</v>
      </c>
      <c r="P304">
        <v>4.6482999999999999</v>
      </c>
      <c r="Q304">
        <v>3.8956</v>
      </c>
      <c r="R304">
        <v>2.7338</v>
      </c>
      <c r="S304">
        <v>0</v>
      </c>
      <c r="T304">
        <v>0</v>
      </c>
      <c r="U304">
        <v>0</v>
      </c>
      <c r="V304">
        <v>0</v>
      </c>
      <c r="W304">
        <v>18.814299999999999</v>
      </c>
      <c r="X304" t="s">
        <v>714</v>
      </c>
      <c r="Y304">
        <v>0.47420000000000001</v>
      </c>
      <c r="Z304" t="s">
        <v>715</v>
      </c>
      <c r="AA304">
        <v>1.0095000000000001</v>
      </c>
      <c r="AB304" t="s">
        <v>716</v>
      </c>
      <c r="AC304">
        <v>2.3288000000000002</v>
      </c>
      <c r="AD304">
        <v>9.0330999999999992</v>
      </c>
      <c r="AE304">
        <v>199.6018</v>
      </c>
      <c r="AF304">
        <v>5</v>
      </c>
      <c r="AG304">
        <v>96</v>
      </c>
      <c r="AH304">
        <v>9</v>
      </c>
      <c r="AI304">
        <v>23</v>
      </c>
      <c r="AJ304" t="s">
        <v>5</v>
      </c>
      <c r="AL304" t="e">
        <f t="shared" ref="AL304:AL367" si="302">IF(AND(#REF!&lt;&gt;#REF!,#REF!&lt;&gt;#REF!),"Bold","")</f>
        <v>#REF!</v>
      </c>
    </row>
    <row r="305" spans="1:38">
      <c r="A305" t="s">
        <v>400</v>
      </c>
      <c r="B305" s="1">
        <v>0.52430555555555558</v>
      </c>
      <c r="C305" t="s">
        <v>226</v>
      </c>
      <c r="D305" t="s">
        <v>229</v>
      </c>
      <c r="E305" t="s">
        <v>388</v>
      </c>
      <c r="F305">
        <v>3493</v>
      </c>
      <c r="G305" t="s">
        <v>231</v>
      </c>
      <c r="H305" t="s">
        <v>232</v>
      </c>
      <c r="I305" t="s">
        <v>5</v>
      </c>
      <c r="J305" t="s">
        <v>234</v>
      </c>
      <c r="K305" t="s">
        <v>389</v>
      </c>
      <c r="L305">
        <v>2</v>
      </c>
      <c r="M305">
        <v>59.265000000000001</v>
      </c>
      <c r="N305">
        <v>47.658499999999997</v>
      </c>
      <c r="O305">
        <v>22.209700000000002</v>
      </c>
      <c r="P305">
        <v>9.7201000000000004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19.398599999999998</v>
      </c>
      <c r="X305" t="s">
        <v>401</v>
      </c>
      <c r="Y305">
        <v>1.3446</v>
      </c>
      <c r="Z305" t="s">
        <v>402</v>
      </c>
      <c r="AA305">
        <v>1.5895999999999999</v>
      </c>
      <c r="AB305" t="s">
        <v>403</v>
      </c>
      <c r="AC305">
        <v>0.6502</v>
      </c>
      <c r="AD305">
        <v>9</v>
      </c>
      <c r="AE305">
        <v>189.13220000000001</v>
      </c>
      <c r="AF305">
        <v>10</v>
      </c>
      <c r="AG305">
        <v>66</v>
      </c>
      <c r="AH305">
        <v>9</v>
      </c>
      <c r="AI305">
        <v>10</v>
      </c>
      <c r="AJ305" t="s">
        <v>5</v>
      </c>
      <c r="AL305" t="e">
        <f t="shared" ref="AL305:AL368" si="303">IF(AND(#REF!&lt;&gt;#REF!,#REF!&lt;&gt;#REF!),"Bold","")</f>
        <v>#REF!</v>
      </c>
    </row>
    <row r="306" spans="1:38">
      <c r="A306" t="s">
        <v>1459</v>
      </c>
      <c r="B306" s="1">
        <v>0.69097222222222221</v>
      </c>
      <c r="C306" t="s">
        <v>224</v>
      </c>
      <c r="D306" t="s">
        <v>801</v>
      </c>
      <c r="F306">
        <v>5996</v>
      </c>
      <c r="G306" t="s">
        <v>231</v>
      </c>
      <c r="H306" t="s">
        <v>232</v>
      </c>
      <c r="I306" s="3" t="s">
        <v>5</v>
      </c>
      <c r="J306" t="s">
        <v>778</v>
      </c>
      <c r="K306" t="s">
        <v>1443</v>
      </c>
      <c r="L306">
        <v>4</v>
      </c>
      <c r="M306">
        <v>60.396000000000001</v>
      </c>
      <c r="N306">
        <v>45.516399999999997</v>
      </c>
      <c r="O306">
        <v>17.302600000000002</v>
      </c>
      <c r="P306">
        <v>7.3413000000000004</v>
      </c>
      <c r="Q306">
        <v>8.0649999999999995</v>
      </c>
      <c r="R306">
        <v>5.4965000000000002</v>
      </c>
      <c r="S306">
        <v>1.2673000000000001</v>
      </c>
      <c r="T306">
        <v>1.7152000000000001</v>
      </c>
      <c r="U306">
        <v>0.99760000000000004</v>
      </c>
      <c r="V306">
        <v>1.2404999999999999</v>
      </c>
      <c r="W306">
        <v>17.605</v>
      </c>
      <c r="X306" t="s">
        <v>448</v>
      </c>
      <c r="Y306">
        <v>0.91110000000000002</v>
      </c>
      <c r="Z306" t="s">
        <v>353</v>
      </c>
      <c r="AA306">
        <v>3.0183</v>
      </c>
      <c r="AB306" t="s">
        <v>1460</v>
      </c>
      <c r="AC306">
        <v>1.5330999999999999</v>
      </c>
      <c r="AD306">
        <v>8.8809000000000005</v>
      </c>
      <c r="AE306">
        <v>181.2867</v>
      </c>
      <c r="AF306">
        <v>12</v>
      </c>
      <c r="AG306">
        <v>58</v>
      </c>
      <c r="AH306">
        <v>9</v>
      </c>
      <c r="AI306">
        <v>68</v>
      </c>
      <c r="AJ306" t="s">
        <v>5</v>
      </c>
      <c r="AL306" t="e">
        <f t="shared" ref="AL306:AL369" si="304">IF(AND(#REF!&lt;&gt;#REF!,#REF!&lt;&gt;#REF!),"Bold","")</f>
        <v>#REF!</v>
      </c>
    </row>
    <row r="307" spans="1:38">
      <c r="A307" t="s">
        <v>1315</v>
      </c>
      <c r="B307" s="1">
        <v>0.66666666666666663</v>
      </c>
      <c r="C307" t="s">
        <v>226</v>
      </c>
      <c r="D307" t="s">
        <v>229</v>
      </c>
      <c r="E307" t="s">
        <v>388</v>
      </c>
      <c r="F307">
        <v>3493</v>
      </c>
      <c r="G307" t="s">
        <v>231</v>
      </c>
      <c r="H307" t="s">
        <v>232</v>
      </c>
      <c r="I307" t="s">
        <v>5</v>
      </c>
      <c r="J307" t="s">
        <v>778</v>
      </c>
      <c r="K307" t="s">
        <v>1312</v>
      </c>
      <c r="L307">
        <v>4</v>
      </c>
      <c r="M307">
        <v>96.3</v>
      </c>
      <c r="N307">
        <v>49.611800000000002</v>
      </c>
      <c r="O307">
        <v>19.0428</v>
      </c>
      <c r="P307">
        <v>11.6799</v>
      </c>
      <c r="Q307">
        <v>3.7376</v>
      </c>
      <c r="R307">
        <v>4.0358000000000001</v>
      </c>
      <c r="S307">
        <v>3.73</v>
      </c>
      <c r="T307">
        <v>2.8942000000000001</v>
      </c>
      <c r="U307">
        <v>1.5879000000000001</v>
      </c>
      <c r="V307">
        <v>1.2652000000000001</v>
      </c>
      <c r="W307">
        <v>19.3307</v>
      </c>
      <c r="X307" t="s">
        <v>401</v>
      </c>
      <c r="Y307">
        <v>0.83699999999999997</v>
      </c>
      <c r="Z307" t="s">
        <v>1199</v>
      </c>
      <c r="AA307">
        <v>1.3781000000000001</v>
      </c>
      <c r="AB307" t="s">
        <v>624</v>
      </c>
      <c r="AC307">
        <v>2.5659999999999998</v>
      </c>
      <c r="AD307">
        <v>8.8554999999999993</v>
      </c>
      <c r="AE307">
        <v>226.8526</v>
      </c>
      <c r="AF307">
        <v>4.5</v>
      </c>
      <c r="AG307">
        <v>65</v>
      </c>
      <c r="AH307">
        <v>9</v>
      </c>
      <c r="AI307">
        <v>30</v>
      </c>
      <c r="AJ307" t="s">
        <v>5</v>
      </c>
      <c r="AL307" t="e">
        <f t="shared" ref="AL307:AL370" si="305">IF(AND(#REF!&lt;&gt;#REF!,#REF!&lt;&gt;#REF!),"Bold","")</f>
        <v>#REF!</v>
      </c>
    </row>
    <row r="308" spans="1:38">
      <c r="A308" t="s">
        <v>1575</v>
      </c>
      <c r="B308" s="1">
        <v>0.78125</v>
      </c>
      <c r="C308" t="s">
        <v>181</v>
      </c>
      <c r="D308" t="s">
        <v>730</v>
      </c>
      <c r="E308" t="s">
        <v>388</v>
      </c>
      <c r="F308">
        <v>3429</v>
      </c>
      <c r="G308" t="s">
        <v>1481</v>
      </c>
      <c r="H308" t="s">
        <v>1482</v>
      </c>
      <c r="I308" s="3" t="s">
        <v>5</v>
      </c>
      <c r="J308" t="s">
        <v>778</v>
      </c>
      <c r="K308" t="s">
        <v>1565</v>
      </c>
      <c r="L308">
        <v>3</v>
      </c>
      <c r="M308">
        <v>53.164999999999999</v>
      </c>
      <c r="N308">
        <v>25.151700000000002</v>
      </c>
      <c r="O308">
        <v>15.386799999999999</v>
      </c>
      <c r="P308">
        <v>5.0664999999999996</v>
      </c>
      <c r="Q308">
        <v>6.4901</v>
      </c>
      <c r="R308">
        <v>2.9990000000000001</v>
      </c>
      <c r="S308">
        <v>1.7455000000000001</v>
      </c>
      <c r="T308">
        <v>1.3337000000000001</v>
      </c>
      <c r="U308">
        <v>1.55</v>
      </c>
      <c r="V308">
        <v>0.83909999999999996</v>
      </c>
      <c r="W308">
        <v>17.1571</v>
      </c>
      <c r="X308" t="s">
        <v>1497</v>
      </c>
      <c r="Y308">
        <v>0.96409999999999996</v>
      </c>
      <c r="Z308" t="s">
        <v>1576</v>
      </c>
      <c r="AA308">
        <v>1.4838</v>
      </c>
      <c r="AB308" t="s">
        <v>1577</v>
      </c>
      <c r="AC308">
        <v>2.4750000000000001</v>
      </c>
      <c r="AD308">
        <v>8.8003999999999998</v>
      </c>
      <c r="AE308">
        <v>144.6079</v>
      </c>
      <c r="AF308">
        <v>10</v>
      </c>
      <c r="AG308">
        <v>52</v>
      </c>
      <c r="AH308">
        <v>5</v>
      </c>
      <c r="AI308">
        <v>23</v>
      </c>
      <c r="AJ308" t="s">
        <v>1126</v>
      </c>
      <c r="AL308" t="e">
        <f t="shared" ref="AL308:AL371" si="306">IF(AND(#REF!&lt;&gt;#REF!,#REF!&lt;&gt;#REF!),"Bold","")</f>
        <v>#REF!</v>
      </c>
    </row>
    <row r="309" spans="1:38">
      <c r="A309" t="s">
        <v>619</v>
      </c>
      <c r="B309" s="1">
        <v>0.54861111111111105</v>
      </c>
      <c r="C309" t="s">
        <v>224</v>
      </c>
      <c r="D309" t="s">
        <v>433</v>
      </c>
      <c r="F309">
        <v>6542</v>
      </c>
      <c r="G309" t="s">
        <v>231</v>
      </c>
      <c r="H309" t="s">
        <v>232</v>
      </c>
      <c r="I309" t="s">
        <v>5</v>
      </c>
      <c r="J309" t="s">
        <v>234</v>
      </c>
      <c r="K309" t="s">
        <v>612</v>
      </c>
      <c r="L309">
        <v>2</v>
      </c>
      <c r="M309">
        <v>74.489999999999995</v>
      </c>
      <c r="N309">
        <v>62.728000000000002</v>
      </c>
      <c r="O309">
        <v>31.2621</v>
      </c>
      <c r="P309">
        <v>7.7422000000000004</v>
      </c>
      <c r="Q309">
        <v>5.5415999999999999</v>
      </c>
      <c r="R309">
        <v>3.8824000000000001</v>
      </c>
      <c r="S309">
        <v>3.637</v>
      </c>
      <c r="T309">
        <v>1.7321</v>
      </c>
      <c r="U309">
        <v>1.9430000000000001</v>
      </c>
      <c r="V309">
        <v>0</v>
      </c>
      <c r="W309">
        <v>17.7621</v>
      </c>
      <c r="X309" t="s">
        <v>461</v>
      </c>
      <c r="Y309">
        <v>1.2144999999999999</v>
      </c>
      <c r="Z309" t="s">
        <v>462</v>
      </c>
      <c r="AA309">
        <v>0.94040000000000001</v>
      </c>
      <c r="AB309" t="s">
        <v>587</v>
      </c>
      <c r="AC309">
        <v>2.4243999999999999</v>
      </c>
      <c r="AD309">
        <v>8.7995000000000001</v>
      </c>
      <c r="AE309">
        <v>225.7653</v>
      </c>
      <c r="AF309">
        <v>7</v>
      </c>
      <c r="AG309">
        <v>60</v>
      </c>
      <c r="AH309">
        <v>5</v>
      </c>
      <c r="AI309">
        <v>15</v>
      </c>
      <c r="AJ309" t="s">
        <v>1126</v>
      </c>
      <c r="AL309" t="e">
        <f t="shared" ref="AL309:AL372" si="307">IF(AND(#REF!&lt;&gt;#REF!,#REF!&lt;&gt;#REF!),"Bold","")</f>
        <v>#REF!</v>
      </c>
    </row>
    <row r="310" spans="1:38">
      <c r="A310" t="s">
        <v>1591</v>
      </c>
      <c r="B310" s="1">
        <v>0.80208333333333337</v>
      </c>
      <c r="C310" t="s">
        <v>181</v>
      </c>
      <c r="D310" t="s">
        <v>1105</v>
      </c>
      <c r="E310" t="s">
        <v>388</v>
      </c>
      <c r="F310">
        <v>3429</v>
      </c>
      <c r="G310" t="s">
        <v>1481</v>
      </c>
      <c r="H310" t="s">
        <v>1482</v>
      </c>
      <c r="I310" s="3" t="s">
        <v>5</v>
      </c>
      <c r="J310" t="s">
        <v>778</v>
      </c>
      <c r="K310" t="s">
        <v>1589</v>
      </c>
      <c r="L310">
        <v>4</v>
      </c>
      <c r="M310">
        <v>67.010000000000005</v>
      </c>
      <c r="N310">
        <v>52.408000000000001</v>
      </c>
      <c r="O310">
        <v>12.602</v>
      </c>
      <c r="P310">
        <v>8.5139999999999993</v>
      </c>
      <c r="Q310">
        <v>4.1191000000000004</v>
      </c>
      <c r="R310">
        <v>3.7359</v>
      </c>
      <c r="S310">
        <v>3.1189</v>
      </c>
      <c r="T310">
        <v>2.4342000000000001</v>
      </c>
      <c r="U310">
        <v>0.58350000000000002</v>
      </c>
      <c r="V310">
        <v>0.46639999999999998</v>
      </c>
      <c r="W310">
        <v>16.186399999999999</v>
      </c>
      <c r="X310" t="s">
        <v>313</v>
      </c>
      <c r="Y310">
        <v>2.2953999999999999</v>
      </c>
      <c r="Z310" t="s">
        <v>756</v>
      </c>
      <c r="AA310">
        <v>1.5059</v>
      </c>
      <c r="AB310" t="s">
        <v>285</v>
      </c>
      <c r="AC310">
        <v>1.6227</v>
      </c>
      <c r="AD310">
        <v>8.6259999999999994</v>
      </c>
      <c r="AE310">
        <v>185.22839999999999</v>
      </c>
      <c r="AF310">
        <v>3.5</v>
      </c>
      <c r="AG310">
        <v>52</v>
      </c>
      <c r="AH310">
        <v>5</v>
      </c>
      <c r="AI310">
        <v>195</v>
      </c>
      <c r="AJ310" t="s">
        <v>1126</v>
      </c>
      <c r="AL310" t="e">
        <f t="shared" ref="AL310:AL373" si="308">IF(AND(#REF!&lt;&gt;#REF!,#REF!&lt;&gt;#REF!),"Bold","")</f>
        <v>#REF!</v>
      </c>
    </row>
    <row r="311" spans="1:38">
      <c r="A311" t="s">
        <v>1596</v>
      </c>
      <c r="B311" s="1">
        <v>0.80208333333333337</v>
      </c>
      <c r="C311" t="s">
        <v>181</v>
      </c>
      <c r="D311" t="s">
        <v>1105</v>
      </c>
      <c r="E311" t="s">
        <v>388</v>
      </c>
      <c r="F311">
        <v>3429</v>
      </c>
      <c r="G311" t="s">
        <v>1481</v>
      </c>
      <c r="H311" t="s">
        <v>1482</v>
      </c>
      <c r="I311" s="3" t="s">
        <v>5</v>
      </c>
      <c r="J311" t="s">
        <v>778</v>
      </c>
      <c r="K311" t="s">
        <v>1589</v>
      </c>
      <c r="L311">
        <v>4</v>
      </c>
      <c r="M311">
        <v>67.355999999999995</v>
      </c>
      <c r="N311">
        <v>31.876000000000001</v>
      </c>
      <c r="O311">
        <v>15.0205</v>
      </c>
      <c r="P311">
        <v>6.3795000000000002</v>
      </c>
      <c r="Q311">
        <v>4.2077999999999998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15.494300000000001</v>
      </c>
      <c r="X311" t="s">
        <v>1549</v>
      </c>
      <c r="Y311">
        <v>1.1189</v>
      </c>
      <c r="Z311" t="s">
        <v>1567</v>
      </c>
      <c r="AA311">
        <v>0.748</v>
      </c>
      <c r="AB311" t="s">
        <v>1597</v>
      </c>
      <c r="AC311">
        <v>1.2313000000000001</v>
      </c>
      <c r="AD311">
        <v>8.6</v>
      </c>
      <c r="AE311">
        <v>161.9408</v>
      </c>
      <c r="AF311">
        <v>3</v>
      </c>
      <c r="AG311">
        <v>56</v>
      </c>
      <c r="AH311">
        <v>5</v>
      </c>
      <c r="AI311">
        <v>87</v>
      </c>
      <c r="AJ311" t="s">
        <v>1126</v>
      </c>
      <c r="AL311" t="e">
        <f t="shared" ref="AL311:AL374" si="309">IF(AND(#REF!&lt;&gt;#REF!,#REF!&lt;&gt;#REF!),"Bold","")</f>
        <v>#REF!</v>
      </c>
    </row>
    <row r="312" spans="1:38">
      <c r="A312" t="s">
        <v>1359</v>
      </c>
      <c r="B312" s="1">
        <v>0.67013888888888884</v>
      </c>
      <c r="C312" t="s">
        <v>224</v>
      </c>
      <c r="D312" t="s">
        <v>801</v>
      </c>
      <c r="F312">
        <v>5996</v>
      </c>
      <c r="G312" t="s">
        <v>231</v>
      </c>
      <c r="H312" t="s">
        <v>232</v>
      </c>
      <c r="I312" t="s">
        <v>5</v>
      </c>
      <c r="J312" t="s">
        <v>778</v>
      </c>
      <c r="K312" t="s">
        <v>1339</v>
      </c>
      <c r="L312">
        <v>3</v>
      </c>
      <c r="M312">
        <v>48.022399999999998</v>
      </c>
      <c r="N312">
        <v>50.4129</v>
      </c>
      <c r="O312">
        <v>15.949</v>
      </c>
      <c r="P312">
        <v>8.9201999999999995</v>
      </c>
      <c r="Q312">
        <v>7.3624999999999998</v>
      </c>
      <c r="R312">
        <v>2.8334000000000001</v>
      </c>
      <c r="S312">
        <v>2.6939000000000002</v>
      </c>
      <c r="T312">
        <v>1.6422000000000001</v>
      </c>
      <c r="U312">
        <v>0.8327</v>
      </c>
      <c r="V312">
        <v>1.1236999999999999</v>
      </c>
      <c r="W312">
        <v>15.459300000000001</v>
      </c>
      <c r="X312" t="s">
        <v>477</v>
      </c>
      <c r="Y312">
        <v>1.1019000000000001</v>
      </c>
      <c r="Z312" t="s">
        <v>797</v>
      </c>
      <c r="AA312">
        <v>0.28089999999999998</v>
      </c>
      <c r="AB312" t="s">
        <v>628</v>
      </c>
      <c r="AC312">
        <v>1.5742</v>
      </c>
      <c r="AD312">
        <v>8.5474999999999994</v>
      </c>
      <c r="AE312">
        <v>166.7567</v>
      </c>
      <c r="AF312">
        <v>20</v>
      </c>
      <c r="AG312">
        <v>55</v>
      </c>
      <c r="AH312">
        <v>5</v>
      </c>
      <c r="AI312">
        <v>44</v>
      </c>
      <c r="AJ312" t="s">
        <v>1126</v>
      </c>
      <c r="AL312" t="e">
        <f t="shared" ref="AL312:AL375" si="310">IF(AND(#REF!&lt;&gt;#REF!,#REF!&lt;&gt;#REF!),"Bold","")</f>
        <v>#REF!</v>
      </c>
    </row>
    <row r="313" spans="1:38">
      <c r="A313" t="s">
        <v>507</v>
      </c>
      <c r="B313" s="1">
        <v>0.53125</v>
      </c>
      <c r="C313" t="s">
        <v>175</v>
      </c>
      <c r="D313" t="s">
        <v>484</v>
      </c>
      <c r="E313" t="s">
        <v>230</v>
      </c>
      <c r="F313">
        <v>3752</v>
      </c>
      <c r="G313" t="s">
        <v>291</v>
      </c>
      <c r="H313" t="s">
        <v>232</v>
      </c>
      <c r="I313" t="s">
        <v>5</v>
      </c>
      <c r="J313" t="s">
        <v>234</v>
      </c>
      <c r="K313" t="s">
        <v>485</v>
      </c>
      <c r="L313">
        <v>2</v>
      </c>
      <c r="M313">
        <v>56.500999999999998</v>
      </c>
      <c r="N313">
        <v>32.423699999999997</v>
      </c>
      <c r="O313">
        <v>15.3764</v>
      </c>
      <c r="P313">
        <v>10.4254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15.9671</v>
      </c>
      <c r="X313" t="s">
        <v>321</v>
      </c>
      <c r="Y313">
        <v>2.4020999999999999</v>
      </c>
      <c r="Z313" t="s">
        <v>508</v>
      </c>
      <c r="AA313">
        <v>1.8329</v>
      </c>
      <c r="AB313" t="s">
        <v>509</v>
      </c>
      <c r="AC313">
        <v>0.89080000000000004</v>
      </c>
      <c r="AD313">
        <v>8.4499999999999993</v>
      </c>
      <c r="AE313">
        <v>159.94999999999999</v>
      </c>
      <c r="AF313">
        <v>16</v>
      </c>
      <c r="AG313">
        <v>63</v>
      </c>
      <c r="AH313">
        <v>12</v>
      </c>
      <c r="AI313">
        <v>42</v>
      </c>
      <c r="AJ313" t="s">
        <v>692</v>
      </c>
      <c r="AL313" t="e">
        <f t="shared" ref="AL313:AL376" si="311">IF(AND(#REF!&lt;&gt;#REF!,#REF!&lt;&gt;#REF!),"Bold","")</f>
        <v>#REF!</v>
      </c>
    </row>
    <row r="314" spans="1:38">
      <c r="A314" t="s">
        <v>962</v>
      </c>
      <c r="B314" s="1">
        <v>0.60416666666666663</v>
      </c>
      <c r="C314" t="s">
        <v>175</v>
      </c>
      <c r="D314" t="s">
        <v>484</v>
      </c>
      <c r="E314" t="s">
        <v>230</v>
      </c>
      <c r="F314">
        <v>3752</v>
      </c>
      <c r="G314" t="s">
        <v>291</v>
      </c>
      <c r="H314" t="s">
        <v>232</v>
      </c>
      <c r="I314" t="s">
        <v>233</v>
      </c>
      <c r="J314" t="s">
        <v>933</v>
      </c>
      <c r="K314" t="s">
        <v>934</v>
      </c>
      <c r="L314">
        <v>3</v>
      </c>
      <c r="M314">
        <v>36.728999999999999</v>
      </c>
      <c r="N314">
        <v>41.073500000000003</v>
      </c>
      <c r="O314">
        <v>26.3887</v>
      </c>
      <c r="P314">
        <v>7.7161999999999997</v>
      </c>
      <c r="Q314">
        <v>3.6837</v>
      </c>
      <c r="R314">
        <v>4.3753000000000002</v>
      </c>
      <c r="S314">
        <v>3.0129000000000001</v>
      </c>
      <c r="T314">
        <v>1.8</v>
      </c>
      <c r="U314">
        <v>0.93020000000000003</v>
      </c>
      <c r="V314">
        <v>0.93469999999999998</v>
      </c>
      <c r="W314">
        <v>15.7843</v>
      </c>
      <c r="X314" t="s">
        <v>963</v>
      </c>
      <c r="Y314">
        <v>1.0367999999999999</v>
      </c>
      <c r="Z314" t="s">
        <v>820</v>
      </c>
      <c r="AA314">
        <v>0.66420000000000001</v>
      </c>
      <c r="AB314" t="s">
        <v>964</v>
      </c>
      <c r="AC314">
        <v>0.98899999999999999</v>
      </c>
      <c r="AD314">
        <v>8.2756000000000007</v>
      </c>
      <c r="AE314">
        <v>153.39410000000001</v>
      </c>
      <c r="AF314">
        <v>14</v>
      </c>
      <c r="AG314">
        <v>52</v>
      </c>
      <c r="AH314">
        <v>12</v>
      </c>
      <c r="AI314">
        <v>17</v>
      </c>
      <c r="AJ314" t="s">
        <v>692</v>
      </c>
      <c r="AL314" t="e">
        <f t="shared" ref="AL314:AL377" si="312">IF(AND(#REF!&lt;&gt;#REF!,#REF!&lt;&gt;#REF!),"Bold","")</f>
        <v>#REF!</v>
      </c>
    </row>
    <row r="315" spans="1:38">
      <c r="A315" t="s">
        <v>1288</v>
      </c>
      <c r="B315" s="1">
        <v>0.65625</v>
      </c>
      <c r="C315" t="s">
        <v>212</v>
      </c>
      <c r="D315" t="s">
        <v>730</v>
      </c>
      <c r="F315">
        <v>6814</v>
      </c>
      <c r="G315" t="s">
        <v>328</v>
      </c>
      <c r="H315" t="s">
        <v>329</v>
      </c>
      <c r="I315" t="s">
        <v>233</v>
      </c>
      <c r="J315" t="s">
        <v>521</v>
      </c>
      <c r="K315" t="s">
        <v>1277</v>
      </c>
      <c r="L315">
        <v>6</v>
      </c>
      <c r="M315">
        <v>58.608600000000003</v>
      </c>
      <c r="N315">
        <v>48.229399999999998</v>
      </c>
      <c r="O315">
        <v>32.808100000000003</v>
      </c>
      <c r="P315">
        <v>6.5960000000000001</v>
      </c>
      <c r="Q315">
        <v>6.7942</v>
      </c>
      <c r="R315">
        <v>4.7965</v>
      </c>
      <c r="S315">
        <v>2.7964000000000002</v>
      </c>
      <c r="T315">
        <v>1.6526000000000001</v>
      </c>
      <c r="U315">
        <v>1.7313000000000001</v>
      </c>
      <c r="V315">
        <v>1.2488999999999999</v>
      </c>
      <c r="W315">
        <v>10.0242</v>
      </c>
      <c r="X315" t="s">
        <v>1135</v>
      </c>
      <c r="Y315">
        <v>1.5590999999999999</v>
      </c>
      <c r="Z315" t="s">
        <v>1289</v>
      </c>
      <c r="AA315">
        <v>2.2593000000000001</v>
      </c>
      <c r="AB315" t="s">
        <v>1290</v>
      </c>
      <c r="AC315">
        <v>2.1732999999999998</v>
      </c>
      <c r="AD315">
        <v>8.2319999999999993</v>
      </c>
      <c r="AE315">
        <v>189.50970000000001</v>
      </c>
      <c r="AF315">
        <v>16</v>
      </c>
      <c r="AG315">
        <v>0</v>
      </c>
      <c r="AH315">
        <v>12</v>
      </c>
      <c r="AI315">
        <v>32</v>
      </c>
      <c r="AJ315" t="s">
        <v>692</v>
      </c>
      <c r="AL315" t="e">
        <f t="shared" ref="AL315:AL378" si="313">IF(AND(#REF!&lt;&gt;#REF!,#REF!&lt;&gt;#REF!),"Bold","")</f>
        <v>#REF!</v>
      </c>
    </row>
    <row r="316" spans="1:38">
      <c r="A316" t="s">
        <v>359</v>
      </c>
      <c r="B316" s="1">
        <v>0.51388888888888895</v>
      </c>
      <c r="C316" t="s">
        <v>212</v>
      </c>
      <c r="D316" t="s">
        <v>327</v>
      </c>
      <c r="F316">
        <v>6269</v>
      </c>
      <c r="G316" t="s">
        <v>328</v>
      </c>
      <c r="H316" t="s">
        <v>329</v>
      </c>
      <c r="I316" t="s">
        <v>233</v>
      </c>
      <c r="J316" t="s">
        <v>330</v>
      </c>
      <c r="K316" t="s">
        <v>331</v>
      </c>
      <c r="L316">
        <v>4</v>
      </c>
      <c r="M316">
        <v>50.941000000000003</v>
      </c>
      <c r="N316">
        <v>44.201799999999999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17.652899999999999</v>
      </c>
      <c r="X316" t="s">
        <v>360</v>
      </c>
      <c r="Y316">
        <v>2.9236</v>
      </c>
      <c r="Z316" t="s">
        <v>361</v>
      </c>
      <c r="AA316">
        <v>0.41249999999999998</v>
      </c>
      <c r="AB316" t="s">
        <v>362</v>
      </c>
      <c r="AC316">
        <v>1.9237</v>
      </c>
      <c r="AD316">
        <v>8.1</v>
      </c>
      <c r="AE316">
        <v>168.6859</v>
      </c>
      <c r="AF316">
        <v>10</v>
      </c>
      <c r="AG316">
        <v>0</v>
      </c>
      <c r="AH316">
        <v>12</v>
      </c>
      <c r="AI316">
        <v>65</v>
      </c>
      <c r="AJ316" t="s">
        <v>692</v>
      </c>
      <c r="AL316" t="e">
        <f t="shared" ref="AL316:AL379" si="314">IF(AND(#REF!&lt;&gt;#REF!,#REF!&lt;&gt;#REF!),"Bold","")</f>
        <v>#REF!</v>
      </c>
    </row>
    <row r="317" spans="1:38">
      <c r="A317" t="s">
        <v>1237</v>
      </c>
      <c r="B317" s="1">
        <v>0.64583333333333337</v>
      </c>
      <c r="C317" t="s">
        <v>224</v>
      </c>
      <c r="D317" t="s">
        <v>801</v>
      </c>
      <c r="F317">
        <v>7087</v>
      </c>
      <c r="G317" t="s">
        <v>231</v>
      </c>
      <c r="H317" t="s">
        <v>232</v>
      </c>
      <c r="I317" t="s">
        <v>5</v>
      </c>
      <c r="J317" t="s">
        <v>778</v>
      </c>
      <c r="K317" t="s">
        <v>1220</v>
      </c>
      <c r="L317">
        <v>5</v>
      </c>
      <c r="M317">
        <v>69.759299999999996</v>
      </c>
      <c r="N317">
        <v>33.343899999999998</v>
      </c>
      <c r="O317">
        <v>30.821400000000001</v>
      </c>
      <c r="P317">
        <v>12.21</v>
      </c>
      <c r="Q317">
        <v>5.5723000000000003</v>
      </c>
      <c r="R317">
        <v>3.8416000000000001</v>
      </c>
      <c r="S317">
        <v>3.2545000000000002</v>
      </c>
      <c r="T317">
        <v>1.2434000000000001</v>
      </c>
      <c r="U317">
        <v>1.0546</v>
      </c>
      <c r="V317">
        <v>1.2558</v>
      </c>
      <c r="W317">
        <v>18.360700000000001</v>
      </c>
      <c r="X317" t="s">
        <v>465</v>
      </c>
      <c r="Y317">
        <v>1.7252000000000001</v>
      </c>
      <c r="Z317" t="s">
        <v>1238</v>
      </c>
      <c r="AA317">
        <v>0.22559999999999999</v>
      </c>
      <c r="AB317" t="s">
        <v>1239</v>
      </c>
      <c r="AC317">
        <v>0.67869999999999997</v>
      </c>
      <c r="AD317">
        <v>7.9748999999999999</v>
      </c>
      <c r="AE317">
        <v>191.322</v>
      </c>
      <c r="AF317">
        <v>16</v>
      </c>
      <c r="AG317">
        <v>69</v>
      </c>
      <c r="AH317">
        <v>12</v>
      </c>
      <c r="AI317">
        <v>12</v>
      </c>
      <c r="AJ317" t="s">
        <v>692</v>
      </c>
      <c r="AL317" t="e">
        <f t="shared" ref="AL317:AL380" si="315">IF(AND(#REF!&lt;&gt;#REF!,#REF!&lt;&gt;#REF!),"Bold","")</f>
        <v>#REF!</v>
      </c>
    </row>
    <row r="318" spans="1:38">
      <c r="A318" t="s">
        <v>1249</v>
      </c>
      <c r="B318" s="1">
        <v>0.64583333333333337</v>
      </c>
      <c r="C318" t="s">
        <v>224</v>
      </c>
      <c r="D318" t="s">
        <v>801</v>
      </c>
      <c r="F318">
        <v>7087</v>
      </c>
      <c r="G318" t="s">
        <v>231</v>
      </c>
      <c r="H318" t="s">
        <v>232</v>
      </c>
      <c r="I318" t="s">
        <v>5</v>
      </c>
      <c r="J318" t="s">
        <v>778</v>
      </c>
      <c r="K318" t="s">
        <v>1220</v>
      </c>
      <c r="L318">
        <v>3</v>
      </c>
      <c r="M318">
        <v>36.194000000000003</v>
      </c>
      <c r="N318">
        <v>35.488500000000002</v>
      </c>
      <c r="O318">
        <v>17.504300000000001</v>
      </c>
      <c r="P318">
        <v>5.9231999999999996</v>
      </c>
      <c r="Q318">
        <v>4.2298999999999998</v>
      </c>
      <c r="R318">
        <v>2.3473999999999999</v>
      </c>
      <c r="S318">
        <v>0</v>
      </c>
      <c r="T318">
        <v>0</v>
      </c>
      <c r="U318">
        <v>0</v>
      </c>
      <c r="V318">
        <v>0</v>
      </c>
      <c r="W318">
        <v>0</v>
      </c>
      <c r="X318" t="s">
        <v>637</v>
      </c>
      <c r="Y318">
        <v>0.48820000000000002</v>
      </c>
      <c r="Z318" t="s">
        <v>462</v>
      </c>
      <c r="AA318">
        <v>0.94040000000000001</v>
      </c>
      <c r="AB318" t="s">
        <v>652</v>
      </c>
      <c r="AC318">
        <v>1.2927</v>
      </c>
      <c r="AD318">
        <v>7.9005000000000001</v>
      </c>
      <c r="AE318">
        <v>117.9599</v>
      </c>
      <c r="AF318">
        <v>33</v>
      </c>
      <c r="AG318">
        <v>58</v>
      </c>
      <c r="AH318">
        <v>12</v>
      </c>
      <c r="AI318">
        <v>166</v>
      </c>
      <c r="AJ318" t="s">
        <v>692</v>
      </c>
      <c r="AL318" t="e">
        <f t="shared" ref="AL318:AL381" si="316">IF(AND(#REF!&lt;&gt;#REF!,#REF!&lt;&gt;#REF!),"Bold","")</f>
        <v>#REF!</v>
      </c>
    </row>
    <row r="319" spans="1:38">
      <c r="A319" t="s">
        <v>1603</v>
      </c>
      <c r="B319" s="1">
        <v>0.80208333333333337</v>
      </c>
      <c r="C319" t="s">
        <v>181</v>
      </c>
      <c r="D319" t="s">
        <v>1105</v>
      </c>
      <c r="E319" t="s">
        <v>388</v>
      </c>
      <c r="F319">
        <v>3429</v>
      </c>
      <c r="G319" t="s">
        <v>1481</v>
      </c>
      <c r="H319" t="s">
        <v>1482</v>
      </c>
      <c r="I319" s="3" t="s">
        <v>5</v>
      </c>
      <c r="J319" t="s">
        <v>778</v>
      </c>
      <c r="K319" t="s">
        <v>1589</v>
      </c>
      <c r="L319">
        <v>5</v>
      </c>
      <c r="M319">
        <v>42.1188</v>
      </c>
      <c r="N319">
        <v>40.787999999999997</v>
      </c>
      <c r="O319">
        <v>16.660399999999999</v>
      </c>
      <c r="P319">
        <v>6.8601999999999999</v>
      </c>
      <c r="Q319">
        <v>3.3108</v>
      </c>
      <c r="R319">
        <v>3.8995000000000002</v>
      </c>
      <c r="S319">
        <v>1.5658000000000001</v>
      </c>
      <c r="T319">
        <v>1.8956999999999999</v>
      </c>
      <c r="U319">
        <v>1.5604</v>
      </c>
      <c r="V319">
        <v>1.1068</v>
      </c>
      <c r="W319">
        <v>17.206399999999999</v>
      </c>
      <c r="X319" t="s">
        <v>1604</v>
      </c>
      <c r="Y319">
        <v>4.5600000000000002E-2</v>
      </c>
      <c r="Z319" t="s">
        <v>1605</v>
      </c>
      <c r="AA319">
        <v>0.16470000000000001</v>
      </c>
      <c r="AB319" t="s">
        <v>1212</v>
      </c>
      <c r="AC319">
        <v>1.2866</v>
      </c>
      <c r="AD319">
        <v>7.8677999999999999</v>
      </c>
      <c r="AE319">
        <v>146.33750000000001</v>
      </c>
      <c r="AF319">
        <v>16</v>
      </c>
      <c r="AG319">
        <v>49</v>
      </c>
      <c r="AH319">
        <v>12</v>
      </c>
      <c r="AI319">
        <v>72</v>
      </c>
      <c r="AJ319" t="s">
        <v>692</v>
      </c>
      <c r="AL319" t="e">
        <f t="shared" ref="AL319:AL382" si="317">IF(AND(#REF!&lt;&gt;#REF!,#REF!&lt;&gt;#REF!),"Bold","")</f>
        <v>#REF!</v>
      </c>
    </row>
    <row r="320" spans="1:38">
      <c r="A320" t="s">
        <v>411</v>
      </c>
      <c r="B320" s="1">
        <v>0.52430555555555558</v>
      </c>
      <c r="C320" t="s">
        <v>226</v>
      </c>
      <c r="D320" t="s">
        <v>229</v>
      </c>
      <c r="E320" t="s">
        <v>388</v>
      </c>
      <c r="F320">
        <v>3493</v>
      </c>
      <c r="G320" t="s">
        <v>231</v>
      </c>
      <c r="H320" t="s">
        <v>232</v>
      </c>
      <c r="I320" t="s">
        <v>5</v>
      </c>
      <c r="J320" t="s">
        <v>234</v>
      </c>
      <c r="K320" t="s">
        <v>389</v>
      </c>
      <c r="L320">
        <v>2</v>
      </c>
      <c r="M320">
        <v>64.3</v>
      </c>
      <c r="N320">
        <v>36.6798</v>
      </c>
      <c r="O320">
        <v>19.638400000000001</v>
      </c>
      <c r="P320">
        <v>6.1307999999999998</v>
      </c>
      <c r="Q320">
        <v>5.8727999999999998</v>
      </c>
      <c r="R320">
        <v>4.3022999999999998</v>
      </c>
      <c r="S320">
        <v>2.7475000000000001</v>
      </c>
      <c r="T320">
        <v>1.5852999999999999</v>
      </c>
      <c r="U320">
        <v>0.80179999999999996</v>
      </c>
      <c r="V320">
        <v>0</v>
      </c>
      <c r="W320">
        <v>8.8521000000000001</v>
      </c>
      <c r="X320" t="s">
        <v>412</v>
      </c>
      <c r="Y320">
        <v>0.98799999999999999</v>
      </c>
      <c r="Z320" t="s">
        <v>402</v>
      </c>
      <c r="AA320">
        <v>1.5895999999999999</v>
      </c>
      <c r="AB320" t="s">
        <v>413</v>
      </c>
      <c r="AC320">
        <v>1.1564000000000001</v>
      </c>
      <c r="AD320">
        <v>7.8597999999999999</v>
      </c>
      <c r="AE320">
        <v>163.7791</v>
      </c>
      <c r="AF320">
        <v>5</v>
      </c>
      <c r="AG320">
        <v>58</v>
      </c>
      <c r="AH320">
        <v>12</v>
      </c>
      <c r="AI320">
        <v>63</v>
      </c>
      <c r="AJ320" t="s">
        <v>692</v>
      </c>
      <c r="AL320" t="e">
        <f t="shared" ref="AL320:AL383" si="318">IF(AND(#REF!&lt;&gt;#REF!,#REF!&lt;&gt;#REF!),"Bold","")</f>
        <v>#REF!</v>
      </c>
    </row>
    <row r="321" spans="1:38">
      <c r="A321" t="s">
        <v>755</v>
      </c>
      <c r="B321" s="1">
        <v>0.56944444444444442</v>
      </c>
      <c r="C321" t="s">
        <v>226</v>
      </c>
      <c r="D321" t="s">
        <v>743</v>
      </c>
      <c r="E321" t="s">
        <v>388</v>
      </c>
      <c r="F321">
        <v>3493</v>
      </c>
      <c r="G321" t="s">
        <v>231</v>
      </c>
      <c r="H321" t="s">
        <v>232</v>
      </c>
      <c r="I321" t="s">
        <v>233</v>
      </c>
      <c r="J321" t="s">
        <v>744</v>
      </c>
      <c r="K321" t="s">
        <v>745</v>
      </c>
      <c r="L321">
        <v>5</v>
      </c>
      <c r="M321">
        <v>54.634500000000003</v>
      </c>
      <c r="N321">
        <v>49.283299999999997</v>
      </c>
      <c r="O321">
        <v>22.702999999999999</v>
      </c>
      <c r="P321">
        <v>6.5507</v>
      </c>
      <c r="Q321">
        <v>5.5194000000000001</v>
      </c>
      <c r="R321">
        <v>3.8056000000000001</v>
      </c>
      <c r="S321">
        <v>3.1677</v>
      </c>
      <c r="T321">
        <v>2.0908000000000002</v>
      </c>
      <c r="U321">
        <v>1.1443000000000001</v>
      </c>
      <c r="V321">
        <v>0.87680000000000002</v>
      </c>
      <c r="W321">
        <v>11.6214</v>
      </c>
      <c r="X321" t="s">
        <v>237</v>
      </c>
      <c r="Y321">
        <v>1.8721000000000001</v>
      </c>
      <c r="Z321" t="s">
        <v>756</v>
      </c>
      <c r="AA321">
        <v>1.1392</v>
      </c>
      <c r="AB321" t="s">
        <v>757</v>
      </c>
      <c r="AC321">
        <v>1.4133</v>
      </c>
      <c r="AD321">
        <v>7.7657999999999996</v>
      </c>
      <c r="AE321">
        <v>173.58789999999999</v>
      </c>
      <c r="AF321">
        <v>4</v>
      </c>
      <c r="AG321">
        <v>67</v>
      </c>
      <c r="AH321">
        <v>12</v>
      </c>
      <c r="AI321">
        <v>166</v>
      </c>
      <c r="AJ321" t="s">
        <v>692</v>
      </c>
      <c r="AL321" t="e">
        <f t="shared" ref="AL321:AL384" si="319">IF(AND(#REF!&lt;&gt;#REF!,#REF!&lt;&gt;#REF!),"Bold","")</f>
        <v>#REF!</v>
      </c>
    </row>
    <row r="322" spans="1:38">
      <c r="A322" t="s">
        <v>1099</v>
      </c>
      <c r="B322" s="1">
        <v>0.62152777777777779</v>
      </c>
      <c r="C322" t="s">
        <v>224</v>
      </c>
      <c r="D322" t="s">
        <v>484</v>
      </c>
      <c r="F322">
        <v>6814</v>
      </c>
      <c r="G322" t="s">
        <v>231</v>
      </c>
      <c r="H322" t="s">
        <v>232</v>
      </c>
      <c r="I322" t="s">
        <v>5</v>
      </c>
      <c r="J322" t="s">
        <v>778</v>
      </c>
      <c r="K322" t="s">
        <v>1073</v>
      </c>
      <c r="L322">
        <v>4</v>
      </c>
      <c r="M322">
        <v>72.28</v>
      </c>
      <c r="N322">
        <v>31.960799999999999</v>
      </c>
      <c r="O322">
        <v>22.266999999999999</v>
      </c>
      <c r="P322">
        <v>6.0484</v>
      </c>
      <c r="Q322">
        <v>5.8627000000000002</v>
      </c>
      <c r="R322">
        <v>3.5629</v>
      </c>
      <c r="S322">
        <v>3.9420999999999999</v>
      </c>
      <c r="T322">
        <v>2.0973999999999999</v>
      </c>
      <c r="U322">
        <v>1.6124000000000001</v>
      </c>
      <c r="V322">
        <v>1.5751999999999999</v>
      </c>
      <c r="W322">
        <v>11.8729</v>
      </c>
      <c r="X322" t="s">
        <v>477</v>
      </c>
      <c r="Y322">
        <v>1.1907000000000001</v>
      </c>
      <c r="Z322" t="s">
        <v>621</v>
      </c>
      <c r="AA322">
        <v>1.3969</v>
      </c>
      <c r="AB322" t="s">
        <v>278</v>
      </c>
      <c r="AC322">
        <v>1.8174999999999999</v>
      </c>
      <c r="AD322">
        <v>7.6999000000000004</v>
      </c>
      <c r="AE322">
        <v>175.1867</v>
      </c>
      <c r="AF322">
        <v>16</v>
      </c>
      <c r="AG322">
        <v>62</v>
      </c>
      <c r="AH322">
        <v>12</v>
      </c>
      <c r="AI322">
        <v>24</v>
      </c>
      <c r="AJ322" t="s">
        <v>692</v>
      </c>
      <c r="AL322" t="e">
        <f t="shared" ref="AL322:AL385" si="320">IF(AND(#REF!&lt;&gt;#REF!,#REF!&lt;&gt;#REF!),"Bold","")</f>
        <v>#REF!</v>
      </c>
    </row>
    <row r="323" spans="1:38">
      <c r="A323" t="s">
        <v>337</v>
      </c>
      <c r="B323" s="1">
        <v>0.51388888888888895</v>
      </c>
      <c r="C323" t="s">
        <v>212</v>
      </c>
      <c r="D323" t="s">
        <v>327</v>
      </c>
      <c r="F323">
        <v>6269</v>
      </c>
      <c r="G323" t="s">
        <v>328</v>
      </c>
      <c r="H323" t="s">
        <v>329</v>
      </c>
      <c r="I323" t="s">
        <v>233</v>
      </c>
      <c r="J323" t="s">
        <v>330</v>
      </c>
      <c r="K323" t="s">
        <v>331</v>
      </c>
      <c r="L323">
        <v>4</v>
      </c>
      <c r="M323">
        <v>62.7776</v>
      </c>
      <c r="N323">
        <v>72.7059</v>
      </c>
      <c r="O323">
        <v>19.099</v>
      </c>
      <c r="P323">
        <v>7.0018000000000002</v>
      </c>
      <c r="Q323">
        <v>4.1657000000000002</v>
      </c>
      <c r="R323">
        <v>4.2404000000000002</v>
      </c>
      <c r="S323">
        <v>3.5329000000000002</v>
      </c>
      <c r="T323">
        <v>3.0960000000000001</v>
      </c>
      <c r="U323">
        <v>1.4155</v>
      </c>
      <c r="V323">
        <v>1.4178999999999999</v>
      </c>
      <c r="W323">
        <v>19.5914</v>
      </c>
      <c r="X323" t="s">
        <v>338</v>
      </c>
      <c r="Y323">
        <v>6.3600000000000004E-2</v>
      </c>
      <c r="Z323" t="s">
        <v>339</v>
      </c>
      <c r="AA323">
        <v>1.2454000000000001</v>
      </c>
      <c r="AB323" t="s">
        <v>340</v>
      </c>
      <c r="AC323">
        <v>0.4723</v>
      </c>
      <c r="AD323">
        <v>7.6977000000000002</v>
      </c>
      <c r="AE323">
        <v>208.5231</v>
      </c>
      <c r="AF323">
        <v>14</v>
      </c>
      <c r="AG323">
        <v>107</v>
      </c>
      <c r="AH323">
        <v>12</v>
      </c>
      <c r="AI323">
        <v>32</v>
      </c>
      <c r="AJ323" t="s">
        <v>692</v>
      </c>
      <c r="AL323" t="e">
        <f t="shared" ref="AL323:AL386" si="321">IF(AND(#REF!&lt;&gt;#REF!,#REF!&lt;&gt;#REF!),"Bold","")</f>
        <v>#REF!</v>
      </c>
    </row>
    <row r="324" spans="1:38">
      <c r="A324" t="s">
        <v>750</v>
      </c>
      <c r="B324" s="1">
        <v>0.56944444444444442</v>
      </c>
      <c r="C324" t="s">
        <v>226</v>
      </c>
      <c r="D324" t="s">
        <v>743</v>
      </c>
      <c r="E324" t="s">
        <v>388</v>
      </c>
      <c r="F324">
        <v>3493</v>
      </c>
      <c r="G324" t="s">
        <v>231</v>
      </c>
      <c r="H324" t="s">
        <v>232</v>
      </c>
      <c r="I324" t="s">
        <v>233</v>
      </c>
      <c r="J324" t="s">
        <v>744</v>
      </c>
      <c r="K324" t="s">
        <v>745</v>
      </c>
      <c r="L324">
        <v>4</v>
      </c>
      <c r="M324">
        <v>67.89</v>
      </c>
      <c r="N324">
        <v>41.024000000000001</v>
      </c>
      <c r="O324">
        <v>20.109200000000001</v>
      </c>
      <c r="P324">
        <v>7.0625</v>
      </c>
      <c r="Q324">
        <v>4.7774999999999999</v>
      </c>
      <c r="R324">
        <v>3.7174999999999998</v>
      </c>
      <c r="S324">
        <v>4.3726000000000003</v>
      </c>
      <c r="T324">
        <v>3.3490000000000002</v>
      </c>
      <c r="U324">
        <v>1.7151000000000001</v>
      </c>
      <c r="V324">
        <v>0.74519999999999997</v>
      </c>
      <c r="W324">
        <v>17.755700000000001</v>
      </c>
      <c r="X324" t="s">
        <v>751</v>
      </c>
      <c r="Y324">
        <v>1.8007</v>
      </c>
      <c r="Z324" t="s">
        <v>752</v>
      </c>
      <c r="AA324">
        <v>1.6665000000000001</v>
      </c>
      <c r="AB324" t="s">
        <v>753</v>
      </c>
      <c r="AC324">
        <v>1.3559000000000001</v>
      </c>
      <c r="AD324">
        <v>7.6184000000000003</v>
      </c>
      <c r="AE324">
        <v>184.9597</v>
      </c>
      <c r="AF324">
        <v>8</v>
      </c>
      <c r="AG324">
        <v>65</v>
      </c>
      <c r="AH324">
        <v>12</v>
      </c>
      <c r="AI324">
        <v>186</v>
      </c>
      <c r="AJ324" t="s">
        <v>692</v>
      </c>
      <c r="AL324" t="e">
        <f t="shared" ref="AL324:AL387" si="322">IF(AND(#REF!&lt;&gt;#REF!,#REF!&lt;&gt;#REF!),"Bold","")</f>
        <v>#REF!</v>
      </c>
    </row>
    <row r="325" spans="1:38">
      <c r="A325" t="s">
        <v>620</v>
      </c>
      <c r="B325" s="1">
        <v>0.54861111111111105</v>
      </c>
      <c r="C325" t="s">
        <v>224</v>
      </c>
      <c r="D325" t="s">
        <v>433</v>
      </c>
      <c r="F325">
        <v>6542</v>
      </c>
      <c r="G325" t="s">
        <v>231</v>
      </c>
      <c r="H325" t="s">
        <v>232</v>
      </c>
      <c r="I325" t="s">
        <v>5</v>
      </c>
      <c r="J325" t="s">
        <v>234</v>
      </c>
      <c r="K325" t="s">
        <v>612</v>
      </c>
      <c r="L325">
        <v>2</v>
      </c>
      <c r="M325">
        <v>82.94</v>
      </c>
      <c r="N325">
        <v>63.536200000000001</v>
      </c>
      <c r="O325">
        <v>20.233000000000001</v>
      </c>
      <c r="P325">
        <v>8.7055000000000007</v>
      </c>
      <c r="Q325">
        <v>4.0831999999999997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10.936400000000001</v>
      </c>
      <c r="X325" t="s">
        <v>477</v>
      </c>
      <c r="Y325">
        <v>1.1907000000000001</v>
      </c>
      <c r="Z325" t="s">
        <v>621</v>
      </c>
      <c r="AA325">
        <v>0.99690000000000001</v>
      </c>
      <c r="AB325" t="s">
        <v>382</v>
      </c>
      <c r="AC325">
        <v>1.9171</v>
      </c>
      <c r="AD325">
        <v>7.6</v>
      </c>
      <c r="AE325">
        <v>215.60919999999999</v>
      </c>
      <c r="AF325">
        <v>6</v>
      </c>
      <c r="AG325">
        <v>59</v>
      </c>
      <c r="AH325">
        <v>16</v>
      </c>
      <c r="AI325">
        <v>9</v>
      </c>
      <c r="AJ325" t="s">
        <v>5</v>
      </c>
      <c r="AL325" t="e">
        <f t="shared" ref="AL325:AL388" si="323">IF(AND(#REF!&lt;&gt;#REF!,#REF!&lt;&gt;#REF!),"Bold","")</f>
        <v>#REF!</v>
      </c>
    </row>
    <row r="326" spans="1:38">
      <c r="A326" t="s">
        <v>1352</v>
      </c>
      <c r="B326" s="1">
        <v>0.67013888888888884</v>
      </c>
      <c r="C326" t="s">
        <v>224</v>
      </c>
      <c r="D326" t="s">
        <v>801</v>
      </c>
      <c r="F326">
        <v>5996</v>
      </c>
      <c r="G326" t="s">
        <v>231</v>
      </c>
      <c r="H326" t="s">
        <v>232</v>
      </c>
      <c r="I326" t="s">
        <v>5</v>
      </c>
      <c r="J326" t="s">
        <v>778</v>
      </c>
      <c r="K326" t="s">
        <v>1339</v>
      </c>
      <c r="L326">
        <v>3</v>
      </c>
      <c r="M326">
        <v>49.202199999999998</v>
      </c>
      <c r="N326">
        <v>70.9238</v>
      </c>
      <c r="O326">
        <v>18.265799999999999</v>
      </c>
      <c r="P326">
        <v>7.1417999999999999</v>
      </c>
      <c r="Q326">
        <v>4.4194000000000004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17.3157</v>
      </c>
      <c r="X326" t="s">
        <v>473</v>
      </c>
      <c r="Y326">
        <v>1.5518000000000001</v>
      </c>
      <c r="Z326" t="s">
        <v>334</v>
      </c>
      <c r="AA326">
        <v>2.3921999999999999</v>
      </c>
      <c r="AB326" t="s">
        <v>691</v>
      </c>
      <c r="AC326">
        <v>1.5079</v>
      </c>
      <c r="AD326">
        <v>7.6</v>
      </c>
      <c r="AE326">
        <v>192.21459999999999</v>
      </c>
      <c r="AF326">
        <v>10</v>
      </c>
      <c r="AG326">
        <v>58</v>
      </c>
      <c r="AH326">
        <v>16</v>
      </c>
      <c r="AI326">
        <v>12</v>
      </c>
      <c r="AJ326" t="s">
        <v>5</v>
      </c>
      <c r="AL326" t="e">
        <f t="shared" ref="AL326:AL389" si="324">IF(AND(#REF!&lt;&gt;#REF!,#REF!&lt;&gt;#REF!),"Bold","")</f>
        <v>#REF!</v>
      </c>
    </row>
    <row r="327" spans="1:38">
      <c r="A327" t="s">
        <v>1473</v>
      </c>
      <c r="B327" s="1">
        <v>0.69097222222222221</v>
      </c>
      <c r="C327" t="s">
        <v>224</v>
      </c>
      <c r="D327" t="s">
        <v>801</v>
      </c>
      <c r="F327">
        <v>5996</v>
      </c>
      <c r="G327" t="s">
        <v>231</v>
      </c>
      <c r="H327" t="s">
        <v>232</v>
      </c>
      <c r="I327" s="3" t="s">
        <v>5</v>
      </c>
      <c r="J327" t="s">
        <v>778</v>
      </c>
      <c r="K327" t="s">
        <v>1443</v>
      </c>
      <c r="L327">
        <v>5</v>
      </c>
      <c r="M327">
        <v>51.613199999999999</v>
      </c>
      <c r="N327">
        <v>32.396500000000003</v>
      </c>
      <c r="O327">
        <v>14.7037</v>
      </c>
      <c r="P327">
        <v>4.2720000000000002</v>
      </c>
      <c r="Q327">
        <v>3.5384000000000002</v>
      </c>
      <c r="R327">
        <v>3.238</v>
      </c>
      <c r="S327">
        <v>2.7330000000000001</v>
      </c>
      <c r="T327">
        <v>0.99739999999999995</v>
      </c>
      <c r="U327">
        <v>1.2332000000000001</v>
      </c>
      <c r="V327">
        <v>0.88009999999999999</v>
      </c>
      <c r="W327">
        <v>9.5542999999999996</v>
      </c>
      <c r="X327" t="s">
        <v>458</v>
      </c>
      <c r="Y327">
        <v>0.37619999999999998</v>
      </c>
      <c r="Z327" t="s">
        <v>1474</v>
      </c>
      <c r="AA327">
        <v>0.10879999999999999</v>
      </c>
      <c r="AB327" t="s">
        <v>1475</v>
      </c>
      <c r="AC327">
        <v>0</v>
      </c>
      <c r="AD327">
        <v>7.6</v>
      </c>
      <c r="AE327">
        <v>133.24469999999999</v>
      </c>
      <c r="AF327">
        <v>50</v>
      </c>
      <c r="AG327">
        <v>45</v>
      </c>
      <c r="AH327">
        <v>16</v>
      </c>
      <c r="AI327">
        <v>39</v>
      </c>
      <c r="AJ327" t="s">
        <v>5</v>
      </c>
      <c r="AL327" t="e">
        <f t="shared" ref="AL327:AL390" si="325">IF(AND(#REF!&lt;&gt;#REF!,#REF!&lt;&gt;#REF!),"Bold","")</f>
        <v>#REF!</v>
      </c>
    </row>
    <row r="328" spans="1:38">
      <c r="A328" t="s">
        <v>498</v>
      </c>
      <c r="B328" s="1">
        <v>0.53125</v>
      </c>
      <c r="C328" t="s">
        <v>175</v>
      </c>
      <c r="D328" t="s">
        <v>484</v>
      </c>
      <c r="E328" t="s">
        <v>230</v>
      </c>
      <c r="F328">
        <v>3752</v>
      </c>
      <c r="G328" t="s">
        <v>291</v>
      </c>
      <c r="H328" t="s">
        <v>232</v>
      </c>
      <c r="I328" t="s">
        <v>5</v>
      </c>
      <c r="J328" t="s">
        <v>234</v>
      </c>
      <c r="K328" t="s">
        <v>485</v>
      </c>
      <c r="L328">
        <v>2</v>
      </c>
      <c r="M328">
        <v>59.006</v>
      </c>
      <c r="N328">
        <v>36.9786</v>
      </c>
      <c r="O328">
        <v>26.543399999999998</v>
      </c>
      <c r="P328">
        <v>8.7645999999999997</v>
      </c>
      <c r="Q328">
        <v>4.0823</v>
      </c>
      <c r="R328">
        <v>4.7553999999999998</v>
      </c>
      <c r="S328">
        <v>3.1295999999999999</v>
      </c>
      <c r="T328">
        <v>2.5525000000000002</v>
      </c>
      <c r="U328">
        <v>0</v>
      </c>
      <c r="V328">
        <v>0</v>
      </c>
      <c r="W328">
        <v>17.362100000000002</v>
      </c>
      <c r="X328" t="s">
        <v>499</v>
      </c>
      <c r="Y328">
        <v>1.4079999999999999</v>
      </c>
      <c r="Z328" t="s">
        <v>500</v>
      </c>
      <c r="AA328">
        <v>1.1197999999999999</v>
      </c>
      <c r="AB328" t="s">
        <v>501</v>
      </c>
      <c r="AC328">
        <v>0.82930000000000004</v>
      </c>
      <c r="AD328">
        <v>7.55</v>
      </c>
      <c r="AE328">
        <v>177.09379999999999</v>
      </c>
      <c r="AF328">
        <v>12</v>
      </c>
      <c r="AG328">
        <v>61</v>
      </c>
      <c r="AH328">
        <v>16</v>
      </c>
      <c r="AI328">
        <v>35</v>
      </c>
      <c r="AJ328" t="s">
        <v>5</v>
      </c>
      <c r="AL328" t="e">
        <f t="shared" ref="AL328:AL391" si="326">IF(AND(#REF!&lt;&gt;#REF!,#REF!&lt;&gt;#REF!),"Bold","")</f>
        <v>#REF!</v>
      </c>
    </row>
    <row r="329" spans="1:38">
      <c r="A329" t="s">
        <v>1297</v>
      </c>
      <c r="B329" s="1">
        <v>0.65625</v>
      </c>
      <c r="C329" t="s">
        <v>212</v>
      </c>
      <c r="D329" t="s">
        <v>730</v>
      </c>
      <c r="F329">
        <v>6814</v>
      </c>
      <c r="G329" t="s">
        <v>328</v>
      </c>
      <c r="H329" t="s">
        <v>329</v>
      </c>
      <c r="I329" t="s">
        <v>233</v>
      </c>
      <c r="J329" t="s">
        <v>521</v>
      </c>
      <c r="K329" t="s">
        <v>1277</v>
      </c>
      <c r="L329">
        <v>9</v>
      </c>
      <c r="M329">
        <v>59.4009</v>
      </c>
      <c r="N329">
        <v>25.433299999999999</v>
      </c>
      <c r="O329">
        <v>24.066199999999998</v>
      </c>
      <c r="P329">
        <v>7.8638000000000003</v>
      </c>
      <c r="Q329">
        <v>6.1323999999999996</v>
      </c>
      <c r="R329">
        <v>3.0085999999999999</v>
      </c>
      <c r="S329">
        <v>1.6217999999999999</v>
      </c>
      <c r="T329">
        <v>3.0246</v>
      </c>
      <c r="U329">
        <v>1.6825000000000001</v>
      </c>
      <c r="V329">
        <v>1.7985</v>
      </c>
      <c r="W329">
        <v>18.512899999999998</v>
      </c>
      <c r="X329" t="s">
        <v>380</v>
      </c>
      <c r="Y329">
        <v>0.3029</v>
      </c>
      <c r="Z329" t="s">
        <v>569</v>
      </c>
      <c r="AA329">
        <v>1.2396</v>
      </c>
      <c r="AB329" t="s">
        <v>604</v>
      </c>
      <c r="AC329">
        <v>0.92369999999999997</v>
      </c>
      <c r="AD329">
        <v>7.5179999999999998</v>
      </c>
      <c r="AE329">
        <v>162.52979999999999</v>
      </c>
      <c r="AF329">
        <v>16</v>
      </c>
      <c r="AG329">
        <v>0</v>
      </c>
      <c r="AH329">
        <v>16</v>
      </c>
      <c r="AI329">
        <v>30</v>
      </c>
      <c r="AJ329" t="s">
        <v>5</v>
      </c>
      <c r="AL329" t="e">
        <f t="shared" ref="AL329:AL392" si="327">IF(AND(#REF!&lt;&gt;#REF!,#REF!&lt;&gt;#REF!),"Bold","")</f>
        <v>#REF!</v>
      </c>
    </row>
    <row r="330" spans="1:38">
      <c r="A330" t="s">
        <v>1614</v>
      </c>
      <c r="B330" s="1">
        <v>0.82291666666666663</v>
      </c>
      <c r="C330" t="s">
        <v>181</v>
      </c>
      <c r="D330" t="s">
        <v>1105</v>
      </c>
      <c r="E330" t="s">
        <v>388</v>
      </c>
      <c r="F330">
        <v>3429</v>
      </c>
      <c r="G330" t="s">
        <v>1481</v>
      </c>
      <c r="H330" t="s">
        <v>1482</v>
      </c>
      <c r="I330" s="3" t="s">
        <v>5</v>
      </c>
      <c r="J330" t="s">
        <v>778</v>
      </c>
      <c r="K330" t="s">
        <v>1611</v>
      </c>
      <c r="L330">
        <v>3</v>
      </c>
      <c r="M330">
        <v>55.56</v>
      </c>
      <c r="N330">
        <v>40.329900000000002</v>
      </c>
      <c r="O330">
        <v>22.0334</v>
      </c>
      <c r="P330">
        <v>5.7431999999999999</v>
      </c>
      <c r="Q330">
        <v>3.3721000000000001</v>
      </c>
      <c r="R330">
        <v>2.7778999999999998</v>
      </c>
      <c r="S330">
        <v>2.8771</v>
      </c>
      <c r="T330">
        <v>1.3150999999999999</v>
      </c>
      <c r="U330">
        <v>1.4705999999999999</v>
      </c>
      <c r="V330">
        <v>0.74460000000000004</v>
      </c>
      <c r="W330">
        <v>16.953600000000002</v>
      </c>
      <c r="X330" t="s">
        <v>674</v>
      </c>
      <c r="Y330">
        <v>2.9699</v>
      </c>
      <c r="Z330" t="s">
        <v>1537</v>
      </c>
      <c r="AA330">
        <v>0.88970000000000005</v>
      </c>
      <c r="AB330" t="s">
        <v>659</v>
      </c>
      <c r="AC330">
        <v>0.30580000000000002</v>
      </c>
      <c r="AD330">
        <v>7.4846000000000004</v>
      </c>
      <c r="AE330">
        <v>164.82749999999999</v>
      </c>
      <c r="AF330">
        <v>8</v>
      </c>
      <c r="AG330">
        <v>51</v>
      </c>
      <c r="AH330">
        <v>16</v>
      </c>
      <c r="AI330">
        <v>10</v>
      </c>
      <c r="AJ330" t="s">
        <v>5</v>
      </c>
      <c r="AL330" t="e">
        <f t="shared" ref="AL330:AL393" si="328">IF(AND(#REF!&lt;&gt;#REF!,#REF!&lt;&gt;#REF!),"Bold","")</f>
        <v>#REF!</v>
      </c>
    </row>
    <row r="331" spans="1:38">
      <c r="A331" t="s">
        <v>1331</v>
      </c>
      <c r="B331" s="1">
        <v>0.66666666666666663</v>
      </c>
      <c r="C331" t="s">
        <v>226</v>
      </c>
      <c r="D331" t="s">
        <v>229</v>
      </c>
      <c r="E331" t="s">
        <v>388</v>
      </c>
      <c r="F331">
        <v>3493</v>
      </c>
      <c r="G331" t="s">
        <v>231</v>
      </c>
      <c r="H331" t="s">
        <v>232</v>
      </c>
      <c r="I331" t="s">
        <v>5</v>
      </c>
      <c r="J331" t="s">
        <v>778</v>
      </c>
      <c r="K331" t="s">
        <v>1312</v>
      </c>
      <c r="L331">
        <v>3</v>
      </c>
      <c r="M331">
        <v>51.84</v>
      </c>
      <c r="N331">
        <v>36.086599999999997</v>
      </c>
      <c r="O331">
        <v>14.8558</v>
      </c>
      <c r="P331">
        <v>5.7717999999999998</v>
      </c>
      <c r="Q331">
        <v>6.8071000000000002</v>
      </c>
      <c r="R331">
        <v>4.2430000000000003</v>
      </c>
      <c r="S331">
        <v>3.395</v>
      </c>
      <c r="T331">
        <v>1.4850000000000001</v>
      </c>
      <c r="U331">
        <v>1.1793</v>
      </c>
      <c r="V331">
        <v>0</v>
      </c>
      <c r="W331">
        <v>9.8214000000000006</v>
      </c>
      <c r="X331" t="s">
        <v>1201</v>
      </c>
      <c r="Y331">
        <v>0.20899999999999999</v>
      </c>
      <c r="Z331" t="s">
        <v>494</v>
      </c>
      <c r="AA331">
        <v>1.1998</v>
      </c>
      <c r="AB331" t="s">
        <v>926</v>
      </c>
      <c r="AC331">
        <v>0.68579999999999997</v>
      </c>
      <c r="AD331">
        <v>7.4778000000000002</v>
      </c>
      <c r="AE331">
        <v>146.33750000000001</v>
      </c>
      <c r="AF331">
        <v>16</v>
      </c>
      <c r="AG331">
        <v>55</v>
      </c>
      <c r="AH331">
        <v>16</v>
      </c>
      <c r="AI331">
        <v>11</v>
      </c>
      <c r="AJ331" t="s">
        <v>5</v>
      </c>
      <c r="AL331" t="e">
        <f t="shared" ref="AL331:AL394" si="329">IF(AND(#REF!&lt;&gt;#REF!,#REF!&lt;&gt;#REF!),"Bold","")</f>
        <v>#REF!</v>
      </c>
    </row>
    <row r="332" spans="1:38">
      <c r="A332" t="s">
        <v>721</v>
      </c>
      <c r="B332" s="1">
        <v>0.55902777777777779</v>
      </c>
      <c r="C332" t="s">
        <v>212</v>
      </c>
      <c r="D332" t="s">
        <v>327</v>
      </c>
      <c r="F332">
        <v>6814</v>
      </c>
      <c r="G332" t="s">
        <v>328</v>
      </c>
      <c r="H332" t="s">
        <v>329</v>
      </c>
      <c r="I332" t="s">
        <v>5</v>
      </c>
      <c r="J332" t="s">
        <v>521</v>
      </c>
      <c r="K332" t="s">
        <v>688</v>
      </c>
      <c r="L332">
        <v>4</v>
      </c>
      <c r="M332">
        <v>37.842199999999998</v>
      </c>
      <c r="N332">
        <v>40.664499999999997</v>
      </c>
      <c r="O332">
        <v>39.421500000000002</v>
      </c>
      <c r="P332">
        <v>5.6605999999999996</v>
      </c>
      <c r="Q332">
        <v>5.0609999999999999</v>
      </c>
      <c r="R332">
        <v>3.3807</v>
      </c>
      <c r="S332">
        <v>3.5718000000000001</v>
      </c>
      <c r="T332">
        <v>2.1080999999999999</v>
      </c>
      <c r="U332">
        <v>1.2447999999999999</v>
      </c>
      <c r="V332">
        <v>1.3979999999999999</v>
      </c>
      <c r="W332">
        <v>8.5692000000000004</v>
      </c>
      <c r="X332" t="s">
        <v>372</v>
      </c>
      <c r="Y332">
        <v>0.91759999999999997</v>
      </c>
      <c r="Z332" t="s">
        <v>373</v>
      </c>
      <c r="AA332">
        <v>0.74550000000000005</v>
      </c>
      <c r="AB332" t="s">
        <v>722</v>
      </c>
      <c r="AC332">
        <v>0.81679999999999997</v>
      </c>
      <c r="AD332">
        <v>7.4447999999999999</v>
      </c>
      <c r="AE332">
        <v>158.84710000000001</v>
      </c>
      <c r="AF332">
        <v>14</v>
      </c>
      <c r="AG332">
        <v>106</v>
      </c>
      <c r="AH332">
        <v>16</v>
      </c>
      <c r="AI332">
        <v>30</v>
      </c>
      <c r="AJ332" t="s">
        <v>5</v>
      </c>
      <c r="AL332" t="e">
        <f t="shared" ref="AL332:AL395" si="330">IF(AND(#REF!&lt;&gt;#REF!,#REF!&lt;&gt;#REF!),"Bold","")</f>
        <v>#REF!</v>
      </c>
    </row>
    <row r="333" spans="1:38">
      <c r="A333" t="s">
        <v>1010</v>
      </c>
      <c r="B333" s="1">
        <v>0.60763888888888895</v>
      </c>
      <c r="C333" t="s">
        <v>212</v>
      </c>
      <c r="D333" t="s">
        <v>971</v>
      </c>
      <c r="F333">
        <v>6269</v>
      </c>
      <c r="G333" t="s">
        <v>328</v>
      </c>
      <c r="H333" t="s">
        <v>329</v>
      </c>
      <c r="I333" t="s">
        <v>5</v>
      </c>
      <c r="J333" t="s">
        <v>521</v>
      </c>
      <c r="K333" t="s">
        <v>972</v>
      </c>
      <c r="L333">
        <v>4</v>
      </c>
      <c r="M333">
        <v>39.7453</v>
      </c>
      <c r="N333">
        <v>46.761699999999998</v>
      </c>
      <c r="O333">
        <v>13.1761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 t="s">
        <v>714</v>
      </c>
      <c r="Y333">
        <v>0.47420000000000001</v>
      </c>
      <c r="Z333" t="s">
        <v>715</v>
      </c>
      <c r="AA333">
        <v>1.0095000000000001</v>
      </c>
      <c r="AB333" t="s">
        <v>524</v>
      </c>
      <c r="AC333">
        <v>0.49640000000000001</v>
      </c>
      <c r="AD333">
        <v>7.4</v>
      </c>
      <c r="AE333">
        <v>128.34039999999999</v>
      </c>
      <c r="AF333">
        <v>33</v>
      </c>
      <c r="AG333">
        <v>90</v>
      </c>
      <c r="AH333">
        <v>16</v>
      </c>
      <c r="AI333">
        <v>11</v>
      </c>
      <c r="AJ333" t="s">
        <v>5</v>
      </c>
      <c r="AL333" t="e">
        <f t="shared" ref="AL333:AL396" si="331">IF(AND(#REF!&lt;&gt;#REF!,#REF!&lt;&gt;#REF!),"Bold","")</f>
        <v>#REF!</v>
      </c>
    </row>
    <row r="334" spans="1:38">
      <c r="A334" t="s">
        <v>1448</v>
      </c>
      <c r="B334" s="1">
        <v>0.69097222222222221</v>
      </c>
      <c r="C334" t="s">
        <v>224</v>
      </c>
      <c r="D334" t="s">
        <v>801</v>
      </c>
      <c r="F334">
        <v>5996</v>
      </c>
      <c r="G334" t="s">
        <v>231</v>
      </c>
      <c r="H334" t="s">
        <v>232</v>
      </c>
      <c r="I334" s="3" t="s">
        <v>5</v>
      </c>
      <c r="J334" t="s">
        <v>778</v>
      </c>
      <c r="K334" t="s">
        <v>1443</v>
      </c>
      <c r="L334">
        <v>4</v>
      </c>
      <c r="M334">
        <v>77.021299999999997</v>
      </c>
      <c r="N334">
        <v>41.1768</v>
      </c>
      <c r="O334">
        <v>34.000999999999998</v>
      </c>
      <c r="P334">
        <v>9.2624999999999993</v>
      </c>
      <c r="Q334">
        <v>5.0773999999999999</v>
      </c>
      <c r="R334">
        <v>3.3578999999999999</v>
      </c>
      <c r="S334">
        <v>4.3353000000000002</v>
      </c>
      <c r="T334">
        <v>2.7862</v>
      </c>
      <c r="U334">
        <v>1.7956000000000001</v>
      </c>
      <c r="V334">
        <v>1.3712</v>
      </c>
      <c r="W334">
        <v>17.471399999999999</v>
      </c>
      <c r="X334" t="s">
        <v>444</v>
      </c>
      <c r="Y334">
        <v>1.722</v>
      </c>
      <c r="Z334" t="s">
        <v>910</v>
      </c>
      <c r="AA334">
        <v>0.36840000000000001</v>
      </c>
      <c r="AB334" t="s">
        <v>787</v>
      </c>
      <c r="AC334">
        <v>1.746</v>
      </c>
      <c r="AD334">
        <v>7.3487999999999998</v>
      </c>
      <c r="AE334">
        <v>208.8417</v>
      </c>
      <c r="AF334">
        <v>12</v>
      </c>
      <c r="AG334">
        <v>56</v>
      </c>
      <c r="AH334">
        <v>16</v>
      </c>
      <c r="AI334">
        <v>30</v>
      </c>
      <c r="AJ334" t="s">
        <v>5</v>
      </c>
      <c r="AL334" t="e">
        <f t="shared" ref="AL334:AL397" si="332">IF(AND(#REF!&lt;&gt;#REF!,#REF!&lt;&gt;#REF!),"Bold","")</f>
        <v>#REF!</v>
      </c>
    </row>
    <row r="335" spans="1:38">
      <c r="A335" t="s">
        <v>898</v>
      </c>
      <c r="B335" s="1">
        <v>0.59375</v>
      </c>
      <c r="C335" t="s">
        <v>226</v>
      </c>
      <c r="D335" t="s">
        <v>884</v>
      </c>
      <c r="E335" t="s">
        <v>885</v>
      </c>
      <c r="F335">
        <v>9704</v>
      </c>
      <c r="G335" t="s">
        <v>231</v>
      </c>
      <c r="H335" t="s">
        <v>232</v>
      </c>
      <c r="I335" t="s">
        <v>5</v>
      </c>
      <c r="J335" t="s">
        <v>886</v>
      </c>
      <c r="K335" t="s">
        <v>887</v>
      </c>
      <c r="L335">
        <v>3</v>
      </c>
      <c r="M335">
        <v>85.525000000000006</v>
      </c>
      <c r="N335">
        <v>44.944699999999997</v>
      </c>
      <c r="O335">
        <v>25.17</v>
      </c>
      <c r="P335">
        <v>13.5054</v>
      </c>
      <c r="Q335">
        <v>6.7988</v>
      </c>
      <c r="R335">
        <v>2.0577999999999999</v>
      </c>
      <c r="S335">
        <v>1.9365000000000001</v>
      </c>
      <c r="T335">
        <v>0</v>
      </c>
      <c r="U335">
        <v>0</v>
      </c>
      <c r="V335">
        <v>0</v>
      </c>
      <c r="W335">
        <v>19.320699999999999</v>
      </c>
      <c r="X335" t="s">
        <v>250</v>
      </c>
      <c r="Y335">
        <v>1.1148</v>
      </c>
      <c r="Z335" t="s">
        <v>392</v>
      </c>
      <c r="AA335">
        <v>2.2629000000000001</v>
      </c>
      <c r="AB335" t="s">
        <v>393</v>
      </c>
      <c r="AC335">
        <v>1.6755</v>
      </c>
      <c r="AD335">
        <v>7.3433999999999999</v>
      </c>
      <c r="AE335">
        <v>217.06389999999999</v>
      </c>
      <c r="AF335">
        <v>12</v>
      </c>
      <c r="AG335">
        <v>89</v>
      </c>
      <c r="AH335">
        <v>16</v>
      </c>
      <c r="AI335">
        <v>33</v>
      </c>
      <c r="AJ335" t="s">
        <v>5</v>
      </c>
      <c r="AL335" t="e">
        <f t="shared" ref="AL335:AL398" si="333">IF(AND(#REF!&lt;&gt;#REF!,#REF!&lt;&gt;#REF!),"Bold","")</f>
        <v>#REF!</v>
      </c>
    </row>
    <row r="336" spans="1:38">
      <c r="A336" t="s">
        <v>1627</v>
      </c>
      <c r="B336" s="1">
        <v>0.82291666666666663</v>
      </c>
      <c r="C336" t="s">
        <v>181</v>
      </c>
      <c r="D336" t="s">
        <v>1105</v>
      </c>
      <c r="E336" t="s">
        <v>388</v>
      </c>
      <c r="F336">
        <v>3429</v>
      </c>
      <c r="G336" t="s">
        <v>1481</v>
      </c>
      <c r="H336" t="s">
        <v>1482</v>
      </c>
      <c r="I336" s="3" t="s">
        <v>5</v>
      </c>
      <c r="J336" t="s">
        <v>778</v>
      </c>
      <c r="K336" t="s">
        <v>1611</v>
      </c>
      <c r="L336">
        <v>4</v>
      </c>
      <c r="M336">
        <v>41.239699999999999</v>
      </c>
      <c r="N336">
        <v>31.346699999999998</v>
      </c>
      <c r="O336">
        <v>15.8331</v>
      </c>
      <c r="P336">
        <v>4.8456999999999999</v>
      </c>
      <c r="Q336">
        <v>7.0259999999999998</v>
      </c>
      <c r="R336">
        <v>3.8003999999999998</v>
      </c>
      <c r="S336">
        <v>1.7250000000000001</v>
      </c>
      <c r="T336">
        <v>1.9539</v>
      </c>
      <c r="U336">
        <v>0.55149999999999999</v>
      </c>
      <c r="V336">
        <v>0.62819999999999998</v>
      </c>
      <c r="W336">
        <v>15.412100000000001</v>
      </c>
      <c r="X336" t="s">
        <v>1628</v>
      </c>
      <c r="Y336">
        <v>1.1902999999999999</v>
      </c>
      <c r="Z336" t="s">
        <v>1629</v>
      </c>
      <c r="AA336">
        <v>0.7702</v>
      </c>
      <c r="AB336" t="s">
        <v>239</v>
      </c>
      <c r="AC336">
        <v>1.7281</v>
      </c>
      <c r="AD336">
        <v>7.2942</v>
      </c>
      <c r="AE336">
        <v>135.34520000000001</v>
      </c>
      <c r="AF336">
        <v>14</v>
      </c>
      <c r="AG336">
        <v>51</v>
      </c>
      <c r="AH336">
        <v>16</v>
      </c>
      <c r="AI336">
        <v>10</v>
      </c>
      <c r="AJ336" t="s">
        <v>5</v>
      </c>
      <c r="AL336" t="e">
        <f t="shared" ref="AL336:AL399" si="334">IF(AND(#REF!&lt;&gt;#REF!,#REF!&lt;&gt;#REF!),"Bold","")</f>
        <v>#REF!</v>
      </c>
    </row>
    <row r="337" spans="1:38">
      <c r="A337" t="s">
        <v>989</v>
      </c>
      <c r="B337" s="1">
        <v>0.60763888888888895</v>
      </c>
      <c r="C337" t="s">
        <v>212</v>
      </c>
      <c r="D337" t="s">
        <v>971</v>
      </c>
      <c r="F337">
        <v>6269</v>
      </c>
      <c r="G337" t="s">
        <v>328</v>
      </c>
      <c r="H337" t="s">
        <v>329</v>
      </c>
      <c r="I337" t="s">
        <v>5</v>
      </c>
      <c r="J337" t="s">
        <v>521</v>
      </c>
      <c r="K337" t="s">
        <v>972</v>
      </c>
      <c r="L337">
        <v>6</v>
      </c>
      <c r="M337">
        <v>50.624699999999997</v>
      </c>
      <c r="N337">
        <v>56.932099999999998</v>
      </c>
      <c r="O337">
        <v>24.102699999999999</v>
      </c>
      <c r="P337">
        <v>9.7805</v>
      </c>
      <c r="Q337">
        <v>6.9512999999999998</v>
      </c>
      <c r="R337">
        <v>3.6080000000000001</v>
      </c>
      <c r="S337">
        <v>3.2888999999999999</v>
      </c>
      <c r="T337">
        <v>1.4367000000000001</v>
      </c>
      <c r="U337">
        <v>0.9929</v>
      </c>
      <c r="V337">
        <v>0.86480000000000001</v>
      </c>
      <c r="W337">
        <v>18.688600000000001</v>
      </c>
      <c r="X337" t="s">
        <v>348</v>
      </c>
      <c r="Y337">
        <v>1.7778</v>
      </c>
      <c r="Z337" t="s">
        <v>377</v>
      </c>
      <c r="AA337">
        <v>0.38019999999999998</v>
      </c>
      <c r="AB337" t="s">
        <v>990</v>
      </c>
      <c r="AC337">
        <v>0.38169999999999998</v>
      </c>
      <c r="AD337">
        <v>7.2294999999999998</v>
      </c>
      <c r="AE337">
        <v>187.0403</v>
      </c>
      <c r="AF337">
        <v>16</v>
      </c>
      <c r="AG337">
        <v>88</v>
      </c>
      <c r="AH337">
        <v>16</v>
      </c>
      <c r="AI337">
        <v>10</v>
      </c>
      <c r="AJ337" t="s">
        <v>5</v>
      </c>
      <c r="AL337" t="e">
        <f t="shared" ref="AL337:AL400" si="335">IF(AND(#REF!&lt;&gt;#REF!,#REF!&lt;&gt;#REF!),"Bold","")</f>
        <v>#REF!</v>
      </c>
    </row>
    <row r="338" spans="1:38">
      <c r="A338" t="s">
        <v>683</v>
      </c>
      <c r="B338" s="1">
        <v>0.55555555555555558</v>
      </c>
      <c r="C338" t="s">
        <v>175</v>
      </c>
      <c r="D338" t="s">
        <v>484</v>
      </c>
      <c r="E338" t="s">
        <v>230</v>
      </c>
      <c r="F338">
        <v>3752</v>
      </c>
      <c r="G338" t="s">
        <v>291</v>
      </c>
      <c r="H338" t="s">
        <v>232</v>
      </c>
      <c r="I338" t="s">
        <v>5</v>
      </c>
      <c r="J338" t="s">
        <v>234</v>
      </c>
      <c r="K338" t="s">
        <v>662</v>
      </c>
      <c r="L338">
        <v>2</v>
      </c>
      <c r="M338">
        <v>47.912999999999997</v>
      </c>
      <c r="N338">
        <v>47.786999999999999</v>
      </c>
      <c r="O338">
        <v>17.111999999999998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15.7</v>
      </c>
      <c r="X338" t="s">
        <v>684</v>
      </c>
      <c r="Y338">
        <v>0.71699999999999997</v>
      </c>
      <c r="Z338" t="s">
        <v>685</v>
      </c>
      <c r="AA338">
        <v>0.83940000000000003</v>
      </c>
      <c r="AB338" t="s">
        <v>323</v>
      </c>
      <c r="AC338">
        <v>2.1355</v>
      </c>
      <c r="AD338">
        <v>7.1329000000000002</v>
      </c>
      <c r="AE338">
        <v>161.4495</v>
      </c>
      <c r="AF338">
        <v>12</v>
      </c>
      <c r="AG338">
        <v>65</v>
      </c>
      <c r="AH338">
        <v>16</v>
      </c>
      <c r="AI338">
        <v>44</v>
      </c>
      <c r="AJ338" t="s">
        <v>5</v>
      </c>
      <c r="AL338" t="e">
        <f t="shared" ref="AL338:AL401" si="336">IF(AND(#REF!&lt;&gt;#REF!,#REF!&lt;&gt;#REF!),"Bold","")</f>
        <v>#REF!</v>
      </c>
    </row>
    <row r="339" spans="1:38">
      <c r="A339" t="s">
        <v>383</v>
      </c>
      <c r="B339" s="1">
        <v>0.51388888888888895</v>
      </c>
      <c r="C339" t="s">
        <v>212</v>
      </c>
      <c r="D339" t="s">
        <v>327</v>
      </c>
      <c r="F339">
        <v>6269</v>
      </c>
      <c r="G339" t="s">
        <v>328</v>
      </c>
      <c r="H339" t="s">
        <v>329</v>
      </c>
      <c r="I339" t="s">
        <v>233</v>
      </c>
      <c r="J339" t="s">
        <v>330</v>
      </c>
      <c r="K339" t="s">
        <v>331</v>
      </c>
      <c r="L339">
        <v>4</v>
      </c>
      <c r="M339">
        <v>25.983599999999999</v>
      </c>
      <c r="N339">
        <v>24.5642</v>
      </c>
      <c r="O339">
        <v>12.895200000000001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 t="s">
        <v>384</v>
      </c>
      <c r="Y339">
        <v>8.2400000000000001E-2</v>
      </c>
      <c r="Z339" t="s">
        <v>385</v>
      </c>
      <c r="AA339">
        <v>0</v>
      </c>
      <c r="AB339" t="s">
        <v>248</v>
      </c>
      <c r="AC339">
        <v>2.2309999999999999</v>
      </c>
      <c r="AD339">
        <v>7.1</v>
      </c>
      <c r="AE339">
        <v>85.928600000000003</v>
      </c>
      <c r="AF339">
        <v>66</v>
      </c>
      <c r="AG339">
        <v>0</v>
      </c>
      <c r="AH339">
        <v>16</v>
      </c>
      <c r="AI339">
        <v>41</v>
      </c>
      <c r="AJ339" t="s">
        <v>5</v>
      </c>
      <c r="AL339" t="e">
        <f t="shared" ref="AL339:AL402" si="337">IF(AND(#REF!&lt;&gt;#REF!,#REF!&lt;&gt;#REF!),"Bold","")</f>
        <v>#REF!</v>
      </c>
    </row>
    <row r="340" spans="1:38">
      <c r="A340" t="s">
        <v>1153</v>
      </c>
      <c r="B340" s="1">
        <v>0.63541666666666663</v>
      </c>
      <c r="C340" t="s">
        <v>186</v>
      </c>
      <c r="D340" t="s">
        <v>1137</v>
      </c>
      <c r="E340" t="s">
        <v>230</v>
      </c>
      <c r="F340">
        <v>3866</v>
      </c>
      <c r="G340" t="s">
        <v>548</v>
      </c>
      <c r="H340" t="s">
        <v>329</v>
      </c>
      <c r="I340" t="s">
        <v>5</v>
      </c>
      <c r="J340" t="s">
        <v>521</v>
      </c>
      <c r="K340" t="s">
        <v>1138</v>
      </c>
      <c r="L340">
        <v>6</v>
      </c>
      <c r="M340">
        <v>45.645400000000002</v>
      </c>
      <c r="N340">
        <v>56.549599999999998</v>
      </c>
      <c r="O340">
        <v>24.455500000000001</v>
      </c>
      <c r="P340">
        <v>7.9943999999999997</v>
      </c>
      <c r="Q340">
        <v>3.5983000000000001</v>
      </c>
      <c r="R340">
        <v>3.2603</v>
      </c>
      <c r="S340">
        <v>2.5179999999999998</v>
      </c>
      <c r="T340">
        <v>1.4543999999999999</v>
      </c>
      <c r="U340">
        <v>1.3126</v>
      </c>
      <c r="V340">
        <v>1.1417999999999999</v>
      </c>
      <c r="W340">
        <v>7.1333000000000002</v>
      </c>
      <c r="X340" t="s">
        <v>1154</v>
      </c>
      <c r="Y340">
        <v>0.309</v>
      </c>
      <c r="Z340" t="s">
        <v>1155</v>
      </c>
      <c r="AA340">
        <v>0.21249999999999999</v>
      </c>
      <c r="AB340" t="s">
        <v>1156</v>
      </c>
      <c r="AC340">
        <v>0.50539999999999996</v>
      </c>
      <c r="AD340">
        <v>7.0998000000000001</v>
      </c>
      <c r="AE340">
        <v>163.19040000000001</v>
      </c>
      <c r="AF340">
        <v>5.5</v>
      </c>
      <c r="AG340">
        <v>86</v>
      </c>
      <c r="AH340">
        <v>16</v>
      </c>
      <c r="AI340">
        <v>35</v>
      </c>
      <c r="AJ340" t="s">
        <v>5</v>
      </c>
      <c r="AL340" t="e">
        <f t="shared" ref="AL340:AL403" si="338">IF(AND(#REF!&lt;&gt;#REF!,#REF!&lt;&gt;#REF!),"Bold","")</f>
        <v>#REF!</v>
      </c>
    </row>
    <row r="341" spans="1:38">
      <c r="A341" t="s">
        <v>1006</v>
      </c>
      <c r="B341" s="1">
        <v>0.60763888888888895</v>
      </c>
      <c r="C341" t="s">
        <v>212</v>
      </c>
      <c r="D341" t="s">
        <v>971</v>
      </c>
      <c r="F341">
        <v>6269</v>
      </c>
      <c r="G341" t="s">
        <v>328</v>
      </c>
      <c r="H341" t="s">
        <v>329</v>
      </c>
      <c r="I341" t="s">
        <v>5</v>
      </c>
      <c r="J341" t="s">
        <v>521</v>
      </c>
      <c r="K341" t="s">
        <v>972</v>
      </c>
      <c r="L341">
        <v>4</v>
      </c>
      <c r="M341">
        <v>63.987499999999997</v>
      </c>
      <c r="N341">
        <v>27.674600000000002</v>
      </c>
      <c r="O341">
        <v>21.631599999999999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 t="s">
        <v>1007</v>
      </c>
      <c r="Y341">
        <v>1.4001999999999999</v>
      </c>
      <c r="Z341" t="s">
        <v>1008</v>
      </c>
      <c r="AA341">
        <v>0.34379999999999999</v>
      </c>
      <c r="AB341" t="s">
        <v>1009</v>
      </c>
      <c r="AC341">
        <v>0.44309999999999999</v>
      </c>
      <c r="AD341">
        <v>7.0994999999999999</v>
      </c>
      <c r="AE341">
        <v>145.0213</v>
      </c>
      <c r="AF341">
        <v>16</v>
      </c>
      <c r="AG341">
        <v>95</v>
      </c>
      <c r="AH341">
        <v>17</v>
      </c>
      <c r="AI341">
        <v>49</v>
      </c>
      <c r="AJ341" t="s">
        <v>5</v>
      </c>
      <c r="AL341" t="e">
        <f t="shared" ref="AL341:AL404" si="339">IF(AND(#REF!&lt;&gt;#REF!,#REF!&lt;&gt;#REF!),"Bold","")</f>
        <v>#REF!</v>
      </c>
    </row>
    <row r="342" spans="1:38">
      <c r="A342" t="s">
        <v>1131</v>
      </c>
      <c r="B342" s="1">
        <v>0.63194444444444442</v>
      </c>
      <c r="C342" t="s">
        <v>212</v>
      </c>
      <c r="D342" t="s">
        <v>1122</v>
      </c>
      <c r="E342" t="s">
        <v>1123</v>
      </c>
      <c r="F342">
        <v>15511</v>
      </c>
      <c r="G342" t="s">
        <v>328</v>
      </c>
      <c r="H342" t="s">
        <v>329</v>
      </c>
      <c r="I342" t="s">
        <v>233</v>
      </c>
      <c r="J342" t="s">
        <v>825</v>
      </c>
      <c r="K342" t="s">
        <v>1124</v>
      </c>
      <c r="L342">
        <v>10</v>
      </c>
      <c r="M342">
        <v>104.4288</v>
      </c>
      <c r="N342">
        <v>39.082799999999999</v>
      </c>
      <c r="O342">
        <v>20.4313</v>
      </c>
      <c r="P342">
        <v>8.5995000000000008</v>
      </c>
      <c r="Q342">
        <v>7.3811</v>
      </c>
      <c r="R342">
        <v>6.9562999999999997</v>
      </c>
      <c r="S342">
        <v>4.742</v>
      </c>
      <c r="T342">
        <v>3.0796999999999999</v>
      </c>
      <c r="U342">
        <v>3.3210000000000002</v>
      </c>
      <c r="V342">
        <v>1.9226000000000001</v>
      </c>
      <c r="W342">
        <v>15.596399999999999</v>
      </c>
      <c r="X342" t="s">
        <v>1132</v>
      </c>
      <c r="Y342">
        <v>3.2843</v>
      </c>
      <c r="Z342" t="s">
        <v>343</v>
      </c>
      <c r="AA342">
        <v>1.5327999999999999</v>
      </c>
      <c r="AB342" t="s">
        <v>1133</v>
      </c>
      <c r="AC342">
        <v>0.52780000000000005</v>
      </c>
      <c r="AD342">
        <v>7.0309999999999997</v>
      </c>
      <c r="AE342">
        <v>227.91739999999999</v>
      </c>
      <c r="AF342">
        <v>10</v>
      </c>
      <c r="AG342">
        <v>128</v>
      </c>
      <c r="AH342">
        <v>17</v>
      </c>
      <c r="AI342">
        <v>9</v>
      </c>
      <c r="AJ342" t="s">
        <v>5</v>
      </c>
      <c r="AL342" t="e">
        <f t="shared" ref="AL342:AL405" si="340">IF(AND(#REF!&lt;&gt;#REF!,#REF!&lt;&gt;#REF!),"Bold","")</f>
        <v>#REF!</v>
      </c>
    </row>
    <row r="343" spans="1:38">
      <c r="A343" t="s">
        <v>1337</v>
      </c>
      <c r="B343" s="1">
        <v>0.66666666666666663</v>
      </c>
      <c r="C343" t="s">
        <v>226</v>
      </c>
      <c r="D343" t="s">
        <v>229</v>
      </c>
      <c r="E343" t="s">
        <v>388</v>
      </c>
      <c r="F343">
        <v>3493</v>
      </c>
      <c r="G343" t="s">
        <v>231</v>
      </c>
      <c r="H343" t="s">
        <v>232</v>
      </c>
      <c r="I343" t="s">
        <v>5</v>
      </c>
      <c r="J343" t="s">
        <v>778</v>
      </c>
      <c r="K343" t="s">
        <v>1312</v>
      </c>
      <c r="L343">
        <v>4</v>
      </c>
      <c r="M343">
        <v>49.480400000000003</v>
      </c>
      <c r="N343">
        <v>19.330300000000001</v>
      </c>
      <c r="O343">
        <v>8.0469000000000008</v>
      </c>
      <c r="P343">
        <v>3.5640000000000001</v>
      </c>
      <c r="Q343">
        <v>3.2985000000000002</v>
      </c>
      <c r="R343">
        <v>1.6729000000000001</v>
      </c>
      <c r="S343">
        <v>1.6011</v>
      </c>
      <c r="T343">
        <v>1.4460999999999999</v>
      </c>
      <c r="U343">
        <v>1.1662999999999999</v>
      </c>
      <c r="V343">
        <v>1.4141999999999999</v>
      </c>
      <c r="W343">
        <v>17.1007</v>
      </c>
      <c r="Y343">
        <v>0</v>
      </c>
      <c r="Z343" t="s">
        <v>1338</v>
      </c>
      <c r="AA343">
        <v>0</v>
      </c>
      <c r="AB343" t="s">
        <v>775</v>
      </c>
      <c r="AC343">
        <v>0.63700000000000001</v>
      </c>
      <c r="AD343">
        <v>6.9634</v>
      </c>
      <c r="AE343">
        <v>115.72190000000001</v>
      </c>
      <c r="AF343">
        <v>0</v>
      </c>
      <c r="AG343">
        <v>51</v>
      </c>
      <c r="AH343">
        <v>17</v>
      </c>
      <c r="AI343">
        <v>46</v>
      </c>
      <c r="AJ343" t="s">
        <v>5</v>
      </c>
      <c r="AL343" t="e">
        <f t="shared" ref="AL343:AL406" si="341">IF(AND(#REF!&lt;&gt;#REF!,#REF!&lt;&gt;#REF!),"Bold","")</f>
        <v>#REF!</v>
      </c>
    </row>
    <row r="344" spans="1:38">
      <c r="A344" t="s">
        <v>605</v>
      </c>
      <c r="B344" s="1">
        <v>0.54513888888888895</v>
      </c>
      <c r="C344" t="s">
        <v>226</v>
      </c>
      <c r="D344" t="s">
        <v>581</v>
      </c>
      <c r="E344" t="s">
        <v>230</v>
      </c>
      <c r="F344">
        <v>4528</v>
      </c>
      <c r="G344" t="s">
        <v>231</v>
      </c>
      <c r="H344" t="s">
        <v>232</v>
      </c>
      <c r="I344" t="s">
        <v>233</v>
      </c>
      <c r="J344" t="s">
        <v>234</v>
      </c>
      <c r="K344" t="s">
        <v>582</v>
      </c>
      <c r="L344">
        <v>2</v>
      </c>
      <c r="M344">
        <v>30.990200000000002</v>
      </c>
      <c r="N344">
        <v>25.341799999999999</v>
      </c>
      <c r="O344">
        <v>18.302099999999999</v>
      </c>
      <c r="P344">
        <v>6.4184999999999999</v>
      </c>
      <c r="Q344">
        <v>3.6781000000000001</v>
      </c>
      <c r="R344">
        <v>2.2694000000000001</v>
      </c>
      <c r="S344">
        <v>2.6211000000000002</v>
      </c>
      <c r="T344">
        <v>0</v>
      </c>
      <c r="U344">
        <v>0</v>
      </c>
      <c r="V344">
        <v>0</v>
      </c>
      <c r="W344">
        <v>15.375</v>
      </c>
      <c r="X344" t="s">
        <v>606</v>
      </c>
      <c r="Y344">
        <v>1.7103999999999999</v>
      </c>
      <c r="Z344" t="s">
        <v>607</v>
      </c>
      <c r="AA344">
        <v>0.69299999999999995</v>
      </c>
      <c r="AB344" t="s">
        <v>608</v>
      </c>
      <c r="AC344">
        <v>1.2773000000000001</v>
      </c>
      <c r="AD344">
        <v>6.8577000000000004</v>
      </c>
      <c r="AE344">
        <v>118.878</v>
      </c>
      <c r="AF344">
        <v>33</v>
      </c>
      <c r="AG344">
        <v>45</v>
      </c>
      <c r="AH344">
        <v>17</v>
      </c>
      <c r="AI344">
        <v>17</v>
      </c>
      <c r="AJ344" t="s">
        <v>5</v>
      </c>
      <c r="AL344" t="e">
        <f t="shared" ref="AL344:AL407" si="342">IF(AND(#REF!&lt;&gt;#REF!,#REF!&lt;&gt;#REF!),"Bold","")</f>
        <v>#REF!</v>
      </c>
    </row>
    <row r="345" spans="1:38">
      <c r="A345" t="s">
        <v>994</v>
      </c>
      <c r="B345" s="1">
        <v>0.60763888888888895</v>
      </c>
      <c r="C345" t="s">
        <v>212</v>
      </c>
      <c r="D345" t="s">
        <v>971</v>
      </c>
      <c r="F345">
        <v>6269</v>
      </c>
      <c r="G345" t="s">
        <v>328</v>
      </c>
      <c r="H345" t="s">
        <v>329</v>
      </c>
      <c r="I345" t="s">
        <v>5</v>
      </c>
      <c r="J345" t="s">
        <v>521</v>
      </c>
      <c r="K345" t="s">
        <v>972</v>
      </c>
      <c r="L345">
        <v>8</v>
      </c>
      <c r="M345">
        <v>47.628999999999998</v>
      </c>
      <c r="N345">
        <v>60.121699999999997</v>
      </c>
      <c r="O345">
        <v>27.087499999999999</v>
      </c>
      <c r="P345">
        <v>8.1000999999999994</v>
      </c>
      <c r="Q345">
        <v>4.8472</v>
      </c>
      <c r="R345">
        <v>2.4327999999999999</v>
      </c>
      <c r="S345">
        <v>1.7189000000000001</v>
      </c>
      <c r="T345">
        <v>1.4217</v>
      </c>
      <c r="U345">
        <v>0.7621</v>
      </c>
      <c r="V345">
        <v>1.0015000000000001</v>
      </c>
      <c r="W345">
        <v>9.2308000000000003</v>
      </c>
      <c r="Y345">
        <v>0</v>
      </c>
      <c r="Z345" t="s">
        <v>995</v>
      </c>
      <c r="AA345">
        <v>0</v>
      </c>
      <c r="AB345" t="s">
        <v>996</v>
      </c>
      <c r="AC345">
        <v>0.52270000000000005</v>
      </c>
      <c r="AD345">
        <v>6.8257000000000003</v>
      </c>
      <c r="AE345">
        <v>171.70179999999999</v>
      </c>
      <c r="AF345">
        <v>0</v>
      </c>
      <c r="AG345">
        <v>85</v>
      </c>
      <c r="AH345">
        <v>17</v>
      </c>
      <c r="AI345">
        <v>45</v>
      </c>
      <c r="AJ345" t="s">
        <v>5</v>
      </c>
      <c r="AL345" t="e">
        <f t="shared" ref="AL345:AL408" si="343">IF(AND(#REF!&lt;&gt;#REF!,#REF!&lt;&gt;#REF!),"Bold","")</f>
        <v>#REF!</v>
      </c>
    </row>
    <row r="346" spans="1:38">
      <c r="A346" t="s">
        <v>1229</v>
      </c>
      <c r="B346" s="1">
        <v>0.64583333333333337</v>
      </c>
      <c r="C346" t="s">
        <v>224</v>
      </c>
      <c r="D346" t="s">
        <v>801</v>
      </c>
      <c r="F346">
        <v>7087</v>
      </c>
      <c r="G346" t="s">
        <v>231</v>
      </c>
      <c r="H346" t="s">
        <v>232</v>
      </c>
      <c r="I346" t="s">
        <v>5</v>
      </c>
      <c r="J346" t="s">
        <v>778</v>
      </c>
      <c r="K346" t="s">
        <v>1220</v>
      </c>
      <c r="L346">
        <v>3</v>
      </c>
      <c r="M346">
        <v>85.594300000000004</v>
      </c>
      <c r="N346">
        <v>45.5976</v>
      </c>
      <c r="O346">
        <v>25.0718</v>
      </c>
      <c r="P346">
        <v>12.763199999999999</v>
      </c>
      <c r="Q346">
        <v>5.4977999999999998</v>
      </c>
      <c r="R346">
        <v>2.3256000000000001</v>
      </c>
      <c r="S346">
        <v>3.1074999999999999</v>
      </c>
      <c r="T346">
        <v>1.585</v>
      </c>
      <c r="U346">
        <v>0</v>
      </c>
      <c r="V346">
        <v>0</v>
      </c>
      <c r="W346">
        <v>19.665700000000001</v>
      </c>
      <c r="X346" t="s">
        <v>444</v>
      </c>
      <c r="Y346">
        <v>2.2656000000000001</v>
      </c>
      <c r="Z346" t="s">
        <v>357</v>
      </c>
      <c r="AA346">
        <v>3.1413000000000002</v>
      </c>
      <c r="AB346" t="s">
        <v>604</v>
      </c>
      <c r="AC346">
        <v>1.5932999999999999</v>
      </c>
      <c r="AD346">
        <v>6.8164999999999996</v>
      </c>
      <c r="AE346">
        <v>218.16970000000001</v>
      </c>
      <c r="AF346">
        <v>6.5</v>
      </c>
      <c r="AG346">
        <v>73</v>
      </c>
      <c r="AH346">
        <v>17</v>
      </c>
      <c r="AI346">
        <v>9</v>
      </c>
      <c r="AJ346" t="s">
        <v>5</v>
      </c>
      <c r="AL346" t="e">
        <f t="shared" ref="AL346:AL409" si="344">IF(AND(#REF!&lt;&gt;#REF!,#REF!&lt;&gt;#REF!),"Bold","")</f>
        <v>#REF!</v>
      </c>
    </row>
    <row r="347" spans="1:38">
      <c r="A347" t="s">
        <v>1630</v>
      </c>
      <c r="B347" s="1">
        <v>0.82291666666666663</v>
      </c>
      <c r="C347" t="s">
        <v>181</v>
      </c>
      <c r="D347" t="s">
        <v>1105</v>
      </c>
      <c r="E347" t="s">
        <v>388</v>
      </c>
      <c r="F347">
        <v>3429</v>
      </c>
      <c r="G347" t="s">
        <v>1481</v>
      </c>
      <c r="H347" t="s">
        <v>1482</v>
      </c>
      <c r="I347" s="3" t="s">
        <v>5</v>
      </c>
      <c r="J347" t="s">
        <v>778</v>
      </c>
      <c r="K347" t="s">
        <v>1611</v>
      </c>
      <c r="L347">
        <v>3</v>
      </c>
      <c r="M347">
        <v>31.2987</v>
      </c>
      <c r="N347">
        <v>22.709800000000001</v>
      </c>
      <c r="O347">
        <v>11.4701</v>
      </c>
      <c r="P347">
        <v>4.9778000000000002</v>
      </c>
      <c r="Q347">
        <v>2.7494999999999998</v>
      </c>
      <c r="R347">
        <v>2.9756</v>
      </c>
      <c r="S347">
        <v>0</v>
      </c>
      <c r="T347">
        <v>0</v>
      </c>
      <c r="U347">
        <v>0</v>
      </c>
      <c r="V347">
        <v>0</v>
      </c>
      <c r="W347">
        <v>17.026399999999999</v>
      </c>
      <c r="X347" t="s">
        <v>321</v>
      </c>
      <c r="Y347">
        <v>2.1355</v>
      </c>
      <c r="Z347" t="s">
        <v>672</v>
      </c>
      <c r="AA347">
        <v>1.0016</v>
      </c>
      <c r="AB347" t="s">
        <v>1631</v>
      </c>
      <c r="AC347">
        <v>2.5352000000000001</v>
      </c>
      <c r="AD347">
        <v>6.7</v>
      </c>
      <c r="AE347">
        <v>110.04989999999999</v>
      </c>
      <c r="AF347">
        <v>20</v>
      </c>
      <c r="AG347">
        <v>46</v>
      </c>
      <c r="AH347">
        <v>17</v>
      </c>
      <c r="AI347">
        <v>41</v>
      </c>
      <c r="AJ347" t="s">
        <v>5</v>
      </c>
      <c r="AL347" t="e">
        <f t="shared" ref="AL347:AL410" si="345">IF(AND(#REF!&lt;&gt;#REF!,#REF!&lt;&gt;#REF!),"Bold","")</f>
        <v>#REF!</v>
      </c>
    </row>
    <row r="348" spans="1:38">
      <c r="A348" t="s">
        <v>443</v>
      </c>
      <c r="B348" s="1">
        <v>0.52777777777777779</v>
      </c>
      <c r="C348" t="s">
        <v>224</v>
      </c>
      <c r="D348" t="s">
        <v>433</v>
      </c>
      <c r="F348">
        <v>10358</v>
      </c>
      <c r="G348" t="s">
        <v>231</v>
      </c>
      <c r="H348" t="s">
        <v>232</v>
      </c>
      <c r="I348" t="s">
        <v>233</v>
      </c>
      <c r="J348" t="s">
        <v>234</v>
      </c>
      <c r="K348" t="s">
        <v>434</v>
      </c>
      <c r="L348">
        <v>2</v>
      </c>
      <c r="M348">
        <v>75.6965</v>
      </c>
      <c r="N348">
        <v>67.7</v>
      </c>
      <c r="O348">
        <v>18.6371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18.560700000000001</v>
      </c>
      <c r="X348" t="s">
        <v>444</v>
      </c>
      <c r="Y348">
        <v>2.3016000000000001</v>
      </c>
      <c r="Z348" t="s">
        <v>445</v>
      </c>
      <c r="AA348">
        <v>2.4339</v>
      </c>
      <c r="AB348" t="s">
        <v>446</v>
      </c>
      <c r="AC348">
        <v>0.33350000000000002</v>
      </c>
      <c r="AD348">
        <v>6.6660000000000004</v>
      </c>
      <c r="AE348">
        <v>222.7457</v>
      </c>
      <c r="AF348">
        <v>6.5</v>
      </c>
      <c r="AG348">
        <v>0</v>
      </c>
      <c r="AH348">
        <v>17</v>
      </c>
      <c r="AI348">
        <v>10</v>
      </c>
      <c r="AJ348" t="s">
        <v>5</v>
      </c>
      <c r="AL348" t="e">
        <f t="shared" ref="AL348:AL411" si="346">IF(AND(#REF!&lt;&gt;#REF!,#REF!&lt;&gt;#REF!),"Bold","")</f>
        <v>#REF!</v>
      </c>
    </row>
    <row r="349" spans="1:38">
      <c r="A349" t="s">
        <v>1462</v>
      </c>
      <c r="B349" s="1">
        <v>0.69097222222222221</v>
      </c>
      <c r="C349" t="s">
        <v>224</v>
      </c>
      <c r="D349" t="s">
        <v>801</v>
      </c>
      <c r="F349">
        <v>5996</v>
      </c>
      <c r="G349" t="s">
        <v>231</v>
      </c>
      <c r="H349" t="s">
        <v>232</v>
      </c>
      <c r="I349" s="3" t="s">
        <v>5</v>
      </c>
      <c r="J349" t="s">
        <v>778</v>
      </c>
      <c r="K349" t="s">
        <v>1443</v>
      </c>
      <c r="L349">
        <v>6</v>
      </c>
      <c r="M349">
        <v>46.475200000000001</v>
      </c>
      <c r="N349">
        <v>57.6006</v>
      </c>
      <c r="O349">
        <v>19.728400000000001</v>
      </c>
      <c r="P349">
        <v>4.9619999999999997</v>
      </c>
      <c r="Q349">
        <v>2.7768000000000002</v>
      </c>
      <c r="R349">
        <v>1.7956000000000001</v>
      </c>
      <c r="S349">
        <v>1.6980999999999999</v>
      </c>
      <c r="T349">
        <v>1.0936999999999999</v>
      </c>
      <c r="U349">
        <v>0.73340000000000005</v>
      </c>
      <c r="V349">
        <v>0.78310000000000002</v>
      </c>
      <c r="W349">
        <v>17.2286</v>
      </c>
      <c r="Y349">
        <v>0</v>
      </c>
      <c r="Z349" t="s">
        <v>1463</v>
      </c>
      <c r="AA349">
        <v>7.3200000000000001E-2</v>
      </c>
      <c r="AB349" t="s">
        <v>1464</v>
      </c>
      <c r="AC349">
        <v>1.5876999999999999</v>
      </c>
      <c r="AD349">
        <v>6.6005000000000003</v>
      </c>
      <c r="AE349">
        <v>163.1369</v>
      </c>
      <c r="AF349">
        <v>0</v>
      </c>
      <c r="AG349">
        <v>45</v>
      </c>
      <c r="AH349">
        <v>17</v>
      </c>
      <c r="AI349">
        <v>6</v>
      </c>
      <c r="AJ349" t="s">
        <v>5</v>
      </c>
      <c r="AL349" t="e">
        <f t="shared" ref="AL349:AL412" si="347">IF(AND(#REF!&lt;&gt;#REF!,#REF!&lt;&gt;#REF!),"Bold","")</f>
        <v>#REF!</v>
      </c>
    </row>
    <row r="350" spans="1:38">
      <c r="A350" t="s">
        <v>1586</v>
      </c>
      <c r="B350" s="1">
        <v>0.78125</v>
      </c>
      <c r="C350" t="s">
        <v>181</v>
      </c>
      <c r="D350" t="s">
        <v>730</v>
      </c>
      <c r="E350" t="s">
        <v>388</v>
      </c>
      <c r="F350">
        <v>3429</v>
      </c>
      <c r="G350" t="s">
        <v>1481</v>
      </c>
      <c r="H350" t="s">
        <v>1482</v>
      </c>
      <c r="I350" s="3" t="s">
        <v>5</v>
      </c>
      <c r="J350" t="s">
        <v>778</v>
      </c>
      <c r="K350" t="s">
        <v>1565</v>
      </c>
      <c r="L350">
        <v>3</v>
      </c>
      <c r="M350">
        <v>33.827199999999998</v>
      </c>
      <c r="N350">
        <v>33.1265</v>
      </c>
      <c r="O350">
        <v>12.0029</v>
      </c>
      <c r="P350">
        <v>4.9627999999999997</v>
      </c>
      <c r="Q350">
        <v>2.8879999999999999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 t="s">
        <v>491</v>
      </c>
      <c r="Y350">
        <v>0.4965</v>
      </c>
      <c r="Z350" t="s">
        <v>1587</v>
      </c>
      <c r="AA350">
        <v>0.28960000000000002</v>
      </c>
      <c r="AB350" t="s">
        <v>1588</v>
      </c>
      <c r="AC350">
        <v>1.4836</v>
      </c>
      <c r="AD350">
        <v>6.6</v>
      </c>
      <c r="AE350">
        <v>102.9006</v>
      </c>
      <c r="AF350">
        <v>25</v>
      </c>
      <c r="AG350">
        <v>46</v>
      </c>
      <c r="AH350">
        <v>17</v>
      </c>
      <c r="AI350">
        <v>15</v>
      </c>
      <c r="AJ350" t="s">
        <v>5</v>
      </c>
      <c r="AL350" t="e">
        <f t="shared" ref="AL350:AL413" si="348">IF(AND(#REF!&lt;&gt;#REF!,#REF!&lt;&gt;#REF!),"Bold","")</f>
        <v>#REF!</v>
      </c>
    </row>
    <row r="351" spans="1:38">
      <c r="A351" t="s">
        <v>630</v>
      </c>
      <c r="B351" s="1">
        <v>0.54861111111111105</v>
      </c>
      <c r="C351" t="s">
        <v>224</v>
      </c>
      <c r="D351" t="s">
        <v>433</v>
      </c>
      <c r="F351">
        <v>6542</v>
      </c>
      <c r="G351" t="s">
        <v>231</v>
      </c>
      <c r="H351" t="s">
        <v>232</v>
      </c>
      <c r="I351" t="s">
        <v>5</v>
      </c>
      <c r="J351" t="s">
        <v>234</v>
      </c>
      <c r="K351" t="s">
        <v>612</v>
      </c>
      <c r="L351">
        <v>2</v>
      </c>
      <c r="M351">
        <v>33.304499999999997</v>
      </c>
      <c r="N351">
        <v>58.463999999999999</v>
      </c>
      <c r="O351">
        <v>34.835999999999999</v>
      </c>
      <c r="P351">
        <v>7.8460999999999999</v>
      </c>
      <c r="Q351">
        <v>6.0213999999999999</v>
      </c>
      <c r="R351">
        <v>3.9176000000000002</v>
      </c>
      <c r="S351">
        <v>0</v>
      </c>
      <c r="T351">
        <v>0</v>
      </c>
      <c r="U351">
        <v>0</v>
      </c>
      <c r="V351">
        <v>0</v>
      </c>
      <c r="W351">
        <v>15.6236</v>
      </c>
      <c r="X351" t="s">
        <v>441</v>
      </c>
      <c r="Y351">
        <v>1.3208</v>
      </c>
      <c r="Z351" t="s">
        <v>631</v>
      </c>
      <c r="AA351">
        <v>0.4</v>
      </c>
      <c r="AB351" t="s">
        <v>632</v>
      </c>
      <c r="AC351">
        <v>0.44280000000000003</v>
      </c>
      <c r="AD351">
        <v>6.5670000000000002</v>
      </c>
      <c r="AE351">
        <v>177.26300000000001</v>
      </c>
      <c r="AF351">
        <v>20</v>
      </c>
      <c r="AG351">
        <v>58</v>
      </c>
      <c r="AH351">
        <v>17</v>
      </c>
      <c r="AI351">
        <v>9</v>
      </c>
      <c r="AJ351" t="s">
        <v>5</v>
      </c>
      <c r="AL351" t="e">
        <f t="shared" ref="AL351:AL414" si="349">IF(AND(#REF!&lt;&gt;#REF!,#REF!&lt;&gt;#REF!),"Bold","")</f>
        <v>#REF!</v>
      </c>
    </row>
    <row r="352" spans="1:38">
      <c r="A352" t="s">
        <v>1598</v>
      </c>
      <c r="B352" s="1">
        <v>0.80208333333333337</v>
      </c>
      <c r="C352" t="s">
        <v>181</v>
      </c>
      <c r="D352" t="s">
        <v>1105</v>
      </c>
      <c r="E352" t="s">
        <v>388</v>
      </c>
      <c r="F352">
        <v>3429</v>
      </c>
      <c r="G352" t="s">
        <v>1481</v>
      </c>
      <c r="H352" t="s">
        <v>1482</v>
      </c>
      <c r="I352" s="3" t="s">
        <v>5</v>
      </c>
      <c r="J352" t="s">
        <v>778</v>
      </c>
      <c r="K352" t="s">
        <v>1589</v>
      </c>
      <c r="L352">
        <v>3</v>
      </c>
      <c r="M352">
        <v>54.4</v>
      </c>
      <c r="N352">
        <v>41.408000000000001</v>
      </c>
      <c r="O352">
        <v>15.873799999999999</v>
      </c>
      <c r="P352">
        <v>7.8361000000000001</v>
      </c>
      <c r="Q352">
        <v>4.4362000000000004</v>
      </c>
      <c r="R352">
        <v>3.4653999999999998</v>
      </c>
      <c r="S352">
        <v>0.99680000000000002</v>
      </c>
      <c r="T352">
        <v>1.2531000000000001</v>
      </c>
      <c r="U352">
        <v>0</v>
      </c>
      <c r="V352">
        <v>0</v>
      </c>
      <c r="W352">
        <v>18.197900000000001</v>
      </c>
      <c r="X352" t="s">
        <v>674</v>
      </c>
      <c r="Y352">
        <v>2.9699</v>
      </c>
      <c r="Z352" t="s">
        <v>1537</v>
      </c>
      <c r="AA352">
        <v>0.58209999999999995</v>
      </c>
      <c r="AB352" t="s">
        <v>1413</v>
      </c>
      <c r="AC352">
        <v>1.6731</v>
      </c>
      <c r="AD352">
        <v>6.5583999999999998</v>
      </c>
      <c r="AE352">
        <v>161.9032</v>
      </c>
      <c r="AF352">
        <v>8</v>
      </c>
      <c r="AG352">
        <v>51</v>
      </c>
      <c r="AH352">
        <v>17</v>
      </c>
      <c r="AI352">
        <v>59</v>
      </c>
      <c r="AJ352" t="s">
        <v>5</v>
      </c>
      <c r="AL352" t="e">
        <f t="shared" ref="AL352:AL415" si="350">IF(AND(#REF!&lt;&gt;#REF!,#REF!&lt;&gt;#REF!),"Bold","")</f>
        <v>#REF!</v>
      </c>
    </row>
    <row r="353" spans="1:38">
      <c r="A353" t="s">
        <v>965</v>
      </c>
      <c r="B353" s="1">
        <v>0.60416666666666663</v>
      </c>
      <c r="C353" t="s">
        <v>175</v>
      </c>
      <c r="D353" t="s">
        <v>484</v>
      </c>
      <c r="E353" t="s">
        <v>230</v>
      </c>
      <c r="F353">
        <v>3752</v>
      </c>
      <c r="G353" t="s">
        <v>291</v>
      </c>
      <c r="H353" t="s">
        <v>232</v>
      </c>
      <c r="I353" t="s">
        <v>233</v>
      </c>
      <c r="J353" t="s">
        <v>933</v>
      </c>
      <c r="K353" t="s">
        <v>934</v>
      </c>
      <c r="L353">
        <v>3</v>
      </c>
      <c r="M353">
        <v>39.957799999999999</v>
      </c>
      <c r="N353">
        <v>33.260800000000003</v>
      </c>
      <c r="O353">
        <v>27</v>
      </c>
      <c r="P353">
        <v>7.4714</v>
      </c>
      <c r="Q353">
        <v>6.2130000000000001</v>
      </c>
      <c r="R353">
        <v>2.6549</v>
      </c>
      <c r="S353">
        <v>0</v>
      </c>
      <c r="T353">
        <v>0</v>
      </c>
      <c r="U353">
        <v>0</v>
      </c>
      <c r="V353">
        <v>0</v>
      </c>
      <c r="W353">
        <v>14.59</v>
      </c>
      <c r="X353" t="s">
        <v>503</v>
      </c>
      <c r="Y353">
        <v>0.57930000000000004</v>
      </c>
      <c r="Z353" t="s">
        <v>966</v>
      </c>
      <c r="AA353">
        <v>0.60899999999999999</v>
      </c>
      <c r="AB353" t="s">
        <v>967</v>
      </c>
      <c r="AC353">
        <v>0.9546</v>
      </c>
      <c r="AD353">
        <v>6.5171000000000001</v>
      </c>
      <c r="AE353">
        <v>146.86770000000001</v>
      </c>
      <c r="AF353">
        <v>12</v>
      </c>
      <c r="AG353">
        <v>62</v>
      </c>
      <c r="AH353">
        <v>17</v>
      </c>
      <c r="AI353">
        <v>46</v>
      </c>
      <c r="AJ353" t="s">
        <v>5</v>
      </c>
      <c r="AL353" t="e">
        <f t="shared" ref="AL353:AL416" si="351">IF(AND(#REF!&lt;&gt;#REF!,#REF!&lt;&gt;#REF!),"Bold","")</f>
        <v>#REF!</v>
      </c>
    </row>
    <row r="354" spans="1:38">
      <c r="A354" t="s">
        <v>1016</v>
      </c>
      <c r="B354" s="1">
        <v>0.60763888888888895</v>
      </c>
      <c r="C354" t="s">
        <v>212</v>
      </c>
      <c r="D354" t="s">
        <v>971</v>
      </c>
      <c r="F354">
        <v>6269</v>
      </c>
      <c r="G354" t="s">
        <v>328</v>
      </c>
      <c r="H354" t="s">
        <v>329</v>
      </c>
      <c r="I354" t="s">
        <v>5</v>
      </c>
      <c r="J354" t="s">
        <v>521</v>
      </c>
      <c r="K354" t="s">
        <v>972</v>
      </c>
      <c r="L354">
        <v>5</v>
      </c>
      <c r="M354">
        <v>35.139600000000002</v>
      </c>
      <c r="N354">
        <v>40.842399999999998</v>
      </c>
      <c r="O354">
        <v>18.6462</v>
      </c>
      <c r="P354">
        <v>5.3231999999999999</v>
      </c>
      <c r="Q354">
        <v>2.2349999999999999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 t="s">
        <v>1017</v>
      </c>
      <c r="Y354">
        <v>9.1800000000000007E-2</v>
      </c>
      <c r="Z354" t="s">
        <v>1018</v>
      </c>
      <c r="AA354">
        <v>0.2142</v>
      </c>
      <c r="AB354" t="s">
        <v>560</v>
      </c>
      <c r="AC354">
        <v>1.2252000000000001</v>
      </c>
      <c r="AD354">
        <v>6.5</v>
      </c>
      <c r="AE354">
        <v>118.45350000000001</v>
      </c>
      <c r="AF354">
        <v>33</v>
      </c>
      <c r="AG354">
        <v>87</v>
      </c>
      <c r="AH354">
        <v>17</v>
      </c>
      <c r="AI354">
        <v>838</v>
      </c>
      <c r="AJ354" t="s">
        <v>5</v>
      </c>
      <c r="AL354" t="e">
        <f t="shared" ref="AL354:AL417" si="352">IF(AND(#REF!&lt;&gt;#REF!,#REF!&lt;&gt;#REF!),"Bold","")</f>
        <v>#REF!</v>
      </c>
    </row>
    <row r="355" spans="1:38">
      <c r="A355" t="s">
        <v>921</v>
      </c>
      <c r="B355" s="1">
        <v>0.59722222222222221</v>
      </c>
      <c r="C355" t="s">
        <v>224</v>
      </c>
      <c r="D355" t="s">
        <v>484</v>
      </c>
      <c r="F355">
        <v>7632</v>
      </c>
      <c r="G355" t="s">
        <v>231</v>
      </c>
      <c r="H355" t="s">
        <v>232</v>
      </c>
      <c r="I355" t="s">
        <v>233</v>
      </c>
      <c r="J355" t="s">
        <v>778</v>
      </c>
      <c r="K355" t="s">
        <v>899</v>
      </c>
      <c r="L355">
        <v>6</v>
      </c>
      <c r="M355">
        <v>27.007000000000001</v>
      </c>
      <c r="N355">
        <v>20.442599999999999</v>
      </c>
      <c r="O355">
        <v>7.9672000000000001</v>
      </c>
      <c r="P355">
        <v>3.7776000000000001</v>
      </c>
      <c r="Q355">
        <v>3.0661999999999998</v>
      </c>
      <c r="R355">
        <v>2.3138000000000001</v>
      </c>
      <c r="S355">
        <v>1.4167000000000001</v>
      </c>
      <c r="T355">
        <v>0.92300000000000004</v>
      </c>
      <c r="U355">
        <v>0.66920000000000002</v>
      </c>
      <c r="V355">
        <v>0.54749999999999999</v>
      </c>
      <c r="W355">
        <v>15.5221</v>
      </c>
      <c r="X355" t="s">
        <v>448</v>
      </c>
      <c r="Y355">
        <v>0.77310000000000001</v>
      </c>
      <c r="Z355" t="s">
        <v>922</v>
      </c>
      <c r="AA355">
        <v>0.29680000000000001</v>
      </c>
      <c r="AB355" t="s">
        <v>239</v>
      </c>
      <c r="AC355">
        <v>1.6297999999999999</v>
      </c>
      <c r="AD355">
        <v>6.4794999999999998</v>
      </c>
      <c r="AE355">
        <v>92.831900000000005</v>
      </c>
      <c r="AF355">
        <v>150</v>
      </c>
      <c r="AG355">
        <v>28</v>
      </c>
      <c r="AH355">
        <v>17</v>
      </c>
      <c r="AI355">
        <v>9</v>
      </c>
      <c r="AJ355" t="s">
        <v>5</v>
      </c>
      <c r="AL355" t="e">
        <f t="shared" ref="AL355:AL418" si="353">IF(AND(#REF!&lt;&gt;#REF!,#REF!&lt;&gt;#REF!),"Bold","")</f>
        <v>#REF!</v>
      </c>
    </row>
    <row r="356" spans="1:38">
      <c r="A356" t="s">
        <v>1343</v>
      </c>
      <c r="B356" s="1">
        <v>0.67013888888888884</v>
      </c>
      <c r="C356" t="s">
        <v>224</v>
      </c>
      <c r="D356" t="s">
        <v>801</v>
      </c>
      <c r="F356">
        <v>5996</v>
      </c>
      <c r="G356" t="s">
        <v>231</v>
      </c>
      <c r="H356" t="s">
        <v>232</v>
      </c>
      <c r="I356" t="s">
        <v>5</v>
      </c>
      <c r="J356" t="s">
        <v>778</v>
      </c>
      <c r="K356" t="s">
        <v>1339</v>
      </c>
      <c r="L356">
        <v>4</v>
      </c>
      <c r="M356">
        <v>74.605000000000004</v>
      </c>
      <c r="N356">
        <v>64.239999999999995</v>
      </c>
      <c r="O356">
        <v>24.112200000000001</v>
      </c>
      <c r="P356">
        <v>6.1634000000000002</v>
      </c>
      <c r="Q356">
        <v>5.125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15.9129</v>
      </c>
      <c r="X356" t="s">
        <v>452</v>
      </c>
      <c r="Y356">
        <v>3.0804999999999998</v>
      </c>
      <c r="Z356" t="s">
        <v>615</v>
      </c>
      <c r="AA356">
        <v>1.9027000000000001</v>
      </c>
      <c r="AB356" t="s">
        <v>818</v>
      </c>
      <c r="AC356">
        <v>1.4894000000000001</v>
      </c>
      <c r="AD356">
        <v>6.4</v>
      </c>
      <c r="AE356">
        <v>216.31610000000001</v>
      </c>
      <c r="AF356">
        <v>7</v>
      </c>
      <c r="AG356">
        <v>57</v>
      </c>
      <c r="AH356">
        <v>17</v>
      </c>
      <c r="AI356">
        <v>36</v>
      </c>
      <c r="AJ356" t="s">
        <v>5</v>
      </c>
      <c r="AL356" t="e">
        <f t="shared" ref="AL356:AL419" si="354">IF(AND(#REF!&lt;&gt;#REF!,#REF!&lt;&gt;#REF!),"Bold","")</f>
        <v>#REF!</v>
      </c>
    </row>
    <row r="357" spans="1:38">
      <c r="A357" t="s">
        <v>355</v>
      </c>
      <c r="B357" s="1">
        <v>0.51388888888888895</v>
      </c>
      <c r="C357" t="s">
        <v>212</v>
      </c>
      <c r="D357" t="s">
        <v>327</v>
      </c>
      <c r="F357">
        <v>6269</v>
      </c>
      <c r="G357" t="s">
        <v>328</v>
      </c>
      <c r="H357" t="s">
        <v>329</v>
      </c>
      <c r="I357" t="s">
        <v>233</v>
      </c>
      <c r="J357" t="s">
        <v>330</v>
      </c>
      <c r="K357" t="s">
        <v>331</v>
      </c>
      <c r="L357">
        <v>4</v>
      </c>
      <c r="M357">
        <v>53.356000000000002</v>
      </c>
      <c r="N357">
        <v>57.268000000000001</v>
      </c>
      <c r="O357">
        <v>15.909599999999999</v>
      </c>
      <c r="P357">
        <v>5.5307000000000004</v>
      </c>
      <c r="Q357">
        <v>7.2925000000000004</v>
      </c>
      <c r="R357">
        <v>3.3839000000000001</v>
      </c>
      <c r="S357">
        <v>3.8334000000000001</v>
      </c>
      <c r="T357">
        <v>1.9378</v>
      </c>
      <c r="U357">
        <v>2.0905999999999998</v>
      </c>
      <c r="V357">
        <v>1.3513999999999999</v>
      </c>
      <c r="W357">
        <v>0</v>
      </c>
      <c r="X357" t="s">
        <v>356</v>
      </c>
      <c r="Y357">
        <v>6.8779000000000003</v>
      </c>
      <c r="Z357" t="s">
        <v>357</v>
      </c>
      <c r="AA357">
        <v>3.3694999999999999</v>
      </c>
      <c r="AB357" t="s">
        <v>358</v>
      </c>
      <c r="AC357">
        <v>0.27879999999999999</v>
      </c>
      <c r="AD357">
        <v>6.3857999999999997</v>
      </c>
      <c r="AE357">
        <v>168.86590000000001</v>
      </c>
      <c r="AF357">
        <v>2.5</v>
      </c>
      <c r="AG357">
        <v>0</v>
      </c>
      <c r="AH357">
        <v>17</v>
      </c>
      <c r="AI357">
        <v>37</v>
      </c>
      <c r="AJ357" t="s">
        <v>5</v>
      </c>
      <c r="AL357" t="e">
        <f t="shared" ref="AL357:AL420" si="355">IF(AND(#REF!&lt;&gt;#REF!,#REF!&lt;&gt;#REF!),"Bold","")</f>
        <v>#REF!</v>
      </c>
    </row>
    <row r="358" spans="1:38">
      <c r="A358" t="s">
        <v>1011</v>
      </c>
      <c r="B358" s="1">
        <v>0.60763888888888895</v>
      </c>
      <c r="C358" t="s">
        <v>212</v>
      </c>
      <c r="D358" t="s">
        <v>971</v>
      </c>
      <c r="F358">
        <v>6269</v>
      </c>
      <c r="G358" t="s">
        <v>328</v>
      </c>
      <c r="H358" t="s">
        <v>329</v>
      </c>
      <c r="I358" t="s">
        <v>5</v>
      </c>
      <c r="J358" t="s">
        <v>521</v>
      </c>
      <c r="K358" t="s">
        <v>972</v>
      </c>
      <c r="L358">
        <v>4</v>
      </c>
      <c r="M358">
        <v>46.062100000000001</v>
      </c>
      <c r="N358">
        <v>39.147799999999997</v>
      </c>
      <c r="O358">
        <v>14.8903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 t="s">
        <v>1012</v>
      </c>
      <c r="Y358">
        <v>0.35580000000000001</v>
      </c>
      <c r="Z358" t="s">
        <v>1013</v>
      </c>
      <c r="AA358">
        <v>8.3299999999999999E-2</v>
      </c>
      <c r="AB358" t="s">
        <v>1014</v>
      </c>
      <c r="AC358">
        <v>0.97260000000000002</v>
      </c>
      <c r="AD358">
        <v>6.3</v>
      </c>
      <c r="AE358">
        <v>127.2486</v>
      </c>
      <c r="AF358">
        <v>50</v>
      </c>
      <c r="AG358">
        <v>86</v>
      </c>
      <c r="AH358">
        <v>13</v>
      </c>
      <c r="AI358">
        <v>39</v>
      </c>
      <c r="AJ358" t="s">
        <v>240</v>
      </c>
      <c r="AL358" t="e">
        <f t="shared" ref="AL358:AL421" si="356">IF(AND(#REF!&lt;&gt;#REF!,#REF!&lt;&gt;#REF!),"Bold","")</f>
        <v>#REF!</v>
      </c>
    </row>
    <row r="359" spans="1:38">
      <c r="A359" t="s">
        <v>723</v>
      </c>
      <c r="B359" s="1">
        <v>0.55902777777777779</v>
      </c>
      <c r="C359" t="s">
        <v>212</v>
      </c>
      <c r="D359" t="s">
        <v>327</v>
      </c>
      <c r="F359">
        <v>6814</v>
      </c>
      <c r="G359" t="s">
        <v>328</v>
      </c>
      <c r="H359" t="s">
        <v>329</v>
      </c>
      <c r="I359" t="s">
        <v>5</v>
      </c>
      <c r="J359" t="s">
        <v>521</v>
      </c>
      <c r="K359" t="s">
        <v>688</v>
      </c>
      <c r="L359">
        <v>6</v>
      </c>
      <c r="M359">
        <v>41.517899999999997</v>
      </c>
      <c r="N359">
        <v>42.658999999999999</v>
      </c>
      <c r="O359">
        <v>23.696100000000001</v>
      </c>
      <c r="P359">
        <v>7.8117000000000001</v>
      </c>
      <c r="Q359">
        <v>4.5400999999999998</v>
      </c>
      <c r="R359">
        <v>3.1644999999999999</v>
      </c>
      <c r="S359">
        <v>2.0731999999999999</v>
      </c>
      <c r="T359">
        <v>1.6800999999999999</v>
      </c>
      <c r="U359">
        <v>1.0438000000000001</v>
      </c>
      <c r="V359">
        <v>1.2141999999999999</v>
      </c>
      <c r="W359">
        <v>18.022099999999998</v>
      </c>
      <c r="X359" t="s">
        <v>724</v>
      </c>
      <c r="Y359">
        <v>5.5599999999999997E-2</v>
      </c>
      <c r="Z359" t="s">
        <v>725</v>
      </c>
      <c r="AA359">
        <v>1.6875</v>
      </c>
      <c r="AB359" t="s">
        <v>552</v>
      </c>
      <c r="AC359">
        <v>0.80200000000000005</v>
      </c>
      <c r="AD359">
        <v>6.1454000000000004</v>
      </c>
      <c r="AE359">
        <v>156.11340000000001</v>
      </c>
      <c r="AF359">
        <v>14</v>
      </c>
      <c r="AG359">
        <v>98</v>
      </c>
      <c r="AH359">
        <v>13</v>
      </c>
      <c r="AI359">
        <v>10</v>
      </c>
      <c r="AJ359" t="s">
        <v>240</v>
      </c>
      <c r="AL359" t="e">
        <f t="shared" ref="AL359:AL422" si="357">IF(AND(#REF!&lt;&gt;#REF!,#REF!&lt;&gt;#REF!),"Bold","")</f>
        <v>#REF!</v>
      </c>
    </row>
    <row r="360" spans="1:38">
      <c r="A360" t="s">
        <v>351</v>
      </c>
      <c r="B360" s="1">
        <v>0.51388888888888895</v>
      </c>
      <c r="C360" t="s">
        <v>212</v>
      </c>
      <c r="D360" t="s">
        <v>327</v>
      </c>
      <c r="F360">
        <v>6269</v>
      </c>
      <c r="G360" t="s">
        <v>328</v>
      </c>
      <c r="H360" t="s">
        <v>329</v>
      </c>
      <c r="I360" t="s">
        <v>233</v>
      </c>
      <c r="J360" t="s">
        <v>330</v>
      </c>
      <c r="K360" t="s">
        <v>331</v>
      </c>
      <c r="L360">
        <v>4</v>
      </c>
      <c r="M360">
        <v>67.704999999999998</v>
      </c>
      <c r="N360">
        <v>35.753799999999998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17.7</v>
      </c>
      <c r="X360" t="s">
        <v>352</v>
      </c>
      <c r="Y360">
        <v>2.7681</v>
      </c>
      <c r="Z360" t="s">
        <v>353</v>
      </c>
      <c r="AA360">
        <v>2.3818000000000001</v>
      </c>
      <c r="AB360" t="s">
        <v>354</v>
      </c>
      <c r="AC360">
        <v>0.81179999999999997</v>
      </c>
      <c r="AD360">
        <v>6</v>
      </c>
      <c r="AE360">
        <v>178.13560000000001</v>
      </c>
      <c r="AF360">
        <v>6</v>
      </c>
      <c r="AG360">
        <v>0</v>
      </c>
      <c r="AH360">
        <v>13</v>
      </c>
      <c r="AI360">
        <v>16</v>
      </c>
      <c r="AJ360" t="s">
        <v>240</v>
      </c>
      <c r="AL360" t="e">
        <f t="shared" ref="AL360:AL423" si="358">IF(AND(#REF!&lt;&gt;#REF!,#REF!&lt;&gt;#REF!),"Bold","")</f>
        <v>#REF!</v>
      </c>
    </row>
    <row r="361" spans="1:38">
      <c r="A361" t="s">
        <v>517</v>
      </c>
      <c r="B361" s="1">
        <v>0.53125</v>
      </c>
      <c r="C361" t="s">
        <v>175</v>
      </c>
      <c r="D361" t="s">
        <v>484</v>
      </c>
      <c r="E361" t="s">
        <v>230</v>
      </c>
      <c r="F361">
        <v>3752</v>
      </c>
      <c r="G361" t="s">
        <v>291</v>
      </c>
      <c r="H361" t="s">
        <v>232</v>
      </c>
      <c r="I361" t="s">
        <v>5</v>
      </c>
      <c r="J361" t="s">
        <v>234</v>
      </c>
      <c r="K361" t="s">
        <v>485</v>
      </c>
      <c r="L361">
        <v>2</v>
      </c>
      <c r="M361">
        <v>34.200000000000003</v>
      </c>
      <c r="N361">
        <v>27.8687</v>
      </c>
      <c r="O361">
        <v>19.613700000000001</v>
      </c>
      <c r="P361">
        <v>5.1736000000000004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13.802899999999999</v>
      </c>
      <c r="X361" t="s">
        <v>518</v>
      </c>
      <c r="Y361">
        <v>0.87619999999999998</v>
      </c>
      <c r="Z361" t="s">
        <v>519</v>
      </c>
      <c r="AA361">
        <v>0.40560000000000002</v>
      </c>
      <c r="AB361" t="s">
        <v>520</v>
      </c>
      <c r="AC361">
        <v>0.46310000000000001</v>
      </c>
      <c r="AD361">
        <v>6</v>
      </c>
      <c r="AE361">
        <v>120.0746</v>
      </c>
      <c r="AF361">
        <v>20</v>
      </c>
      <c r="AG361">
        <v>52</v>
      </c>
      <c r="AH361">
        <v>13</v>
      </c>
      <c r="AI361">
        <v>10</v>
      </c>
      <c r="AJ361" t="s">
        <v>240</v>
      </c>
      <c r="AL361" t="e">
        <f t="shared" ref="AL361:AL424" si="359">IF(AND(#REF!&lt;&gt;#REF!,#REF!&lt;&gt;#REF!),"Bold","")</f>
        <v>#REF!</v>
      </c>
    </row>
    <row r="362" spans="1:38">
      <c r="A362" t="s">
        <v>1372</v>
      </c>
      <c r="B362" s="1">
        <v>0.67013888888888884</v>
      </c>
      <c r="C362" t="s">
        <v>224</v>
      </c>
      <c r="D362" t="s">
        <v>801</v>
      </c>
      <c r="F362">
        <v>5996</v>
      </c>
      <c r="G362" t="s">
        <v>231</v>
      </c>
      <c r="H362" t="s">
        <v>232</v>
      </c>
      <c r="I362" t="s">
        <v>5</v>
      </c>
      <c r="J362" t="s">
        <v>778</v>
      </c>
      <c r="K362" t="s">
        <v>1339</v>
      </c>
      <c r="L362">
        <v>3</v>
      </c>
      <c r="M362">
        <v>28.7425</v>
      </c>
      <c r="N362">
        <v>21.271899999999999</v>
      </c>
      <c r="O362">
        <v>9.7774000000000001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 t="s">
        <v>650</v>
      </c>
      <c r="Y362">
        <v>0.87639999999999996</v>
      </c>
      <c r="Z362" t="s">
        <v>641</v>
      </c>
      <c r="AA362">
        <v>0.68520000000000003</v>
      </c>
      <c r="AB362" t="s">
        <v>396</v>
      </c>
      <c r="AC362">
        <v>1.5553999999999999</v>
      </c>
      <c r="AD362">
        <v>6</v>
      </c>
      <c r="AE362">
        <v>80.6357</v>
      </c>
      <c r="AF362">
        <v>20</v>
      </c>
      <c r="AG362">
        <v>45</v>
      </c>
      <c r="AH362">
        <v>13</v>
      </c>
      <c r="AI362">
        <v>14</v>
      </c>
      <c r="AJ362" t="s">
        <v>240</v>
      </c>
      <c r="AL362" t="e">
        <f t="shared" ref="AL362:AL425" si="360">IF(AND(#REF!&lt;&gt;#REF!,#REF!&lt;&gt;#REF!),"Bold","")</f>
        <v>#REF!</v>
      </c>
    </row>
    <row r="363" spans="1:38">
      <c r="A363" t="s">
        <v>1582</v>
      </c>
      <c r="B363" s="1">
        <v>0.78125</v>
      </c>
      <c r="C363" t="s">
        <v>181</v>
      </c>
      <c r="D363" t="s">
        <v>730</v>
      </c>
      <c r="E363" t="s">
        <v>388</v>
      </c>
      <c r="F363">
        <v>3429</v>
      </c>
      <c r="G363" t="s">
        <v>1481</v>
      </c>
      <c r="H363" t="s">
        <v>1482</v>
      </c>
      <c r="I363" s="3" t="s">
        <v>5</v>
      </c>
      <c r="J363" t="s">
        <v>778</v>
      </c>
      <c r="K363" t="s">
        <v>1565</v>
      </c>
      <c r="L363">
        <v>3</v>
      </c>
      <c r="M363">
        <v>31.968</v>
      </c>
      <c r="N363">
        <v>34.842399999999998</v>
      </c>
      <c r="O363">
        <v>14.988200000000001</v>
      </c>
      <c r="P363">
        <v>4.4180000000000001</v>
      </c>
      <c r="Q363">
        <v>2.9497</v>
      </c>
      <c r="R363">
        <v>2.0466000000000002</v>
      </c>
      <c r="S363">
        <v>0</v>
      </c>
      <c r="T363">
        <v>0</v>
      </c>
      <c r="U363">
        <v>0</v>
      </c>
      <c r="V363">
        <v>0</v>
      </c>
      <c r="W363">
        <v>13.98</v>
      </c>
      <c r="X363" t="s">
        <v>518</v>
      </c>
      <c r="Y363">
        <v>1.0145</v>
      </c>
      <c r="Z363" t="s">
        <v>1502</v>
      </c>
      <c r="AA363">
        <v>0.55720000000000003</v>
      </c>
      <c r="AB363" t="s">
        <v>722</v>
      </c>
      <c r="AC363">
        <v>0.95650000000000002</v>
      </c>
      <c r="AD363">
        <v>6</v>
      </c>
      <c r="AE363">
        <v>118.4618</v>
      </c>
      <c r="AF363">
        <v>33</v>
      </c>
      <c r="AG363">
        <v>48</v>
      </c>
      <c r="AH363">
        <v>13</v>
      </c>
      <c r="AI363">
        <v>18</v>
      </c>
      <c r="AJ363" t="s">
        <v>240</v>
      </c>
      <c r="AL363" t="e">
        <f t="shared" ref="AL363:AL426" si="361">IF(AND(#REF!&lt;&gt;#REF!,#REF!&lt;&gt;#REF!),"Bold","")</f>
        <v>#REF!</v>
      </c>
    </row>
    <row r="364" spans="1:38">
      <c r="A364" t="s">
        <v>629</v>
      </c>
      <c r="B364" s="1">
        <v>0.54861111111111105</v>
      </c>
      <c r="C364" t="s">
        <v>224</v>
      </c>
      <c r="D364" t="s">
        <v>433</v>
      </c>
      <c r="F364">
        <v>6542</v>
      </c>
      <c r="G364" t="s">
        <v>231</v>
      </c>
      <c r="H364" t="s">
        <v>232</v>
      </c>
      <c r="I364" t="s">
        <v>5</v>
      </c>
      <c r="J364" t="s">
        <v>234</v>
      </c>
      <c r="K364" t="s">
        <v>612</v>
      </c>
      <c r="L364">
        <v>2</v>
      </c>
      <c r="M364">
        <v>49.02</v>
      </c>
      <c r="N364">
        <v>46.770899999999997</v>
      </c>
      <c r="O364">
        <v>30.797999999999998</v>
      </c>
      <c r="P364">
        <v>12.678100000000001</v>
      </c>
      <c r="Q364">
        <v>5.9020000000000001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17.7057</v>
      </c>
      <c r="X364" t="s">
        <v>454</v>
      </c>
      <c r="Y364">
        <v>0.7984</v>
      </c>
      <c r="Z364" t="s">
        <v>478</v>
      </c>
      <c r="AA364">
        <v>0.43020000000000003</v>
      </c>
      <c r="AB364" t="s">
        <v>278</v>
      </c>
      <c r="AC364">
        <v>1.3783000000000001</v>
      </c>
      <c r="AD364">
        <v>5.9</v>
      </c>
      <c r="AE364">
        <v>185.55199999999999</v>
      </c>
      <c r="AF364">
        <v>16</v>
      </c>
      <c r="AG364">
        <v>68</v>
      </c>
      <c r="AH364">
        <v>13</v>
      </c>
      <c r="AI364">
        <v>41</v>
      </c>
      <c r="AJ364" t="s">
        <v>240</v>
      </c>
      <c r="AL364" t="e">
        <f t="shared" ref="AL364:AL427" si="362">IF(AND(#REF!&lt;&gt;#REF!,#REF!&lt;&gt;#REF!),"Bold","")</f>
        <v>#REF!</v>
      </c>
    </row>
    <row r="365" spans="1:38">
      <c r="A365" t="s">
        <v>320</v>
      </c>
      <c r="B365" s="1">
        <v>0.51041666666666663</v>
      </c>
      <c r="C365" t="s">
        <v>175</v>
      </c>
      <c r="D365" t="s">
        <v>229</v>
      </c>
      <c r="E365" t="s">
        <v>290</v>
      </c>
      <c r="F365">
        <v>6469</v>
      </c>
      <c r="G365" t="s">
        <v>291</v>
      </c>
      <c r="H365" t="s">
        <v>232</v>
      </c>
      <c r="I365" t="s">
        <v>233</v>
      </c>
      <c r="J365" t="s">
        <v>234</v>
      </c>
      <c r="K365" t="s">
        <v>292</v>
      </c>
      <c r="L365">
        <v>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 t="s">
        <v>321</v>
      </c>
      <c r="Y365">
        <v>2.5796999999999999</v>
      </c>
      <c r="Z365" t="s">
        <v>322</v>
      </c>
      <c r="AA365">
        <v>1.2907</v>
      </c>
      <c r="AB365" t="s">
        <v>323</v>
      </c>
      <c r="AC365">
        <v>2.1355</v>
      </c>
      <c r="AD365">
        <v>5.8</v>
      </c>
      <c r="AE365">
        <v>11.805899999999999</v>
      </c>
      <c r="AF365">
        <v>20</v>
      </c>
      <c r="AG365">
        <v>0</v>
      </c>
      <c r="AH365">
        <v>13</v>
      </c>
      <c r="AI365">
        <v>9</v>
      </c>
      <c r="AJ365" t="s">
        <v>240</v>
      </c>
      <c r="AL365" t="e">
        <f t="shared" ref="AL365:AL428" si="363">IF(AND(#REF!&lt;&gt;#REF!,#REF!&lt;&gt;#REF!),"Bold","")</f>
        <v>#REF!</v>
      </c>
    </row>
    <row r="366" spans="1:38">
      <c r="A366" t="s">
        <v>640</v>
      </c>
      <c r="B366" s="1">
        <v>0.54861111111111105</v>
      </c>
      <c r="C366" t="s">
        <v>224</v>
      </c>
      <c r="D366" t="s">
        <v>433</v>
      </c>
      <c r="F366">
        <v>6542</v>
      </c>
      <c r="G366" t="s">
        <v>231</v>
      </c>
      <c r="H366" t="s">
        <v>232</v>
      </c>
      <c r="I366" t="s">
        <v>5</v>
      </c>
      <c r="J366" t="s">
        <v>234</v>
      </c>
      <c r="K366" t="s">
        <v>612</v>
      </c>
      <c r="L366">
        <v>2</v>
      </c>
      <c r="M366">
        <v>47.828800000000001</v>
      </c>
      <c r="N366">
        <v>47.425800000000002</v>
      </c>
      <c r="O366">
        <v>21.535699999999999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12.4864</v>
      </c>
      <c r="X366" t="s">
        <v>458</v>
      </c>
      <c r="Y366">
        <v>0.37619999999999998</v>
      </c>
      <c r="Z366" t="s">
        <v>641</v>
      </c>
      <c r="AA366">
        <v>0.68520000000000003</v>
      </c>
      <c r="AB366" t="s">
        <v>642</v>
      </c>
      <c r="AC366">
        <v>1.2763</v>
      </c>
      <c r="AD366">
        <v>5.8</v>
      </c>
      <c r="AE366">
        <v>161.07409999999999</v>
      </c>
      <c r="AF366">
        <v>20</v>
      </c>
      <c r="AG366">
        <v>55</v>
      </c>
      <c r="AH366">
        <v>13</v>
      </c>
      <c r="AJ366" t="s">
        <v>240</v>
      </c>
      <c r="AL366" t="e">
        <f t="shared" ref="AL366:AL429" si="364">IF(AND(#REF!&lt;&gt;#REF!,#REF!&lt;&gt;#REF!),"Bold","")</f>
        <v>#REF!</v>
      </c>
    </row>
    <row r="367" spans="1:38">
      <c r="A367" t="s">
        <v>1364</v>
      </c>
      <c r="B367" s="1">
        <v>0.67013888888888884</v>
      </c>
      <c r="C367" t="s">
        <v>224</v>
      </c>
      <c r="D367" t="s">
        <v>801</v>
      </c>
      <c r="F367">
        <v>5996</v>
      </c>
      <c r="G367" t="s">
        <v>231</v>
      </c>
      <c r="H367" t="s">
        <v>232</v>
      </c>
      <c r="I367" t="s">
        <v>5</v>
      </c>
      <c r="J367" t="s">
        <v>778</v>
      </c>
      <c r="K367" t="s">
        <v>1339</v>
      </c>
      <c r="L367">
        <v>3</v>
      </c>
      <c r="M367">
        <v>42.4679</v>
      </c>
      <c r="N367">
        <v>39.339199999999998</v>
      </c>
      <c r="O367">
        <v>11.686299999999999</v>
      </c>
      <c r="P367">
        <v>8.3178999999999998</v>
      </c>
      <c r="Q367">
        <v>4.4683999999999999</v>
      </c>
      <c r="R367">
        <v>2.6153</v>
      </c>
      <c r="S367">
        <v>0</v>
      </c>
      <c r="T367">
        <v>0</v>
      </c>
      <c r="U367">
        <v>0</v>
      </c>
      <c r="V367">
        <v>0</v>
      </c>
      <c r="W367">
        <v>16.752099999999999</v>
      </c>
      <c r="Y367">
        <v>0</v>
      </c>
      <c r="Z367" t="s">
        <v>1365</v>
      </c>
      <c r="AA367">
        <v>0.2059</v>
      </c>
      <c r="AB367" t="s">
        <v>406</v>
      </c>
      <c r="AC367">
        <v>1.5551999999999999</v>
      </c>
      <c r="AD367">
        <v>5.7</v>
      </c>
      <c r="AE367">
        <v>139.19659999999999</v>
      </c>
      <c r="AF367">
        <v>0</v>
      </c>
      <c r="AG367">
        <v>46</v>
      </c>
      <c r="AH367">
        <v>13</v>
      </c>
      <c r="AJ367" t="s">
        <v>240</v>
      </c>
      <c r="AL367" t="e">
        <f t="shared" ref="AL367:AL430" si="365">IF(AND(#REF!&lt;&gt;#REF!,#REF!&lt;&gt;#REF!),"Bold","")</f>
        <v>#REF!</v>
      </c>
    </row>
    <row r="368" spans="1:38">
      <c r="A368" t="s">
        <v>1059</v>
      </c>
      <c r="B368" s="1">
        <v>0.61805555555555558</v>
      </c>
      <c r="C368" t="s">
        <v>226</v>
      </c>
      <c r="D368" t="s">
        <v>484</v>
      </c>
      <c r="E368" t="s">
        <v>230</v>
      </c>
      <c r="F368">
        <v>4528</v>
      </c>
      <c r="G368" t="s">
        <v>231</v>
      </c>
      <c r="H368" t="s">
        <v>232</v>
      </c>
      <c r="I368" t="s">
        <v>233</v>
      </c>
      <c r="J368" t="s">
        <v>778</v>
      </c>
      <c r="K368" t="s">
        <v>1046</v>
      </c>
      <c r="L368">
        <v>3</v>
      </c>
      <c r="M368">
        <v>38.835000000000001</v>
      </c>
      <c r="N368">
        <v>28.6172</v>
      </c>
      <c r="O368">
        <v>17.853300000000001</v>
      </c>
      <c r="P368">
        <v>6.1870000000000003</v>
      </c>
      <c r="Q368">
        <v>4.1638999999999999</v>
      </c>
      <c r="R368">
        <v>4.8647999999999998</v>
      </c>
      <c r="S368">
        <v>2.8437999999999999</v>
      </c>
      <c r="T368">
        <v>1.6237999999999999</v>
      </c>
      <c r="U368">
        <v>1.2844</v>
      </c>
      <c r="V368">
        <v>1.5382</v>
      </c>
      <c r="W368">
        <v>15.3871</v>
      </c>
      <c r="X368" t="s">
        <v>246</v>
      </c>
      <c r="Y368">
        <v>2.0325000000000002</v>
      </c>
      <c r="Z368" t="s">
        <v>1060</v>
      </c>
      <c r="AA368">
        <v>1.3128</v>
      </c>
      <c r="AB368" t="s">
        <v>1061</v>
      </c>
      <c r="AC368">
        <v>2.9719000000000002</v>
      </c>
      <c r="AD368">
        <v>5.6665000000000001</v>
      </c>
      <c r="AE368">
        <v>135.18219999999999</v>
      </c>
      <c r="AF368">
        <v>25</v>
      </c>
      <c r="AG368">
        <v>52</v>
      </c>
      <c r="AH368">
        <v>13</v>
      </c>
      <c r="AJ368" t="s">
        <v>240</v>
      </c>
      <c r="AL368" t="e">
        <f t="shared" ref="AL368:AL431" si="366">IF(AND(#REF!&lt;&gt;#REF!,#REF!&lt;&gt;#REF!),"Bold","")</f>
        <v>#REF!</v>
      </c>
    </row>
    <row r="369" spans="1:38">
      <c r="A369" t="s">
        <v>770</v>
      </c>
      <c r="B369" s="1">
        <v>0.56944444444444442</v>
      </c>
      <c r="C369" t="s">
        <v>226</v>
      </c>
      <c r="D369" t="s">
        <v>743</v>
      </c>
      <c r="E369" t="s">
        <v>388</v>
      </c>
      <c r="F369">
        <v>3493</v>
      </c>
      <c r="G369" t="s">
        <v>231</v>
      </c>
      <c r="H369" t="s">
        <v>232</v>
      </c>
      <c r="I369" t="s">
        <v>233</v>
      </c>
      <c r="J369" t="s">
        <v>744</v>
      </c>
      <c r="K369" t="s">
        <v>745</v>
      </c>
      <c r="L369">
        <v>3</v>
      </c>
      <c r="M369">
        <v>43.856000000000002</v>
      </c>
      <c r="N369">
        <v>49.320999999999998</v>
      </c>
      <c r="O369">
        <v>16.626000000000001</v>
      </c>
      <c r="P369">
        <v>5.8384999999999998</v>
      </c>
      <c r="Q369">
        <v>4.1833</v>
      </c>
      <c r="R369">
        <v>2.8691</v>
      </c>
      <c r="S369">
        <v>1.8758999999999999</v>
      </c>
      <c r="T369">
        <v>1.5740000000000001</v>
      </c>
      <c r="U369">
        <v>1.5104</v>
      </c>
      <c r="V369">
        <v>0.96709999999999996</v>
      </c>
      <c r="W369">
        <v>9.1870999999999992</v>
      </c>
      <c r="X369" t="s">
        <v>419</v>
      </c>
      <c r="Y369">
        <v>0.32840000000000003</v>
      </c>
      <c r="Z369" t="s">
        <v>771</v>
      </c>
      <c r="AA369">
        <v>0.1938</v>
      </c>
      <c r="AB369" t="s">
        <v>772</v>
      </c>
      <c r="AC369">
        <v>0.41110000000000002</v>
      </c>
      <c r="AD369">
        <v>5.6551</v>
      </c>
      <c r="AE369">
        <v>144.39689999999999</v>
      </c>
      <c r="AF369">
        <v>16</v>
      </c>
      <c r="AG369">
        <v>50</v>
      </c>
      <c r="AH369">
        <v>13</v>
      </c>
      <c r="AJ369" t="s">
        <v>240</v>
      </c>
      <c r="AL369" t="e">
        <f t="shared" ref="AL369:AL432" si="367">IF(AND(#REF!&lt;&gt;#REF!,#REF!&lt;&gt;#REF!),"Bold","")</f>
        <v>#REF!</v>
      </c>
    </row>
    <row r="370" spans="1:38">
      <c r="A370" t="s">
        <v>862</v>
      </c>
      <c r="B370" s="1">
        <v>0.58333333333333337</v>
      </c>
      <c r="C370" t="s">
        <v>212</v>
      </c>
      <c r="D370" t="s">
        <v>824</v>
      </c>
      <c r="F370">
        <v>6269</v>
      </c>
      <c r="G370" t="s">
        <v>328</v>
      </c>
      <c r="H370" t="s">
        <v>329</v>
      </c>
      <c r="I370" t="s">
        <v>233</v>
      </c>
      <c r="J370" t="s">
        <v>825</v>
      </c>
      <c r="K370" t="s">
        <v>826</v>
      </c>
      <c r="L370">
        <v>6</v>
      </c>
      <c r="M370">
        <v>35.614100000000001</v>
      </c>
      <c r="N370">
        <v>19.7011</v>
      </c>
      <c r="O370">
        <v>11.7081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5.7142999999999997</v>
      </c>
      <c r="X370" t="s">
        <v>863</v>
      </c>
      <c r="Y370">
        <v>5.3999999999999999E-2</v>
      </c>
      <c r="Z370" t="s">
        <v>864</v>
      </c>
      <c r="AA370">
        <v>0.78100000000000003</v>
      </c>
      <c r="AB370" t="s">
        <v>865</v>
      </c>
      <c r="AC370">
        <v>1.2239</v>
      </c>
      <c r="AD370">
        <v>5.6</v>
      </c>
      <c r="AE370">
        <v>93.554599999999994</v>
      </c>
      <c r="AF370">
        <v>33</v>
      </c>
      <c r="AG370">
        <v>0</v>
      </c>
      <c r="AH370">
        <v>13</v>
      </c>
      <c r="AJ370" t="s">
        <v>240</v>
      </c>
      <c r="AL370" t="e">
        <f t="shared" ref="AL370:AL433" si="368">IF(AND(#REF!&lt;&gt;#REF!,#REF!&lt;&gt;#REF!),"Bold","")</f>
        <v>#REF!</v>
      </c>
    </row>
    <row r="371" spans="1:38">
      <c r="A371" t="s">
        <v>919</v>
      </c>
      <c r="B371" s="1">
        <v>0.59722222222222221</v>
      </c>
      <c r="C371" t="s">
        <v>224</v>
      </c>
      <c r="D371" t="s">
        <v>484</v>
      </c>
      <c r="F371">
        <v>7632</v>
      </c>
      <c r="G371" t="s">
        <v>231</v>
      </c>
      <c r="H371" t="s">
        <v>232</v>
      </c>
      <c r="I371" t="s">
        <v>233</v>
      </c>
      <c r="J371" t="s">
        <v>778</v>
      </c>
      <c r="K371" t="s">
        <v>899</v>
      </c>
      <c r="L371">
        <v>3</v>
      </c>
      <c r="M371">
        <v>35.490400000000001</v>
      </c>
      <c r="N371">
        <v>38.071800000000003</v>
      </c>
      <c r="O371">
        <v>19.2395</v>
      </c>
      <c r="P371">
        <v>4.3677999999999999</v>
      </c>
      <c r="Q371">
        <v>3.8592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11.3193</v>
      </c>
      <c r="X371" t="s">
        <v>614</v>
      </c>
      <c r="Y371">
        <v>2.7254</v>
      </c>
      <c r="Z371" t="s">
        <v>920</v>
      </c>
      <c r="AA371">
        <v>1.2634000000000001</v>
      </c>
      <c r="AB371" t="s">
        <v>303</v>
      </c>
      <c r="AC371">
        <v>1.5091000000000001</v>
      </c>
      <c r="AD371">
        <v>5.6</v>
      </c>
      <c r="AE371">
        <v>132.03790000000001</v>
      </c>
      <c r="AF371">
        <v>66</v>
      </c>
      <c r="AG371">
        <v>0</v>
      </c>
      <c r="AH371">
        <v>13</v>
      </c>
      <c r="AJ371" t="s">
        <v>240</v>
      </c>
      <c r="AL371" t="e">
        <f t="shared" ref="AL371:AL434" si="369">IF(AND(#REF!&lt;&gt;#REF!,#REF!&lt;&gt;#REF!),"Bold","")</f>
        <v>#REF!</v>
      </c>
    </row>
    <row r="372" spans="1:38">
      <c r="A372" t="s">
        <v>1370</v>
      </c>
      <c r="B372" s="1">
        <v>0.67013888888888884</v>
      </c>
      <c r="C372" t="s">
        <v>224</v>
      </c>
      <c r="D372" t="s">
        <v>801</v>
      </c>
      <c r="F372">
        <v>5996</v>
      </c>
      <c r="G372" t="s">
        <v>231</v>
      </c>
      <c r="H372" t="s">
        <v>232</v>
      </c>
      <c r="I372" t="s">
        <v>5</v>
      </c>
      <c r="J372" t="s">
        <v>778</v>
      </c>
      <c r="K372" t="s">
        <v>1339</v>
      </c>
      <c r="L372">
        <v>3</v>
      </c>
      <c r="M372">
        <v>45.599200000000003</v>
      </c>
      <c r="N372">
        <v>26.875399999999999</v>
      </c>
      <c r="O372">
        <v>16.9618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 t="s">
        <v>656</v>
      </c>
      <c r="Y372">
        <v>0.4138</v>
      </c>
      <c r="Z372" t="s">
        <v>1371</v>
      </c>
      <c r="AA372">
        <v>5.5599999999999997E-2</v>
      </c>
      <c r="AB372" t="s">
        <v>902</v>
      </c>
      <c r="AC372">
        <v>1.7733000000000001</v>
      </c>
      <c r="AD372">
        <v>5.4</v>
      </c>
      <c r="AE372">
        <v>114.9541</v>
      </c>
      <c r="AF372">
        <v>25</v>
      </c>
      <c r="AG372">
        <v>47</v>
      </c>
      <c r="AH372">
        <v>12</v>
      </c>
      <c r="AI372">
        <v>20</v>
      </c>
      <c r="AJ372" t="s">
        <v>1279</v>
      </c>
      <c r="AL372" t="e">
        <f t="shared" ref="AL372:AL435" si="370">IF(AND(#REF!&lt;&gt;#REF!,#REF!&lt;&gt;#REF!),"Bold","")</f>
        <v>#REF!</v>
      </c>
    </row>
    <row r="373" spans="1:38">
      <c r="A373" t="s">
        <v>875</v>
      </c>
      <c r="B373" s="1">
        <v>0.58680555555555558</v>
      </c>
      <c r="C373" t="s">
        <v>186</v>
      </c>
      <c r="D373" t="s">
        <v>547</v>
      </c>
      <c r="E373" t="s">
        <v>290</v>
      </c>
      <c r="F373">
        <v>6758</v>
      </c>
      <c r="G373" t="s">
        <v>548</v>
      </c>
      <c r="H373" t="s">
        <v>329</v>
      </c>
      <c r="I373" t="s">
        <v>5</v>
      </c>
      <c r="J373" t="s">
        <v>521</v>
      </c>
      <c r="K373" t="s">
        <v>866</v>
      </c>
      <c r="L373">
        <v>8</v>
      </c>
      <c r="M373">
        <v>57.564900000000002</v>
      </c>
      <c r="N373">
        <v>36.747999999999998</v>
      </c>
      <c r="O373">
        <v>26.042300000000001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15.1357</v>
      </c>
      <c r="X373" t="s">
        <v>876</v>
      </c>
      <c r="Y373">
        <v>1.3153999999999999</v>
      </c>
      <c r="Z373" t="s">
        <v>774</v>
      </c>
      <c r="AA373">
        <v>0.97470000000000001</v>
      </c>
      <c r="AB373" t="s">
        <v>877</v>
      </c>
      <c r="AC373">
        <v>1.7068000000000001</v>
      </c>
      <c r="AD373">
        <v>5.3666</v>
      </c>
      <c r="AE373">
        <v>169.63939999999999</v>
      </c>
      <c r="AF373">
        <v>6.5</v>
      </c>
      <c r="AG373">
        <v>110</v>
      </c>
      <c r="AH373">
        <v>12</v>
      </c>
      <c r="AI373">
        <v>13</v>
      </c>
      <c r="AJ373" t="s">
        <v>1279</v>
      </c>
      <c r="AL373" t="e">
        <f t="shared" ref="AL373:AL436" si="371">IF(AND(#REF!&lt;&gt;#REF!,#REF!&lt;&gt;#REF!),"Bold","")</f>
        <v>#REF!</v>
      </c>
    </row>
    <row r="374" spans="1:38">
      <c r="A374" t="s">
        <v>1234</v>
      </c>
      <c r="B374" s="1">
        <v>0.64583333333333337</v>
      </c>
      <c r="C374" t="s">
        <v>224</v>
      </c>
      <c r="D374" t="s">
        <v>801</v>
      </c>
      <c r="F374">
        <v>7087</v>
      </c>
      <c r="G374" t="s">
        <v>231</v>
      </c>
      <c r="H374" t="s">
        <v>232</v>
      </c>
      <c r="I374" t="s">
        <v>5</v>
      </c>
      <c r="J374" t="s">
        <v>778</v>
      </c>
      <c r="K374" t="s">
        <v>1220</v>
      </c>
      <c r="L374">
        <v>3</v>
      </c>
      <c r="M374">
        <v>81.099999999999994</v>
      </c>
      <c r="N374">
        <v>38.276000000000003</v>
      </c>
      <c r="O374">
        <v>32.450800000000001</v>
      </c>
      <c r="P374">
        <v>9.5578000000000003</v>
      </c>
      <c r="Q374">
        <v>6.8345000000000002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11.8393</v>
      </c>
      <c r="X374" t="s">
        <v>473</v>
      </c>
      <c r="Y374">
        <v>1.3977999999999999</v>
      </c>
      <c r="Z374" t="s">
        <v>631</v>
      </c>
      <c r="AA374">
        <v>0.4</v>
      </c>
      <c r="AB374" t="s">
        <v>632</v>
      </c>
      <c r="AC374">
        <v>0.6573</v>
      </c>
      <c r="AD374">
        <v>5.3</v>
      </c>
      <c r="AE374">
        <v>202.59370000000001</v>
      </c>
      <c r="AF374">
        <v>25</v>
      </c>
      <c r="AG374">
        <v>70</v>
      </c>
      <c r="AH374">
        <v>12</v>
      </c>
      <c r="AI374">
        <v>86</v>
      </c>
      <c r="AJ374" t="s">
        <v>1279</v>
      </c>
      <c r="AL374" t="e">
        <f t="shared" ref="AL374:AL437" si="372">IF(AND(#REF!&lt;&gt;#REF!,#REF!&lt;&gt;#REF!),"Bold","")</f>
        <v>#REF!</v>
      </c>
    </row>
    <row r="375" spans="1:38">
      <c r="A375" t="s">
        <v>363</v>
      </c>
      <c r="B375" s="1">
        <v>0.51388888888888895</v>
      </c>
      <c r="C375" t="s">
        <v>212</v>
      </c>
      <c r="D375" t="s">
        <v>327</v>
      </c>
      <c r="F375">
        <v>6269</v>
      </c>
      <c r="G375" t="s">
        <v>328</v>
      </c>
      <c r="H375" t="s">
        <v>329</v>
      </c>
      <c r="I375" t="s">
        <v>233</v>
      </c>
      <c r="J375" t="s">
        <v>330</v>
      </c>
      <c r="K375" t="s">
        <v>331</v>
      </c>
      <c r="L375">
        <v>4</v>
      </c>
      <c r="M375">
        <v>43.523600000000002</v>
      </c>
      <c r="N375">
        <v>42.590299999999999</v>
      </c>
      <c r="O375">
        <v>15.549200000000001</v>
      </c>
      <c r="P375">
        <v>9.4648000000000003</v>
      </c>
      <c r="Q375">
        <v>5.3170999999999999</v>
      </c>
      <c r="R375">
        <v>5.1672000000000002</v>
      </c>
      <c r="S375">
        <v>3.5259</v>
      </c>
      <c r="T375">
        <v>1.2504999999999999</v>
      </c>
      <c r="U375">
        <v>0.69989999999999997</v>
      </c>
      <c r="V375">
        <v>0</v>
      </c>
      <c r="W375">
        <v>10.8629</v>
      </c>
      <c r="X375" t="s">
        <v>364</v>
      </c>
      <c r="Y375">
        <v>1.1133999999999999</v>
      </c>
      <c r="Z375" t="s">
        <v>365</v>
      </c>
      <c r="AA375">
        <v>2.3451</v>
      </c>
      <c r="AB375" t="s">
        <v>366</v>
      </c>
      <c r="AC375">
        <v>1.2904</v>
      </c>
      <c r="AD375">
        <v>5.1589</v>
      </c>
      <c r="AE375">
        <v>149.14869999999999</v>
      </c>
      <c r="AF375">
        <v>33</v>
      </c>
      <c r="AG375">
        <v>0</v>
      </c>
      <c r="AH375">
        <v>12</v>
      </c>
      <c r="AI375">
        <v>230</v>
      </c>
      <c r="AJ375" t="s">
        <v>1279</v>
      </c>
      <c r="AL375" t="e">
        <f t="shared" ref="AL375:AL438" si="373">IF(AND(#REF!&lt;&gt;#REF!,#REF!&lt;&gt;#REF!),"Bold","")</f>
        <v>#REF!</v>
      </c>
    </row>
    <row r="376" spans="1:38">
      <c r="A376" t="s">
        <v>1478</v>
      </c>
      <c r="B376" s="1">
        <v>0.69097222222222221</v>
      </c>
      <c r="C376" t="s">
        <v>224</v>
      </c>
      <c r="D376" t="s">
        <v>801</v>
      </c>
      <c r="F376">
        <v>5996</v>
      </c>
      <c r="G376" t="s">
        <v>231</v>
      </c>
      <c r="H376" t="s">
        <v>232</v>
      </c>
      <c r="I376" s="3" t="s">
        <v>5</v>
      </c>
      <c r="J376" t="s">
        <v>778</v>
      </c>
      <c r="K376" t="s">
        <v>1443</v>
      </c>
      <c r="L376">
        <v>4</v>
      </c>
      <c r="M376">
        <v>35.592199999999998</v>
      </c>
      <c r="N376">
        <v>27.614799999999999</v>
      </c>
      <c r="O376">
        <v>11.1084</v>
      </c>
      <c r="P376">
        <v>3.4843000000000002</v>
      </c>
      <c r="Q376">
        <v>4.1273</v>
      </c>
      <c r="R376">
        <v>3.5998999999999999</v>
      </c>
      <c r="S376">
        <v>1.425</v>
      </c>
      <c r="T376">
        <v>0.96779999999999999</v>
      </c>
      <c r="U376">
        <v>1.0474000000000001</v>
      </c>
      <c r="V376">
        <v>0</v>
      </c>
      <c r="W376">
        <v>0</v>
      </c>
      <c r="X376" t="s">
        <v>637</v>
      </c>
      <c r="Y376">
        <v>0.31419999999999998</v>
      </c>
      <c r="Z376" t="s">
        <v>1479</v>
      </c>
      <c r="AA376">
        <v>0.3599</v>
      </c>
      <c r="AB376" t="s">
        <v>1480</v>
      </c>
      <c r="AC376">
        <v>0.52310000000000001</v>
      </c>
      <c r="AD376">
        <v>5.0999999999999996</v>
      </c>
      <c r="AE376">
        <v>96.135099999999994</v>
      </c>
      <c r="AF376">
        <v>25</v>
      </c>
      <c r="AG376">
        <v>45</v>
      </c>
      <c r="AH376">
        <v>12</v>
      </c>
      <c r="AI376">
        <v>67</v>
      </c>
      <c r="AJ376" t="s">
        <v>1279</v>
      </c>
      <c r="AL376" t="e">
        <f t="shared" ref="AL376:AL439" si="374">IF(AND(#REF!&lt;&gt;#REF!,#REF!&lt;&gt;#REF!),"Bold","")</f>
        <v>#REF!</v>
      </c>
    </row>
    <row r="377" spans="1:38">
      <c r="A377" t="s">
        <v>371</v>
      </c>
      <c r="B377" s="1">
        <v>0.51388888888888895</v>
      </c>
      <c r="C377" t="s">
        <v>212</v>
      </c>
      <c r="D377" t="s">
        <v>327</v>
      </c>
      <c r="F377">
        <v>6269</v>
      </c>
      <c r="G377" t="s">
        <v>328</v>
      </c>
      <c r="H377" t="s">
        <v>329</v>
      </c>
      <c r="I377" t="s">
        <v>233</v>
      </c>
      <c r="J377" t="s">
        <v>330</v>
      </c>
      <c r="K377" t="s">
        <v>331</v>
      </c>
      <c r="L377">
        <v>4</v>
      </c>
      <c r="M377">
        <v>42.540199999999999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9.6829000000000001</v>
      </c>
      <c r="X377" t="s">
        <v>372</v>
      </c>
      <c r="Y377">
        <v>0.91759999999999997</v>
      </c>
      <c r="Z377" t="s">
        <v>373</v>
      </c>
      <c r="AA377">
        <v>0.74550000000000005</v>
      </c>
      <c r="AB377" t="s">
        <v>374</v>
      </c>
      <c r="AC377">
        <v>2.7414999999999998</v>
      </c>
      <c r="AD377">
        <v>5</v>
      </c>
      <c r="AE377">
        <v>126.3314</v>
      </c>
      <c r="AF377">
        <v>33</v>
      </c>
      <c r="AG377">
        <v>0</v>
      </c>
      <c r="AH377">
        <v>12</v>
      </c>
      <c r="AI377">
        <v>199</v>
      </c>
      <c r="AJ377" t="s">
        <v>1279</v>
      </c>
      <c r="AL377" t="e">
        <f t="shared" ref="AL377:AL440" si="375">IF(AND(#REF!&lt;&gt;#REF!,#REF!&lt;&gt;#REF!),"Bold","")</f>
        <v>#REF!</v>
      </c>
    </row>
    <row r="378" spans="1:38">
      <c r="A378" t="s">
        <v>414</v>
      </c>
      <c r="B378" s="1">
        <v>0.52430555555555558</v>
      </c>
      <c r="C378" t="s">
        <v>226</v>
      </c>
      <c r="D378" t="s">
        <v>229</v>
      </c>
      <c r="E378" t="s">
        <v>388</v>
      </c>
      <c r="F378">
        <v>3493</v>
      </c>
      <c r="G378" t="s">
        <v>231</v>
      </c>
      <c r="H378" t="s">
        <v>232</v>
      </c>
      <c r="I378" t="s">
        <v>5</v>
      </c>
      <c r="J378" t="s">
        <v>234</v>
      </c>
      <c r="K378" t="s">
        <v>389</v>
      </c>
      <c r="L378">
        <v>2</v>
      </c>
      <c r="M378">
        <v>49.86</v>
      </c>
      <c r="N378">
        <v>50.147199999999998</v>
      </c>
      <c r="O378">
        <v>16.7575</v>
      </c>
      <c r="P378">
        <v>7.3323999999999998</v>
      </c>
      <c r="Q378">
        <v>3.0367999999999999</v>
      </c>
      <c r="R378">
        <v>3.7744</v>
      </c>
      <c r="S378">
        <v>3.0188000000000001</v>
      </c>
      <c r="T378">
        <v>0</v>
      </c>
      <c r="U378">
        <v>0</v>
      </c>
      <c r="V378">
        <v>0</v>
      </c>
      <c r="W378">
        <v>15.2529</v>
      </c>
      <c r="X378" t="s">
        <v>415</v>
      </c>
      <c r="Y378">
        <v>1.2729999999999999</v>
      </c>
      <c r="Z378" t="s">
        <v>416</v>
      </c>
      <c r="AA378">
        <v>1.0549999999999999</v>
      </c>
      <c r="AB378" t="s">
        <v>417</v>
      </c>
      <c r="AC378">
        <v>0.1188</v>
      </c>
      <c r="AD378">
        <v>5</v>
      </c>
      <c r="AE378">
        <v>160.88480000000001</v>
      </c>
      <c r="AF378">
        <v>20</v>
      </c>
      <c r="AG378">
        <v>61</v>
      </c>
      <c r="AH378">
        <v>12</v>
      </c>
      <c r="AI378">
        <v>20</v>
      </c>
      <c r="AJ378" t="s">
        <v>1279</v>
      </c>
      <c r="AL378" t="e">
        <f t="shared" ref="AL378:AL441" si="376">IF(AND(#REF!&lt;&gt;#REF!,#REF!&lt;&gt;#REF!),"Bold","")</f>
        <v>#REF!</v>
      </c>
    </row>
    <row r="379" spans="1:38">
      <c r="A379" t="s">
        <v>1470</v>
      </c>
      <c r="B379" s="1">
        <v>0.69097222222222221</v>
      </c>
      <c r="C379" t="s">
        <v>224</v>
      </c>
      <c r="D379" t="s">
        <v>801</v>
      </c>
      <c r="F379">
        <v>5996</v>
      </c>
      <c r="G379" t="s">
        <v>231</v>
      </c>
      <c r="H379" t="s">
        <v>232</v>
      </c>
      <c r="I379" s="3" t="s">
        <v>5</v>
      </c>
      <c r="J379" t="s">
        <v>778</v>
      </c>
      <c r="K379" t="s">
        <v>1443</v>
      </c>
      <c r="L379">
        <v>4</v>
      </c>
      <c r="M379">
        <v>54.375100000000003</v>
      </c>
      <c r="N379">
        <v>50.749499999999998</v>
      </c>
      <c r="O379">
        <v>14.35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 t="s">
        <v>469</v>
      </c>
      <c r="Y379">
        <v>1.3339000000000001</v>
      </c>
      <c r="Z379" t="s">
        <v>791</v>
      </c>
      <c r="AA379">
        <v>1.8991</v>
      </c>
      <c r="AB379" t="s">
        <v>805</v>
      </c>
      <c r="AC379">
        <v>1.9622999999999999</v>
      </c>
      <c r="AD379">
        <v>4.9995000000000003</v>
      </c>
      <c r="AE379">
        <v>152.26150000000001</v>
      </c>
      <c r="AF379">
        <v>10</v>
      </c>
      <c r="AG379">
        <v>62</v>
      </c>
      <c r="AH379">
        <v>12</v>
      </c>
      <c r="AI379">
        <v>20</v>
      </c>
      <c r="AJ379" t="s">
        <v>1279</v>
      </c>
      <c r="AL379" t="e">
        <f t="shared" ref="AL379:AL442" si="377">IF(AND(#REF!&lt;&gt;#REF!,#REF!&lt;&gt;#REF!),"Bold","")</f>
        <v>#REF!</v>
      </c>
    </row>
    <row r="380" spans="1:38">
      <c r="A380" t="s">
        <v>726</v>
      </c>
      <c r="B380" s="1">
        <v>0.55902777777777779</v>
      </c>
      <c r="C380" t="s">
        <v>212</v>
      </c>
      <c r="D380" t="s">
        <v>327</v>
      </c>
      <c r="F380">
        <v>6814</v>
      </c>
      <c r="G380" t="s">
        <v>328</v>
      </c>
      <c r="H380" t="s">
        <v>329</v>
      </c>
      <c r="I380" t="s">
        <v>5</v>
      </c>
      <c r="J380" t="s">
        <v>521</v>
      </c>
      <c r="K380" t="s">
        <v>688</v>
      </c>
      <c r="L380">
        <v>6</v>
      </c>
      <c r="M380">
        <v>41.439900000000002</v>
      </c>
      <c r="N380">
        <v>33.102499999999999</v>
      </c>
      <c r="O380">
        <v>17.1355</v>
      </c>
      <c r="P380">
        <v>6.9128999999999996</v>
      </c>
      <c r="Q380">
        <v>5.1384999999999996</v>
      </c>
      <c r="R380">
        <v>5.484</v>
      </c>
      <c r="S380">
        <v>2.8197000000000001</v>
      </c>
      <c r="T380">
        <v>2.5124</v>
      </c>
      <c r="U380">
        <v>1.1676</v>
      </c>
      <c r="V380">
        <v>1.4961</v>
      </c>
      <c r="W380">
        <v>10.9</v>
      </c>
      <c r="X380" t="s">
        <v>727</v>
      </c>
      <c r="Y380">
        <v>2.6051000000000002</v>
      </c>
      <c r="Z380" t="s">
        <v>728</v>
      </c>
      <c r="AA380">
        <v>1.4298</v>
      </c>
      <c r="AB380" t="s">
        <v>729</v>
      </c>
      <c r="AC380">
        <v>3.8788</v>
      </c>
      <c r="AD380">
        <v>4.9869000000000003</v>
      </c>
      <c r="AE380">
        <v>141.00970000000001</v>
      </c>
      <c r="AF380">
        <v>10</v>
      </c>
      <c r="AG380">
        <v>104</v>
      </c>
      <c r="AH380">
        <v>12</v>
      </c>
      <c r="AI380">
        <v>28</v>
      </c>
      <c r="AJ380" t="s">
        <v>1279</v>
      </c>
      <c r="AL380" t="e">
        <f t="shared" ref="AL380:AL443" si="378">IF(AND(#REF!&lt;&gt;#REF!,#REF!&lt;&gt;#REF!),"Bold","")</f>
        <v>#REF!</v>
      </c>
    </row>
    <row r="381" spans="1:38">
      <c r="A381" t="s">
        <v>502</v>
      </c>
      <c r="B381" s="1">
        <v>0.53125</v>
      </c>
      <c r="C381" t="s">
        <v>175</v>
      </c>
      <c r="D381" t="s">
        <v>484</v>
      </c>
      <c r="E381" t="s">
        <v>230</v>
      </c>
      <c r="F381">
        <v>3752</v>
      </c>
      <c r="G381" t="s">
        <v>291</v>
      </c>
      <c r="H381" t="s">
        <v>232</v>
      </c>
      <c r="I381" t="s">
        <v>5</v>
      </c>
      <c r="J381" t="s">
        <v>234</v>
      </c>
      <c r="K381" t="s">
        <v>485</v>
      </c>
      <c r="L381">
        <v>2</v>
      </c>
      <c r="M381">
        <v>79.000500000000002</v>
      </c>
      <c r="N381">
        <v>30.543900000000001</v>
      </c>
      <c r="O381">
        <v>13.356299999999999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18.467099999999999</v>
      </c>
      <c r="X381" t="s">
        <v>503</v>
      </c>
      <c r="Y381">
        <v>0.57930000000000004</v>
      </c>
      <c r="Z381" t="s">
        <v>504</v>
      </c>
      <c r="AA381">
        <v>0.24360000000000001</v>
      </c>
      <c r="AB381" t="s">
        <v>252</v>
      </c>
      <c r="AC381">
        <v>0.85140000000000005</v>
      </c>
      <c r="AD381">
        <v>4.9329000000000001</v>
      </c>
      <c r="AE381">
        <v>170.10900000000001</v>
      </c>
      <c r="AF381">
        <v>6</v>
      </c>
      <c r="AG381">
        <v>70</v>
      </c>
      <c r="AH381">
        <v>12</v>
      </c>
      <c r="AI381">
        <v>48</v>
      </c>
      <c r="AJ381" t="s">
        <v>1279</v>
      </c>
      <c r="AL381" t="e">
        <f t="shared" ref="AL381:AL444" si="379">IF(AND(#REF!&lt;&gt;#REF!,#REF!&lt;&gt;#REF!),"Bold","")</f>
        <v>#REF!</v>
      </c>
    </row>
    <row r="382" spans="1:38">
      <c r="A382" t="s">
        <v>1246</v>
      </c>
      <c r="B382" s="1">
        <v>0.64583333333333337</v>
      </c>
      <c r="C382" t="s">
        <v>224</v>
      </c>
      <c r="D382" t="s">
        <v>801</v>
      </c>
      <c r="F382">
        <v>7087</v>
      </c>
      <c r="G382" t="s">
        <v>231</v>
      </c>
      <c r="H382" t="s">
        <v>232</v>
      </c>
      <c r="I382" t="s">
        <v>5</v>
      </c>
      <c r="J382" t="s">
        <v>778</v>
      </c>
      <c r="K382" t="s">
        <v>1220</v>
      </c>
      <c r="L382">
        <v>4</v>
      </c>
      <c r="M382">
        <v>46.945300000000003</v>
      </c>
      <c r="N382">
        <v>35.388399999999997</v>
      </c>
      <c r="O382">
        <v>16.742599999999999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 t="s">
        <v>458</v>
      </c>
      <c r="Y382">
        <v>0.37619999999999998</v>
      </c>
      <c r="Z382" t="s">
        <v>1247</v>
      </c>
      <c r="AA382">
        <v>0</v>
      </c>
      <c r="AB382" t="s">
        <v>1248</v>
      </c>
      <c r="AC382">
        <v>0</v>
      </c>
      <c r="AD382">
        <v>4.9000000000000004</v>
      </c>
      <c r="AE382">
        <v>123.9089</v>
      </c>
      <c r="AF382">
        <v>25</v>
      </c>
      <c r="AG382">
        <v>63</v>
      </c>
      <c r="AH382">
        <v>12</v>
      </c>
      <c r="AI382">
        <v>13</v>
      </c>
      <c r="AJ382" t="s">
        <v>1279</v>
      </c>
      <c r="AL382" t="e">
        <f t="shared" ref="AL382:AL445" si="380">IF(AND(#REF!&lt;&gt;#REF!,#REF!&lt;&gt;#REF!),"Bold","")</f>
        <v>#REF!</v>
      </c>
    </row>
    <row r="383" spans="1:38">
      <c r="A383" t="s">
        <v>657</v>
      </c>
      <c r="B383" s="1">
        <v>0.54861111111111105</v>
      </c>
      <c r="C383" t="s">
        <v>224</v>
      </c>
      <c r="D383" t="s">
        <v>433</v>
      </c>
      <c r="F383">
        <v>6542</v>
      </c>
      <c r="G383" t="s">
        <v>231</v>
      </c>
      <c r="H383" t="s">
        <v>232</v>
      </c>
      <c r="I383" t="s">
        <v>5</v>
      </c>
      <c r="J383" t="s">
        <v>234</v>
      </c>
      <c r="K383" t="s">
        <v>612</v>
      </c>
      <c r="L383">
        <v>2</v>
      </c>
      <c r="M383">
        <v>35.295000000000002</v>
      </c>
      <c r="N383">
        <v>41.748600000000003</v>
      </c>
      <c r="O383">
        <v>18.637799999999999</v>
      </c>
      <c r="P383">
        <v>8.7925000000000004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11.0243</v>
      </c>
      <c r="Y383">
        <v>0</v>
      </c>
      <c r="Z383" t="s">
        <v>658</v>
      </c>
      <c r="AA383">
        <v>0.1623</v>
      </c>
      <c r="AB383" t="s">
        <v>659</v>
      </c>
      <c r="AC383">
        <v>2.944</v>
      </c>
      <c r="AD383">
        <v>4.8</v>
      </c>
      <c r="AE383">
        <v>138.1455</v>
      </c>
      <c r="AF383">
        <v>0</v>
      </c>
      <c r="AG383">
        <v>50</v>
      </c>
      <c r="AH383">
        <v>12</v>
      </c>
      <c r="AI383">
        <v>11</v>
      </c>
      <c r="AJ383" t="s">
        <v>1279</v>
      </c>
      <c r="AL383" t="e">
        <f t="shared" ref="AL383:AL446" si="381">IF(AND(#REF!&lt;&gt;#REF!,#REF!&lt;&gt;#REF!),"Bold","")</f>
        <v>#REF!</v>
      </c>
    </row>
    <row r="384" spans="1:38">
      <c r="A384" t="s">
        <v>660</v>
      </c>
      <c r="B384" s="1">
        <v>0.54861111111111105</v>
      </c>
      <c r="C384" t="s">
        <v>224</v>
      </c>
      <c r="D384" t="s">
        <v>433</v>
      </c>
      <c r="F384">
        <v>6542</v>
      </c>
      <c r="G384" t="s">
        <v>231</v>
      </c>
      <c r="H384" t="s">
        <v>232</v>
      </c>
      <c r="I384" t="s">
        <v>5</v>
      </c>
      <c r="J384" t="s">
        <v>234</v>
      </c>
      <c r="K384" t="s">
        <v>612</v>
      </c>
      <c r="L384">
        <v>2</v>
      </c>
      <c r="M384">
        <v>39.117199999999997</v>
      </c>
      <c r="N384">
        <v>33.627000000000002</v>
      </c>
      <c r="O384">
        <v>15.0724</v>
      </c>
      <c r="P384">
        <v>5.2534000000000001</v>
      </c>
      <c r="Q384">
        <v>3.5581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9.9385999999999992</v>
      </c>
      <c r="Y384">
        <v>0</v>
      </c>
      <c r="Z384" t="s">
        <v>661</v>
      </c>
      <c r="AA384">
        <v>0.111</v>
      </c>
      <c r="AB384" t="s">
        <v>659</v>
      </c>
      <c r="AC384">
        <v>2.944</v>
      </c>
      <c r="AD384">
        <v>4.8</v>
      </c>
      <c r="AE384">
        <v>122.6054</v>
      </c>
      <c r="AF384">
        <v>0</v>
      </c>
      <c r="AG384">
        <v>50</v>
      </c>
      <c r="AH384">
        <v>6</v>
      </c>
      <c r="AJ384" t="s">
        <v>1304</v>
      </c>
      <c r="AL384" t="e">
        <f t="shared" ref="AL384:AL447" si="382">IF(AND(#REF!&lt;&gt;#REF!,#REF!&lt;&gt;#REF!),"Bold","")</f>
        <v>#REF!</v>
      </c>
    </row>
    <row r="385" spans="1:38">
      <c r="A385" t="s">
        <v>873</v>
      </c>
      <c r="B385" s="1">
        <v>0.58680555555555558</v>
      </c>
      <c r="C385" t="s">
        <v>186</v>
      </c>
      <c r="D385" t="s">
        <v>547</v>
      </c>
      <c r="E385" t="s">
        <v>290</v>
      </c>
      <c r="F385">
        <v>6758</v>
      </c>
      <c r="G385" t="s">
        <v>548</v>
      </c>
      <c r="H385" t="s">
        <v>329</v>
      </c>
      <c r="I385" t="s">
        <v>5</v>
      </c>
      <c r="J385" t="s">
        <v>521</v>
      </c>
      <c r="K385" t="s">
        <v>866</v>
      </c>
      <c r="L385">
        <v>6</v>
      </c>
      <c r="M385">
        <v>57.141599999999997</v>
      </c>
      <c r="N385">
        <v>54.662399999999998</v>
      </c>
      <c r="O385">
        <v>22.326799999999999</v>
      </c>
      <c r="P385">
        <v>6.0411000000000001</v>
      </c>
      <c r="Q385">
        <v>4.8981000000000003</v>
      </c>
      <c r="R385">
        <v>3.5009999999999999</v>
      </c>
      <c r="S385">
        <v>2.3441999999999998</v>
      </c>
      <c r="T385">
        <v>1.4621999999999999</v>
      </c>
      <c r="U385">
        <v>1.0758000000000001</v>
      </c>
      <c r="V385">
        <v>1.8714999999999999</v>
      </c>
      <c r="W385">
        <v>16.1571</v>
      </c>
      <c r="X385" t="s">
        <v>741</v>
      </c>
      <c r="Y385">
        <v>1.8396999999999999</v>
      </c>
      <c r="Z385" t="s">
        <v>572</v>
      </c>
      <c r="AA385">
        <v>0.45650000000000002</v>
      </c>
      <c r="AB385" t="s">
        <v>874</v>
      </c>
      <c r="AC385">
        <v>2.1966000000000001</v>
      </c>
      <c r="AD385">
        <v>4.6669</v>
      </c>
      <c r="AE385">
        <v>180.64160000000001</v>
      </c>
      <c r="AF385">
        <v>8</v>
      </c>
      <c r="AG385">
        <v>110</v>
      </c>
      <c r="AH385">
        <v>6</v>
      </c>
      <c r="AJ385" t="s">
        <v>1304</v>
      </c>
      <c r="AL385" t="e">
        <f t="shared" ref="AL385:AL448" si="383">IF(AND(#REF!&lt;&gt;#REF!,#REF!&lt;&gt;#REF!),"Bold","")</f>
        <v>#REF!</v>
      </c>
    </row>
    <row r="386" spans="1:38">
      <c r="A386" t="s">
        <v>1295</v>
      </c>
      <c r="B386" s="1">
        <v>0.65625</v>
      </c>
      <c r="C386" t="s">
        <v>212</v>
      </c>
      <c r="D386" t="s">
        <v>730</v>
      </c>
      <c r="F386">
        <v>6814</v>
      </c>
      <c r="G386" t="s">
        <v>328</v>
      </c>
      <c r="H386" t="s">
        <v>329</v>
      </c>
      <c r="I386" t="s">
        <v>233</v>
      </c>
      <c r="J386" t="s">
        <v>521</v>
      </c>
      <c r="K386" t="s">
        <v>1277</v>
      </c>
      <c r="L386">
        <v>6</v>
      </c>
      <c r="M386">
        <v>54.564500000000002</v>
      </c>
      <c r="N386">
        <v>41.464199999999998</v>
      </c>
      <c r="O386">
        <v>21.064399999999999</v>
      </c>
      <c r="P386">
        <v>5.9592999999999998</v>
      </c>
      <c r="Q386">
        <v>7.1218000000000004</v>
      </c>
      <c r="R386">
        <v>5.4943999999999997</v>
      </c>
      <c r="S386">
        <v>2.1806999999999999</v>
      </c>
      <c r="T386">
        <v>1.7553000000000001</v>
      </c>
      <c r="U386">
        <v>1.5059</v>
      </c>
      <c r="V386">
        <v>1.4870000000000001</v>
      </c>
      <c r="W386">
        <v>11.4314</v>
      </c>
      <c r="X386" t="s">
        <v>718</v>
      </c>
      <c r="Y386">
        <v>2.9802</v>
      </c>
      <c r="Z386" t="s">
        <v>334</v>
      </c>
      <c r="AA386">
        <v>2.9723000000000002</v>
      </c>
      <c r="AB386" t="s">
        <v>1296</v>
      </c>
      <c r="AC386">
        <v>4.9417999999999997</v>
      </c>
      <c r="AD386">
        <v>4.6143000000000001</v>
      </c>
      <c r="AE386">
        <v>169.5376</v>
      </c>
      <c r="AF386">
        <v>16</v>
      </c>
      <c r="AG386">
        <v>0</v>
      </c>
      <c r="AH386">
        <v>6</v>
      </c>
      <c r="AJ386" t="s">
        <v>1304</v>
      </c>
      <c r="AL386" t="e">
        <f t="shared" ref="AL386:AL449" si="384">IF(AND(#REF!&lt;&gt;#REF!,#REF!&lt;&gt;#REF!),"Bold","")</f>
        <v>#REF!</v>
      </c>
    </row>
    <row r="387" spans="1:38">
      <c r="A387" t="s">
        <v>827</v>
      </c>
      <c r="B387" s="1">
        <v>0.58333333333333337</v>
      </c>
      <c r="C387" t="s">
        <v>212</v>
      </c>
      <c r="D387" t="s">
        <v>824</v>
      </c>
      <c r="F387">
        <v>6269</v>
      </c>
      <c r="G387" t="s">
        <v>328</v>
      </c>
      <c r="H387" t="s">
        <v>329</v>
      </c>
      <c r="I387" t="s">
        <v>233</v>
      </c>
      <c r="J387" t="s">
        <v>825</v>
      </c>
      <c r="K387" t="s">
        <v>826</v>
      </c>
      <c r="L387">
        <v>6</v>
      </c>
      <c r="M387">
        <v>69.104699999999994</v>
      </c>
      <c r="N387">
        <v>42.576999999999998</v>
      </c>
      <c r="O387">
        <v>20.753399999999999</v>
      </c>
      <c r="P387">
        <v>6.6896000000000004</v>
      </c>
      <c r="Q387">
        <v>5.6337999999999999</v>
      </c>
      <c r="R387">
        <v>2.8405999999999998</v>
      </c>
      <c r="S387">
        <v>2.3771</v>
      </c>
      <c r="T387">
        <v>1.2513000000000001</v>
      </c>
      <c r="U387">
        <v>1.1221000000000001</v>
      </c>
      <c r="V387">
        <v>1.0911999999999999</v>
      </c>
      <c r="W387">
        <v>16.939299999999999</v>
      </c>
      <c r="X387" t="s">
        <v>700</v>
      </c>
      <c r="Y387">
        <v>0.39579999999999999</v>
      </c>
      <c r="Z387" t="s">
        <v>725</v>
      </c>
      <c r="AA387">
        <v>1.3239000000000001</v>
      </c>
      <c r="AB387" t="s">
        <v>362</v>
      </c>
      <c r="AC387">
        <v>2.0823999999999998</v>
      </c>
      <c r="AD387">
        <v>4.5999999999999996</v>
      </c>
      <c r="AE387" s="23">
        <v>178.78219999999999</v>
      </c>
      <c r="AF387">
        <v>3.5</v>
      </c>
      <c r="AG387">
        <v>90</v>
      </c>
      <c r="AH387">
        <v>6</v>
      </c>
      <c r="AJ387" t="s">
        <v>1304</v>
      </c>
      <c r="AL387" t="e">
        <f t="shared" ref="AL387:AL450" si="385">IF(AND(#REF!&lt;&gt;#REF!,#REF!&lt;&gt;#REF!),"Bold","")</f>
        <v>#REF!</v>
      </c>
    </row>
    <row r="388" spans="1:38">
      <c r="A388" t="s">
        <v>1512</v>
      </c>
      <c r="B388" s="1">
        <v>0.71875</v>
      </c>
      <c r="C388" t="s">
        <v>181</v>
      </c>
      <c r="D388" t="s">
        <v>229</v>
      </c>
      <c r="E388" t="s">
        <v>290</v>
      </c>
      <c r="F388">
        <v>6081</v>
      </c>
      <c r="G388" t="s">
        <v>1481</v>
      </c>
      <c r="H388" t="s">
        <v>1482</v>
      </c>
      <c r="I388" s="3" t="s">
        <v>233</v>
      </c>
      <c r="J388" t="s">
        <v>234</v>
      </c>
      <c r="K388" t="s">
        <v>1505</v>
      </c>
      <c r="L388">
        <v>2</v>
      </c>
      <c r="M388">
        <v>45.266199999999998</v>
      </c>
      <c r="N388">
        <v>50.519599999999997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18.010000000000002</v>
      </c>
      <c r="X388" t="s">
        <v>1513</v>
      </c>
      <c r="Y388">
        <v>0.61560000000000004</v>
      </c>
      <c r="Z388" t="s">
        <v>1393</v>
      </c>
      <c r="AA388">
        <v>1.4384999999999999</v>
      </c>
      <c r="AB388" t="s">
        <v>274</v>
      </c>
      <c r="AC388">
        <v>1.4413</v>
      </c>
      <c r="AD388">
        <v>4.5999999999999996</v>
      </c>
      <c r="AE388">
        <v>165.31180000000001</v>
      </c>
      <c r="AF388">
        <v>14</v>
      </c>
      <c r="AG388">
        <v>0</v>
      </c>
      <c r="AH388">
        <v>6</v>
      </c>
      <c r="AJ388" t="s">
        <v>1304</v>
      </c>
      <c r="AL388" t="e">
        <f t="shared" ref="AL388:AL451" si="386">IF(AND(#REF!&lt;&gt;#REF!,#REF!&lt;&gt;#REF!),"Bold","")</f>
        <v>#REF!</v>
      </c>
    </row>
    <row r="389" spans="1:38">
      <c r="A389" t="s">
        <v>1358</v>
      </c>
      <c r="B389" s="1">
        <v>0.67013888888888884</v>
      </c>
      <c r="C389" t="s">
        <v>224</v>
      </c>
      <c r="D389" t="s">
        <v>801</v>
      </c>
      <c r="F389">
        <v>5996</v>
      </c>
      <c r="G389" t="s">
        <v>231</v>
      </c>
      <c r="H389" t="s">
        <v>232</v>
      </c>
      <c r="I389" t="s">
        <v>5</v>
      </c>
      <c r="J389" t="s">
        <v>778</v>
      </c>
      <c r="K389" t="s">
        <v>1339</v>
      </c>
      <c r="L389">
        <v>4</v>
      </c>
      <c r="M389">
        <v>45.901299999999999</v>
      </c>
      <c r="N389">
        <v>55.926299999999998</v>
      </c>
      <c r="O389">
        <v>23.3948</v>
      </c>
      <c r="P389">
        <v>7.9257999999999997</v>
      </c>
      <c r="Q389">
        <v>3.8452999999999999</v>
      </c>
      <c r="R389">
        <v>4.2367999999999997</v>
      </c>
      <c r="S389">
        <v>1.3209</v>
      </c>
      <c r="T389">
        <v>1.4823</v>
      </c>
      <c r="U389">
        <v>1.2363999999999999</v>
      </c>
      <c r="V389">
        <v>1.2722</v>
      </c>
      <c r="W389">
        <v>15.2629</v>
      </c>
      <c r="X389" t="s">
        <v>465</v>
      </c>
      <c r="Y389">
        <v>0.59179999999999999</v>
      </c>
      <c r="Z389" t="s">
        <v>545</v>
      </c>
      <c r="AA389">
        <v>0.2475</v>
      </c>
      <c r="AB389" t="s">
        <v>961</v>
      </c>
      <c r="AC389">
        <v>1.9554</v>
      </c>
      <c r="AD389">
        <v>4.5</v>
      </c>
      <c r="AE389">
        <v>169.09960000000001</v>
      </c>
      <c r="AF389">
        <v>20</v>
      </c>
      <c r="AG389">
        <v>45</v>
      </c>
      <c r="AH389">
        <v>6</v>
      </c>
      <c r="AJ389" t="s">
        <v>1304</v>
      </c>
      <c r="AL389" t="e">
        <f t="shared" ref="AL389:AL452" si="387">IF(AND(#REF!&lt;&gt;#REF!,#REF!&lt;&gt;#REF!),"Bold","")</f>
        <v>#REF!</v>
      </c>
    </row>
    <row r="390" spans="1:38">
      <c r="A390" t="s">
        <v>670</v>
      </c>
      <c r="B390" s="1">
        <v>0.55555555555555558</v>
      </c>
      <c r="C390" t="s">
        <v>175</v>
      </c>
      <c r="D390" t="s">
        <v>484</v>
      </c>
      <c r="E390" t="s">
        <v>230</v>
      </c>
      <c r="F390">
        <v>3752</v>
      </c>
      <c r="G390" t="s">
        <v>291</v>
      </c>
      <c r="H390" t="s">
        <v>232</v>
      </c>
      <c r="I390" t="s">
        <v>5</v>
      </c>
      <c r="J390" t="s">
        <v>234</v>
      </c>
      <c r="K390" t="s">
        <v>662</v>
      </c>
      <c r="L390">
        <v>2</v>
      </c>
      <c r="M390">
        <v>65.7</v>
      </c>
      <c r="N390">
        <v>43.578099999999999</v>
      </c>
      <c r="O390">
        <v>15.2643</v>
      </c>
      <c r="P390">
        <v>9.4457000000000004</v>
      </c>
      <c r="Q390">
        <v>3.8325999999999998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17.4514</v>
      </c>
      <c r="X390" t="s">
        <v>671</v>
      </c>
      <c r="Y390">
        <v>0.88200000000000001</v>
      </c>
      <c r="Z390" t="s">
        <v>672</v>
      </c>
      <c r="AA390">
        <v>0.94599999999999995</v>
      </c>
      <c r="AB390" t="s">
        <v>248</v>
      </c>
      <c r="AC390">
        <v>1.8340000000000001</v>
      </c>
      <c r="AD390">
        <v>4.4665999999999997</v>
      </c>
      <c r="AE390">
        <v>174.61680000000001</v>
      </c>
      <c r="AF390">
        <v>12</v>
      </c>
      <c r="AG390">
        <v>67</v>
      </c>
      <c r="AH390">
        <v>15</v>
      </c>
      <c r="AI390">
        <v>17</v>
      </c>
      <c r="AJ390" t="s">
        <v>5</v>
      </c>
      <c r="AL390" t="e">
        <f t="shared" ref="AL390:AL453" si="388">IF(AND(#REF!&lt;&gt;#REF!,#REF!&lt;&gt;#REF!),"Bold","")</f>
        <v>#REF!</v>
      </c>
    </row>
    <row r="391" spans="1:38">
      <c r="A391" t="s">
        <v>492</v>
      </c>
      <c r="B391" s="1">
        <v>0.53125</v>
      </c>
      <c r="C391" t="s">
        <v>175</v>
      </c>
      <c r="D391" t="s">
        <v>484</v>
      </c>
      <c r="E391" t="s">
        <v>230</v>
      </c>
      <c r="F391">
        <v>3752</v>
      </c>
      <c r="G391" t="s">
        <v>291</v>
      </c>
      <c r="H391" t="s">
        <v>232</v>
      </c>
      <c r="I391" t="s">
        <v>5</v>
      </c>
      <c r="J391" t="s">
        <v>234</v>
      </c>
      <c r="K391" t="s">
        <v>485</v>
      </c>
      <c r="L391">
        <v>2</v>
      </c>
      <c r="M391">
        <v>72.45</v>
      </c>
      <c r="N391">
        <v>57.495600000000003</v>
      </c>
      <c r="O391">
        <v>31.0822</v>
      </c>
      <c r="P391">
        <v>6.3997999999999999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18.706399999999999</v>
      </c>
      <c r="X391" t="s">
        <v>493</v>
      </c>
      <c r="Y391">
        <v>1.2289000000000001</v>
      </c>
      <c r="Z391" t="s">
        <v>494</v>
      </c>
      <c r="AA391">
        <v>1.1875</v>
      </c>
      <c r="AB391" t="s">
        <v>239</v>
      </c>
      <c r="AC391">
        <v>1.8607</v>
      </c>
      <c r="AD391">
        <v>4.45</v>
      </c>
      <c r="AE391">
        <v>215.10980000000001</v>
      </c>
      <c r="AF391">
        <v>12</v>
      </c>
      <c r="AG391">
        <v>68</v>
      </c>
      <c r="AH391">
        <v>15</v>
      </c>
      <c r="AI391">
        <v>20</v>
      </c>
      <c r="AJ391" t="s">
        <v>5</v>
      </c>
      <c r="AL391" t="e">
        <f t="shared" ref="AL391:AL454" si="389">IF(AND(#REF!&lt;&gt;#REF!,#REF!&lt;&gt;#REF!),"Bold","")</f>
        <v>#REF!</v>
      </c>
    </row>
    <row r="392" spans="1:38">
      <c r="A392" t="s">
        <v>1102</v>
      </c>
      <c r="B392" s="1">
        <v>0.62152777777777779</v>
      </c>
      <c r="C392" t="s">
        <v>224</v>
      </c>
      <c r="D392" t="s">
        <v>484</v>
      </c>
      <c r="F392">
        <v>6814</v>
      </c>
      <c r="G392" t="s">
        <v>231</v>
      </c>
      <c r="H392" t="s">
        <v>232</v>
      </c>
      <c r="I392" t="s">
        <v>5</v>
      </c>
      <c r="J392" t="s">
        <v>778</v>
      </c>
      <c r="K392" t="s">
        <v>1073</v>
      </c>
      <c r="L392">
        <v>3</v>
      </c>
      <c r="M392">
        <v>42.360900000000001</v>
      </c>
      <c r="N392">
        <v>38.087200000000003</v>
      </c>
      <c r="O392">
        <v>22.6968</v>
      </c>
      <c r="P392">
        <v>11.6538</v>
      </c>
      <c r="Q392">
        <v>6.3992000000000004</v>
      </c>
      <c r="R392">
        <v>4.5157999999999996</v>
      </c>
      <c r="S392">
        <v>3.0950000000000002</v>
      </c>
      <c r="T392">
        <v>2.2343999999999999</v>
      </c>
      <c r="U392">
        <v>1.1276999999999999</v>
      </c>
      <c r="V392">
        <v>1.1621999999999999</v>
      </c>
      <c r="W392">
        <v>17.029299999999999</v>
      </c>
      <c r="X392" t="s">
        <v>461</v>
      </c>
      <c r="Y392">
        <v>0.76090000000000002</v>
      </c>
      <c r="Z392" t="s">
        <v>1103</v>
      </c>
      <c r="AA392">
        <v>3.9899999999999998E-2</v>
      </c>
      <c r="AB392" t="s">
        <v>964</v>
      </c>
      <c r="AC392">
        <v>1.3442000000000001</v>
      </c>
      <c r="AD392">
        <v>4.4219999999999997</v>
      </c>
      <c r="AE392">
        <v>156.92920000000001</v>
      </c>
      <c r="AF392">
        <v>25</v>
      </c>
      <c r="AG392">
        <v>59</v>
      </c>
      <c r="AH392">
        <v>15</v>
      </c>
      <c r="AI392">
        <v>14</v>
      </c>
      <c r="AJ392" t="s">
        <v>5</v>
      </c>
      <c r="AL392" t="e">
        <f t="shared" ref="AL392:AL455" si="390">IF(AND(#REF!&lt;&gt;#REF!,#REF!&lt;&gt;#REF!),"Bold","")</f>
        <v>#REF!</v>
      </c>
    </row>
    <row r="393" spans="1:38">
      <c r="A393" t="s">
        <v>1147</v>
      </c>
      <c r="B393" s="1">
        <v>0.63541666666666663</v>
      </c>
      <c r="C393" t="s">
        <v>186</v>
      </c>
      <c r="D393" t="s">
        <v>1137</v>
      </c>
      <c r="E393" t="s">
        <v>230</v>
      </c>
      <c r="F393">
        <v>3866</v>
      </c>
      <c r="G393" t="s">
        <v>548</v>
      </c>
      <c r="H393" t="s">
        <v>329</v>
      </c>
      <c r="I393" t="s">
        <v>5</v>
      </c>
      <c r="J393" t="s">
        <v>521</v>
      </c>
      <c r="K393" t="s">
        <v>1138</v>
      </c>
      <c r="L393">
        <v>7</v>
      </c>
      <c r="M393">
        <v>59.875700000000002</v>
      </c>
      <c r="N393">
        <v>50.975700000000003</v>
      </c>
      <c r="O393">
        <v>23.4422</v>
      </c>
      <c r="P393">
        <v>7.3803000000000001</v>
      </c>
      <c r="Q393">
        <v>5.0910000000000002</v>
      </c>
      <c r="R393">
        <v>4.4513999999999996</v>
      </c>
      <c r="S393">
        <v>2.6347</v>
      </c>
      <c r="T393">
        <v>1.528</v>
      </c>
      <c r="U393">
        <v>1.5214000000000001</v>
      </c>
      <c r="V393">
        <v>0.9234</v>
      </c>
      <c r="W393">
        <v>6.7142999999999997</v>
      </c>
      <c r="X393" t="s">
        <v>1148</v>
      </c>
      <c r="Y393">
        <v>1.0472999999999999</v>
      </c>
      <c r="Z393" t="s">
        <v>1149</v>
      </c>
      <c r="AA393">
        <v>0.22409999999999999</v>
      </c>
      <c r="AB393" t="s">
        <v>1150</v>
      </c>
      <c r="AC393">
        <v>1.5127999999999999</v>
      </c>
      <c r="AD393">
        <v>4.2336999999999998</v>
      </c>
      <c r="AE393">
        <v>171.55600000000001</v>
      </c>
      <c r="AF393">
        <v>12</v>
      </c>
      <c r="AG393">
        <v>100</v>
      </c>
      <c r="AH393">
        <v>15</v>
      </c>
      <c r="AI393">
        <v>14</v>
      </c>
      <c r="AJ393" t="s">
        <v>5</v>
      </c>
      <c r="AL393" t="e">
        <f t="shared" ref="AL393:AL456" si="391">IF(AND(#REF!&lt;&gt;#REF!,#REF!&lt;&gt;#REF!),"Bold","")</f>
        <v>#REF!</v>
      </c>
    </row>
    <row r="394" spans="1:38">
      <c r="A394" t="s">
        <v>633</v>
      </c>
      <c r="B394" s="1">
        <v>0.54861111111111105</v>
      </c>
      <c r="C394" t="s">
        <v>224</v>
      </c>
      <c r="D394" t="s">
        <v>433</v>
      </c>
      <c r="F394">
        <v>6542</v>
      </c>
      <c r="G394" t="s">
        <v>231</v>
      </c>
      <c r="H394" t="s">
        <v>232</v>
      </c>
      <c r="I394" t="s">
        <v>5</v>
      </c>
      <c r="J394" t="s">
        <v>234</v>
      </c>
      <c r="K394" t="s">
        <v>612</v>
      </c>
      <c r="L394">
        <v>2</v>
      </c>
      <c r="M394">
        <v>59.46</v>
      </c>
      <c r="N394">
        <v>36.093800000000002</v>
      </c>
      <c r="O394">
        <v>25.6432</v>
      </c>
      <c r="P394">
        <v>9.2639999999999993</v>
      </c>
      <c r="Q394">
        <v>6.3654000000000002</v>
      </c>
      <c r="R394">
        <v>3.7452000000000001</v>
      </c>
      <c r="S394">
        <v>0</v>
      </c>
      <c r="T394">
        <v>0</v>
      </c>
      <c r="U394">
        <v>0</v>
      </c>
      <c r="V394">
        <v>0</v>
      </c>
      <c r="W394">
        <v>18.500699999999998</v>
      </c>
      <c r="X394" t="s">
        <v>634</v>
      </c>
      <c r="Y394">
        <v>1.0246</v>
      </c>
      <c r="Z394" t="s">
        <v>635</v>
      </c>
      <c r="AA394">
        <v>0.85489999999999999</v>
      </c>
      <c r="AB394" t="s">
        <v>413</v>
      </c>
      <c r="AC394">
        <v>0.8357</v>
      </c>
      <c r="AD394">
        <v>4.2</v>
      </c>
      <c r="AE394">
        <v>174.1694</v>
      </c>
      <c r="AF394">
        <v>33</v>
      </c>
      <c r="AG394">
        <v>57</v>
      </c>
      <c r="AH394">
        <v>15</v>
      </c>
      <c r="AI394">
        <v>14</v>
      </c>
      <c r="AJ394" t="s">
        <v>5</v>
      </c>
      <c r="AL394" t="e">
        <f t="shared" ref="AL394:AL457" si="392">IF(AND(#REF!&lt;&gt;#REF!,#REF!&lt;&gt;#REF!),"Bold","")</f>
        <v>#REF!</v>
      </c>
    </row>
    <row r="395" spans="1:38">
      <c r="A395" t="s">
        <v>655</v>
      </c>
      <c r="B395" s="1">
        <v>0.54861111111111105</v>
      </c>
      <c r="C395" t="s">
        <v>224</v>
      </c>
      <c r="D395" t="s">
        <v>433</v>
      </c>
      <c r="F395">
        <v>6542</v>
      </c>
      <c r="G395" t="s">
        <v>231</v>
      </c>
      <c r="H395" t="s">
        <v>232</v>
      </c>
      <c r="I395" t="s">
        <v>5</v>
      </c>
      <c r="J395" t="s">
        <v>234</v>
      </c>
      <c r="K395" t="s">
        <v>612</v>
      </c>
      <c r="L395">
        <v>2</v>
      </c>
      <c r="M395">
        <v>43.8658</v>
      </c>
      <c r="N395">
        <v>44.041600000000003</v>
      </c>
      <c r="O395">
        <v>14.732100000000001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16.579999999999998</v>
      </c>
      <c r="X395" t="s">
        <v>656</v>
      </c>
      <c r="Y395">
        <v>0.747</v>
      </c>
      <c r="Z395" t="s">
        <v>621</v>
      </c>
      <c r="AA395">
        <v>0.99690000000000001</v>
      </c>
      <c r="AB395" t="s">
        <v>501</v>
      </c>
      <c r="AC395">
        <v>1.6209</v>
      </c>
      <c r="AD395">
        <v>4.2</v>
      </c>
      <c r="AE395">
        <v>146.73920000000001</v>
      </c>
      <c r="AF395">
        <v>20</v>
      </c>
      <c r="AG395">
        <v>52</v>
      </c>
      <c r="AH395">
        <v>15</v>
      </c>
      <c r="AI395">
        <v>46</v>
      </c>
      <c r="AJ395" t="s">
        <v>5</v>
      </c>
      <c r="AL395" t="e">
        <f t="shared" ref="AL395:AL458" si="393">IF(AND(#REF!&lt;&gt;#REF!,#REF!&lt;&gt;#REF!),"Bold","")</f>
        <v>#REF!</v>
      </c>
    </row>
    <row r="396" spans="1:38">
      <c r="A396" t="s">
        <v>686</v>
      </c>
      <c r="B396" s="1">
        <v>0.55555555555555558</v>
      </c>
      <c r="C396" t="s">
        <v>175</v>
      </c>
      <c r="D396" t="s">
        <v>484</v>
      </c>
      <c r="E396" t="s">
        <v>230</v>
      </c>
      <c r="F396">
        <v>3752</v>
      </c>
      <c r="G396" t="s">
        <v>291</v>
      </c>
      <c r="H396" t="s">
        <v>232</v>
      </c>
      <c r="I396" t="s">
        <v>5</v>
      </c>
      <c r="J396" t="s">
        <v>234</v>
      </c>
      <c r="K396" t="s">
        <v>662</v>
      </c>
      <c r="L396">
        <v>2</v>
      </c>
      <c r="M396">
        <v>41.74</v>
      </c>
      <c r="N396">
        <v>47.088900000000002</v>
      </c>
      <c r="O396">
        <v>24.6372</v>
      </c>
      <c r="P396">
        <v>7.5156000000000001</v>
      </c>
      <c r="Q396">
        <v>3.6006999999999998</v>
      </c>
      <c r="R396">
        <v>2.7786</v>
      </c>
      <c r="S396">
        <v>0</v>
      </c>
      <c r="T396">
        <v>0</v>
      </c>
      <c r="U396">
        <v>0</v>
      </c>
      <c r="V396">
        <v>0</v>
      </c>
      <c r="W396">
        <v>9.4707000000000008</v>
      </c>
      <c r="X396" t="s">
        <v>687</v>
      </c>
      <c r="Y396">
        <v>0.51980000000000004</v>
      </c>
      <c r="Z396" t="s">
        <v>263</v>
      </c>
      <c r="AA396">
        <v>1.1879</v>
      </c>
      <c r="AB396" t="s">
        <v>252</v>
      </c>
      <c r="AC396">
        <v>0.85140000000000005</v>
      </c>
      <c r="AD396">
        <v>4.2</v>
      </c>
      <c r="AE396">
        <v>150.3837</v>
      </c>
      <c r="AF396">
        <v>20</v>
      </c>
      <c r="AG396">
        <v>57</v>
      </c>
      <c r="AH396">
        <v>15</v>
      </c>
      <c r="AI396">
        <v>12</v>
      </c>
      <c r="AJ396" t="s">
        <v>5</v>
      </c>
      <c r="AL396" t="e">
        <f t="shared" ref="AL396:AL459" si="394">IF(AND(#REF!&lt;&gt;#REF!,#REF!&lt;&gt;#REF!),"Bold","")</f>
        <v>#REF!</v>
      </c>
    </row>
    <row r="397" spans="1:38">
      <c r="A397" t="s">
        <v>1472</v>
      </c>
      <c r="B397" s="1">
        <v>0.69097222222222221</v>
      </c>
      <c r="C397" t="s">
        <v>224</v>
      </c>
      <c r="D397" t="s">
        <v>801</v>
      </c>
      <c r="F397">
        <v>5996</v>
      </c>
      <c r="G397" t="s">
        <v>231</v>
      </c>
      <c r="H397" t="s">
        <v>232</v>
      </c>
      <c r="I397" s="3" t="s">
        <v>5</v>
      </c>
      <c r="J397" t="s">
        <v>778</v>
      </c>
      <c r="K397" t="s">
        <v>1443</v>
      </c>
      <c r="L397">
        <v>3</v>
      </c>
      <c r="M397">
        <v>44.718299999999999</v>
      </c>
      <c r="N397">
        <v>33.901000000000003</v>
      </c>
      <c r="O397">
        <v>15.6288</v>
      </c>
      <c r="P397">
        <v>5.8777999999999997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17.6021</v>
      </c>
      <c r="X397" t="s">
        <v>481</v>
      </c>
      <c r="Y397">
        <v>0.91469999999999996</v>
      </c>
      <c r="Z397" t="s">
        <v>445</v>
      </c>
      <c r="AA397">
        <v>2.4339</v>
      </c>
      <c r="AB397" t="s">
        <v>278</v>
      </c>
      <c r="AC397">
        <v>1.897</v>
      </c>
      <c r="AD397">
        <v>4.2</v>
      </c>
      <c r="AE397">
        <v>139.82300000000001</v>
      </c>
      <c r="AF397">
        <v>14</v>
      </c>
      <c r="AG397">
        <v>58</v>
      </c>
      <c r="AH397">
        <v>15</v>
      </c>
      <c r="AI397">
        <v>12</v>
      </c>
      <c r="AJ397" t="s">
        <v>5</v>
      </c>
      <c r="AL397" t="e">
        <f t="shared" ref="AL397:AL460" si="395">IF(AND(#REF!&lt;&gt;#REF!,#REF!&lt;&gt;#REF!),"Bold","")</f>
        <v>#REF!</v>
      </c>
    </row>
    <row r="398" spans="1:38">
      <c r="A398" t="s">
        <v>622</v>
      </c>
      <c r="B398" s="1">
        <v>0.54861111111111105</v>
      </c>
      <c r="C398" t="s">
        <v>224</v>
      </c>
      <c r="D398" t="s">
        <v>433</v>
      </c>
      <c r="F398">
        <v>6542</v>
      </c>
      <c r="G398" t="s">
        <v>231</v>
      </c>
      <c r="H398" t="s">
        <v>232</v>
      </c>
      <c r="I398" t="s">
        <v>5</v>
      </c>
      <c r="J398" t="s">
        <v>234</v>
      </c>
      <c r="K398" t="s">
        <v>612</v>
      </c>
      <c r="L398">
        <v>2</v>
      </c>
      <c r="M398">
        <v>86.74</v>
      </c>
      <c r="N398">
        <v>44.9039</v>
      </c>
      <c r="O398">
        <v>24.877400000000002</v>
      </c>
      <c r="P398">
        <v>9.4997000000000007</v>
      </c>
      <c r="Q398">
        <v>5.6688000000000001</v>
      </c>
      <c r="R398">
        <v>4.0651000000000002</v>
      </c>
      <c r="S398">
        <v>0</v>
      </c>
      <c r="T398">
        <v>0</v>
      </c>
      <c r="U398">
        <v>0</v>
      </c>
      <c r="V398">
        <v>0</v>
      </c>
      <c r="W398">
        <v>10.1714</v>
      </c>
      <c r="X398" t="s">
        <v>469</v>
      </c>
      <c r="Y398">
        <v>1.4651000000000001</v>
      </c>
      <c r="Z398" t="s">
        <v>470</v>
      </c>
      <c r="AA398">
        <v>1.0568</v>
      </c>
      <c r="AB398" t="s">
        <v>248</v>
      </c>
      <c r="AC398">
        <v>1.6838</v>
      </c>
      <c r="AD398">
        <v>4.1669999999999998</v>
      </c>
      <c r="AE398">
        <v>203.32060000000001</v>
      </c>
      <c r="AF398">
        <v>7</v>
      </c>
      <c r="AG398">
        <v>66</v>
      </c>
      <c r="AH398">
        <v>15</v>
      </c>
      <c r="AI398">
        <v>18</v>
      </c>
      <c r="AJ398" t="s">
        <v>5</v>
      </c>
      <c r="AL398" t="e">
        <f t="shared" ref="AL398:AL461" si="396">IF(AND(#REF!&lt;&gt;#REF!,#REF!&lt;&gt;#REF!),"Bold","")</f>
        <v>#REF!</v>
      </c>
    </row>
    <row r="399" spans="1:38">
      <c r="A399" t="s">
        <v>1291</v>
      </c>
      <c r="B399" s="1">
        <v>0.65625</v>
      </c>
      <c r="C399" t="s">
        <v>212</v>
      </c>
      <c r="D399" t="s">
        <v>730</v>
      </c>
      <c r="F399">
        <v>6814</v>
      </c>
      <c r="G399" t="s">
        <v>328</v>
      </c>
      <c r="H399" t="s">
        <v>329</v>
      </c>
      <c r="I399" t="s">
        <v>233</v>
      </c>
      <c r="J399" t="s">
        <v>521</v>
      </c>
      <c r="K399" t="s">
        <v>1277</v>
      </c>
      <c r="L399">
        <v>6</v>
      </c>
      <c r="M399">
        <v>57.316400000000002</v>
      </c>
      <c r="N399">
        <v>39.569800000000001</v>
      </c>
      <c r="O399">
        <v>37.577800000000003</v>
      </c>
      <c r="P399">
        <v>11.699299999999999</v>
      </c>
      <c r="Q399">
        <v>6.7897999999999996</v>
      </c>
      <c r="R399">
        <v>3.9935999999999998</v>
      </c>
      <c r="S399">
        <v>3.9794999999999998</v>
      </c>
      <c r="T399">
        <v>1.4993000000000001</v>
      </c>
      <c r="U399">
        <v>0.93410000000000004</v>
      </c>
      <c r="V399">
        <v>0.80049999999999999</v>
      </c>
      <c r="W399">
        <v>13.791399999999999</v>
      </c>
      <c r="X399" t="s">
        <v>1292</v>
      </c>
      <c r="Y399">
        <v>0.31869999999999998</v>
      </c>
      <c r="Z399" t="s">
        <v>1018</v>
      </c>
      <c r="AA399">
        <v>1.3049999999999999</v>
      </c>
      <c r="AB399" t="s">
        <v>975</v>
      </c>
      <c r="AC399">
        <v>1.6777</v>
      </c>
      <c r="AD399">
        <v>4.1425999999999998</v>
      </c>
      <c r="AE399">
        <v>185.3956</v>
      </c>
      <c r="AF399">
        <v>25</v>
      </c>
      <c r="AG399">
        <v>0</v>
      </c>
      <c r="AH399">
        <v>15</v>
      </c>
      <c r="AI399">
        <v>18</v>
      </c>
      <c r="AJ399" t="s">
        <v>5</v>
      </c>
      <c r="AL399" t="e">
        <f t="shared" ref="AL399:AL462" si="397">IF(AND(#REF!&lt;&gt;#REF!,#REF!&lt;&gt;#REF!),"Bold","")</f>
        <v>#REF!</v>
      </c>
    </row>
    <row r="400" spans="1:38">
      <c r="A400" t="s">
        <v>953</v>
      </c>
      <c r="B400" s="1">
        <v>0.60416666666666663</v>
      </c>
      <c r="C400" t="s">
        <v>175</v>
      </c>
      <c r="D400" t="s">
        <v>484</v>
      </c>
      <c r="E400" t="s">
        <v>230</v>
      </c>
      <c r="F400">
        <v>3752</v>
      </c>
      <c r="G400" t="s">
        <v>291</v>
      </c>
      <c r="H400" t="s">
        <v>232</v>
      </c>
      <c r="I400" t="s">
        <v>233</v>
      </c>
      <c r="J400" t="s">
        <v>933</v>
      </c>
      <c r="K400" t="s">
        <v>934</v>
      </c>
      <c r="L400">
        <v>3</v>
      </c>
      <c r="M400">
        <v>49.476999999999997</v>
      </c>
      <c r="N400">
        <v>44.581499999999998</v>
      </c>
      <c r="O400">
        <v>30.151199999999999</v>
      </c>
      <c r="P400">
        <v>8.5060000000000002</v>
      </c>
      <c r="Q400">
        <v>4.3284000000000002</v>
      </c>
      <c r="R400">
        <v>4.3186999999999998</v>
      </c>
      <c r="S400">
        <v>4.6665000000000001</v>
      </c>
      <c r="T400">
        <v>2.1966000000000001</v>
      </c>
      <c r="U400">
        <v>1.19</v>
      </c>
      <c r="V400">
        <v>0.65639999999999998</v>
      </c>
      <c r="W400">
        <v>16.750699999999998</v>
      </c>
      <c r="X400" t="s">
        <v>954</v>
      </c>
      <c r="Y400">
        <v>2.1193</v>
      </c>
      <c r="Z400" t="s">
        <v>752</v>
      </c>
      <c r="AA400">
        <v>1.7221</v>
      </c>
      <c r="AB400" t="s">
        <v>955</v>
      </c>
      <c r="AC400">
        <v>0.56169999999999998</v>
      </c>
      <c r="AD400">
        <v>4.1001000000000003</v>
      </c>
      <c r="AE400">
        <v>175.3262</v>
      </c>
      <c r="AF400">
        <v>10</v>
      </c>
      <c r="AG400">
        <v>74</v>
      </c>
      <c r="AH400">
        <v>15</v>
      </c>
      <c r="AI400">
        <v>16</v>
      </c>
      <c r="AJ400" t="s">
        <v>5</v>
      </c>
      <c r="AL400" t="e">
        <f t="shared" ref="AL400:AL463" si="398">IF(AND(#REF!&lt;&gt;#REF!,#REF!&lt;&gt;#REF!),"Bold","")</f>
        <v>#REF!</v>
      </c>
    </row>
    <row r="401" spans="1:38">
      <c r="A401" t="s">
        <v>914</v>
      </c>
      <c r="B401" s="1">
        <v>0.59722222222222221</v>
      </c>
      <c r="C401" t="s">
        <v>224</v>
      </c>
      <c r="D401" t="s">
        <v>484</v>
      </c>
      <c r="F401">
        <v>7632</v>
      </c>
      <c r="G401" t="s">
        <v>231</v>
      </c>
      <c r="H401" t="s">
        <v>232</v>
      </c>
      <c r="I401" t="s">
        <v>233</v>
      </c>
      <c r="J401" t="s">
        <v>778</v>
      </c>
      <c r="K401" t="s">
        <v>899</v>
      </c>
      <c r="L401">
        <v>3</v>
      </c>
      <c r="M401">
        <v>40.031500000000001</v>
      </c>
      <c r="N401">
        <v>42.9221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17.457100000000001</v>
      </c>
      <c r="X401" t="s">
        <v>617</v>
      </c>
      <c r="Y401">
        <v>0.3962</v>
      </c>
      <c r="Z401" t="s">
        <v>915</v>
      </c>
      <c r="AA401">
        <v>0.08</v>
      </c>
      <c r="AB401" t="s">
        <v>916</v>
      </c>
      <c r="AC401">
        <v>0.55710000000000004</v>
      </c>
      <c r="AD401">
        <v>4.0999999999999996</v>
      </c>
      <c r="AE401">
        <v>143.06450000000001</v>
      </c>
      <c r="AF401">
        <v>50</v>
      </c>
      <c r="AG401">
        <v>0</v>
      </c>
      <c r="AH401">
        <v>15</v>
      </c>
      <c r="AI401">
        <v>47</v>
      </c>
      <c r="AJ401" t="s">
        <v>5</v>
      </c>
      <c r="AL401" t="e">
        <f t="shared" ref="AL401:AL464" si="399">IF(AND(#REF!&lt;&gt;#REF!,#REF!&lt;&gt;#REF!),"Bold","")</f>
        <v>#REF!</v>
      </c>
    </row>
    <row r="402" spans="1:38">
      <c r="A402" t="s">
        <v>1411</v>
      </c>
      <c r="B402" s="1">
        <v>0.67708333333333337</v>
      </c>
      <c r="C402" t="s">
        <v>175</v>
      </c>
      <c r="D402" t="s">
        <v>484</v>
      </c>
      <c r="E402" t="s">
        <v>230</v>
      </c>
      <c r="F402">
        <v>3619</v>
      </c>
      <c r="G402" t="s">
        <v>291</v>
      </c>
      <c r="H402" t="s">
        <v>232</v>
      </c>
      <c r="I402" t="s">
        <v>5</v>
      </c>
      <c r="J402" t="s">
        <v>778</v>
      </c>
      <c r="K402" t="s">
        <v>1373</v>
      </c>
      <c r="L402">
        <v>3</v>
      </c>
      <c r="M402">
        <v>65.141999999999996</v>
      </c>
      <c r="N402">
        <v>47.6</v>
      </c>
      <c r="O402">
        <v>20.485900000000001</v>
      </c>
      <c r="P402">
        <v>8.4324999999999992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9.6814</v>
      </c>
      <c r="X402" t="s">
        <v>1412</v>
      </c>
      <c r="Y402">
        <v>0</v>
      </c>
      <c r="Z402" t="s">
        <v>494</v>
      </c>
      <c r="AA402">
        <v>1.1875</v>
      </c>
      <c r="AB402" t="s">
        <v>1413</v>
      </c>
      <c r="AC402">
        <v>1.1620999999999999</v>
      </c>
      <c r="AD402">
        <v>4.0999999999999996</v>
      </c>
      <c r="AE402">
        <v>175.54499999999999</v>
      </c>
      <c r="AF402">
        <v>25</v>
      </c>
      <c r="AG402">
        <v>70</v>
      </c>
      <c r="AH402">
        <v>15</v>
      </c>
      <c r="AI402">
        <v>12</v>
      </c>
      <c r="AJ402" t="s">
        <v>5</v>
      </c>
      <c r="AL402" t="e">
        <f t="shared" ref="AL402:AL465" si="400">IF(AND(#REF!&lt;&gt;#REF!,#REF!&lt;&gt;#REF!),"Bold","")</f>
        <v>#REF!</v>
      </c>
    </row>
    <row r="403" spans="1:38">
      <c r="A403" t="s">
        <v>1533</v>
      </c>
      <c r="B403" s="1">
        <v>0.73958333333333337</v>
      </c>
      <c r="C403" t="s">
        <v>181</v>
      </c>
      <c r="D403" t="s">
        <v>1519</v>
      </c>
      <c r="E403" t="s">
        <v>230</v>
      </c>
      <c r="F403">
        <v>5434</v>
      </c>
      <c r="G403" t="s">
        <v>1481</v>
      </c>
      <c r="H403" t="s">
        <v>1482</v>
      </c>
      <c r="I403" s="3" t="s">
        <v>5</v>
      </c>
      <c r="J403" t="s">
        <v>778</v>
      </c>
      <c r="K403" t="s">
        <v>1520</v>
      </c>
      <c r="L403">
        <v>5</v>
      </c>
      <c r="M403">
        <v>59.018999999999998</v>
      </c>
      <c r="N403">
        <v>49.876399999999997</v>
      </c>
      <c r="O403">
        <v>27.440200000000001</v>
      </c>
      <c r="P403">
        <v>9.7880000000000003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17.2364</v>
      </c>
      <c r="X403" t="s">
        <v>1485</v>
      </c>
      <c r="Y403">
        <v>1.8875999999999999</v>
      </c>
      <c r="Z403" t="s">
        <v>1534</v>
      </c>
      <c r="AA403">
        <v>0.68149999999999999</v>
      </c>
      <c r="AB403" t="s">
        <v>1460</v>
      </c>
      <c r="AC403">
        <v>1.7905</v>
      </c>
      <c r="AD403">
        <v>3.9165999999999999</v>
      </c>
      <c r="AE403">
        <v>191.16040000000001</v>
      </c>
      <c r="AF403">
        <v>12</v>
      </c>
      <c r="AG403">
        <v>71</v>
      </c>
      <c r="AH403">
        <v>15</v>
      </c>
      <c r="AI403">
        <v>20</v>
      </c>
      <c r="AJ403" t="s">
        <v>5</v>
      </c>
      <c r="AL403" t="e">
        <f t="shared" ref="AL403:AL466" si="401">IF(AND(#REF!&lt;&gt;#REF!,#REF!&lt;&gt;#REF!),"Bold","")</f>
        <v>#REF!</v>
      </c>
    </row>
    <row r="404" spans="1:38">
      <c r="A404" t="s">
        <v>344</v>
      </c>
      <c r="B404" s="1">
        <v>0.51388888888888895</v>
      </c>
      <c r="C404" t="s">
        <v>212</v>
      </c>
      <c r="D404" t="s">
        <v>327</v>
      </c>
      <c r="F404">
        <v>6269</v>
      </c>
      <c r="G404" t="s">
        <v>328</v>
      </c>
      <c r="H404" t="s">
        <v>329</v>
      </c>
      <c r="I404" t="s">
        <v>233</v>
      </c>
      <c r="J404" t="s">
        <v>330</v>
      </c>
      <c r="K404" t="s">
        <v>331</v>
      </c>
      <c r="L404">
        <v>4</v>
      </c>
      <c r="M404">
        <v>70.684700000000007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 t="s">
        <v>345</v>
      </c>
      <c r="Y404">
        <v>1.5911</v>
      </c>
      <c r="Z404" t="s">
        <v>334</v>
      </c>
      <c r="AA404">
        <v>2.3571</v>
      </c>
      <c r="AB404" t="s">
        <v>346</v>
      </c>
      <c r="AC404">
        <v>2.0002</v>
      </c>
      <c r="AD404">
        <v>3.6</v>
      </c>
      <c r="AE404">
        <v>187.74449999999999</v>
      </c>
      <c r="AF404">
        <v>6</v>
      </c>
      <c r="AG404">
        <v>0</v>
      </c>
      <c r="AH404">
        <v>15</v>
      </c>
      <c r="AI404">
        <v>13</v>
      </c>
      <c r="AJ404" t="s">
        <v>5</v>
      </c>
      <c r="AL404" t="e">
        <f t="shared" ref="AL404:AL467" si="402">IF(AND(#REF!&lt;&gt;#REF!,#REF!&lt;&gt;#REF!),"Bold","")</f>
        <v>#REF!</v>
      </c>
    </row>
    <row r="405" spans="1:38">
      <c r="A405" t="s">
        <v>375</v>
      </c>
      <c r="B405" s="1">
        <v>0.51388888888888895</v>
      </c>
      <c r="C405" t="s">
        <v>212</v>
      </c>
      <c r="D405" t="s">
        <v>327</v>
      </c>
      <c r="F405">
        <v>6269</v>
      </c>
      <c r="G405" t="s">
        <v>328</v>
      </c>
      <c r="H405" t="s">
        <v>329</v>
      </c>
      <c r="I405" t="s">
        <v>233</v>
      </c>
      <c r="J405" t="s">
        <v>330</v>
      </c>
      <c r="K405" t="s">
        <v>331</v>
      </c>
      <c r="L405">
        <v>4</v>
      </c>
      <c r="M405">
        <v>37.040500000000002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6.5486000000000004</v>
      </c>
      <c r="X405" t="s">
        <v>376</v>
      </c>
      <c r="Y405">
        <v>2.6882000000000001</v>
      </c>
      <c r="Z405" t="s">
        <v>377</v>
      </c>
      <c r="AA405">
        <v>0.38019999999999998</v>
      </c>
      <c r="AB405" t="s">
        <v>378</v>
      </c>
      <c r="AC405">
        <v>1.3331999999999999</v>
      </c>
      <c r="AD405">
        <v>3.6</v>
      </c>
      <c r="AE405">
        <v>107.92919999999999</v>
      </c>
      <c r="AF405">
        <v>25</v>
      </c>
      <c r="AG405">
        <v>0</v>
      </c>
      <c r="AH405">
        <v>15</v>
      </c>
      <c r="AI405">
        <v>65</v>
      </c>
      <c r="AJ405" t="s">
        <v>5</v>
      </c>
      <c r="AL405" t="e">
        <f t="shared" ref="AL405:AL468" si="403">IF(AND(#REF!&lt;&gt;#REF!,#REF!&lt;&gt;#REF!),"Bold","")</f>
        <v>#REF!</v>
      </c>
    </row>
    <row r="406" spans="1:38">
      <c r="A406" t="s">
        <v>386</v>
      </c>
      <c r="B406" s="1">
        <v>0.51388888888888895</v>
      </c>
      <c r="C406" t="s">
        <v>212</v>
      </c>
      <c r="D406" t="s">
        <v>327</v>
      </c>
      <c r="F406">
        <v>6269</v>
      </c>
      <c r="G406" t="s">
        <v>328</v>
      </c>
      <c r="H406" t="s">
        <v>329</v>
      </c>
      <c r="I406" t="s">
        <v>233</v>
      </c>
      <c r="J406" t="s">
        <v>330</v>
      </c>
      <c r="K406" t="s">
        <v>331</v>
      </c>
      <c r="L406">
        <v>4</v>
      </c>
      <c r="M406">
        <v>28.316800000000001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5.7142999999999997</v>
      </c>
      <c r="Y406">
        <v>0</v>
      </c>
      <c r="Z406" t="s">
        <v>349</v>
      </c>
      <c r="AA406">
        <v>0.65849999999999997</v>
      </c>
      <c r="AB406" t="s">
        <v>387</v>
      </c>
      <c r="AC406">
        <v>0.89970000000000006</v>
      </c>
      <c r="AD406">
        <v>3.6</v>
      </c>
      <c r="AE406">
        <v>82.259</v>
      </c>
      <c r="AF406">
        <v>0</v>
      </c>
      <c r="AG406">
        <v>0</v>
      </c>
      <c r="AH406">
        <v>18</v>
      </c>
      <c r="AI406">
        <v>8</v>
      </c>
      <c r="AJ406" t="s">
        <v>5</v>
      </c>
      <c r="AL406" t="e">
        <f t="shared" ref="AL406:AL469" si="404">IF(AND(#REF!&lt;&gt;#REF!,#REF!&lt;&gt;#REF!),"Bold","")</f>
        <v>#REF!</v>
      </c>
    </row>
    <row r="407" spans="1:38">
      <c r="A407" t="s">
        <v>912</v>
      </c>
      <c r="B407" s="1">
        <v>0.59722222222222221</v>
      </c>
      <c r="C407" t="s">
        <v>224</v>
      </c>
      <c r="D407" t="s">
        <v>484</v>
      </c>
      <c r="F407">
        <v>7632</v>
      </c>
      <c r="G407" t="s">
        <v>231</v>
      </c>
      <c r="H407" t="s">
        <v>232</v>
      </c>
      <c r="I407" t="s">
        <v>233</v>
      </c>
      <c r="J407" t="s">
        <v>778</v>
      </c>
      <c r="K407" t="s">
        <v>899</v>
      </c>
      <c r="L407">
        <v>3</v>
      </c>
      <c r="M407">
        <v>52.911999999999999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13.3743</v>
      </c>
      <c r="X407" t="s">
        <v>634</v>
      </c>
      <c r="Y407">
        <v>0.73899999999999999</v>
      </c>
      <c r="Z407" t="s">
        <v>910</v>
      </c>
      <c r="AA407">
        <v>0.36840000000000001</v>
      </c>
      <c r="AB407" t="s">
        <v>303</v>
      </c>
      <c r="AC407">
        <v>1.5091000000000001</v>
      </c>
      <c r="AD407">
        <v>3.6</v>
      </c>
      <c r="AE407">
        <v>152.982</v>
      </c>
      <c r="AF407">
        <v>33</v>
      </c>
      <c r="AG407">
        <v>0</v>
      </c>
      <c r="AH407">
        <v>18</v>
      </c>
      <c r="AI407">
        <v>16</v>
      </c>
      <c r="AJ407" t="s">
        <v>5</v>
      </c>
      <c r="AL407" t="e">
        <f t="shared" ref="AL407:AL470" si="405">IF(AND(#REF!&lt;&gt;#REF!,#REF!&lt;&gt;#REF!),"Bold","")</f>
        <v>#REF!</v>
      </c>
    </row>
    <row r="408" spans="1:38">
      <c r="A408" t="s">
        <v>913</v>
      </c>
      <c r="B408" s="1">
        <v>0.59722222222222221</v>
      </c>
      <c r="C408" t="s">
        <v>224</v>
      </c>
      <c r="D408" t="s">
        <v>484</v>
      </c>
      <c r="F408">
        <v>7632</v>
      </c>
      <c r="G408" t="s">
        <v>231</v>
      </c>
      <c r="H408" t="s">
        <v>232</v>
      </c>
      <c r="I408" t="s">
        <v>233</v>
      </c>
      <c r="J408" t="s">
        <v>778</v>
      </c>
      <c r="K408" t="s">
        <v>899</v>
      </c>
      <c r="L408">
        <v>3</v>
      </c>
      <c r="M408">
        <v>56.280099999999997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 t="s">
        <v>644</v>
      </c>
      <c r="Y408">
        <v>1.6682999999999999</v>
      </c>
      <c r="Z408" t="s">
        <v>365</v>
      </c>
      <c r="AA408">
        <v>1.8451</v>
      </c>
      <c r="AB408" t="s">
        <v>268</v>
      </c>
      <c r="AC408">
        <v>2.0451000000000001</v>
      </c>
      <c r="AD408">
        <v>3.6</v>
      </c>
      <c r="AE408">
        <v>151.04050000000001</v>
      </c>
      <c r="AF408">
        <v>25</v>
      </c>
      <c r="AG408">
        <v>0</v>
      </c>
      <c r="AH408">
        <v>18</v>
      </c>
      <c r="AI408">
        <v>16</v>
      </c>
      <c r="AJ408" t="s">
        <v>5</v>
      </c>
      <c r="AL408" t="e">
        <f t="shared" ref="AL408:AL471" si="406">IF(AND(#REF!&lt;&gt;#REF!,#REF!&lt;&gt;#REF!),"Bold","")</f>
        <v>#REF!</v>
      </c>
    </row>
    <row r="409" spans="1:38">
      <c r="A409" t="s">
        <v>1000</v>
      </c>
      <c r="B409" s="1">
        <v>0.60763888888888895</v>
      </c>
      <c r="C409" t="s">
        <v>212</v>
      </c>
      <c r="D409" t="s">
        <v>971</v>
      </c>
      <c r="F409">
        <v>6269</v>
      </c>
      <c r="G409" t="s">
        <v>328</v>
      </c>
      <c r="H409" t="s">
        <v>329</v>
      </c>
      <c r="I409" t="s">
        <v>5</v>
      </c>
      <c r="J409" t="s">
        <v>521</v>
      </c>
      <c r="K409" t="s">
        <v>972</v>
      </c>
      <c r="L409">
        <v>9</v>
      </c>
      <c r="M409">
        <v>59.651200000000003</v>
      </c>
      <c r="N409">
        <v>50.515500000000003</v>
      </c>
      <c r="O409">
        <v>18.238299999999999</v>
      </c>
      <c r="P409">
        <v>6.2969999999999997</v>
      </c>
      <c r="Q409">
        <v>3.3969999999999998</v>
      </c>
      <c r="R409">
        <v>3.0356000000000001</v>
      </c>
      <c r="S409">
        <v>1.98</v>
      </c>
      <c r="T409">
        <v>1.0720000000000001</v>
      </c>
      <c r="U409">
        <v>0.86729999999999996</v>
      </c>
      <c r="V409">
        <v>0</v>
      </c>
      <c r="W409">
        <v>9.6549999999999994</v>
      </c>
      <c r="Y409">
        <v>0</v>
      </c>
      <c r="Z409" t="s">
        <v>848</v>
      </c>
      <c r="AA409">
        <v>5.67E-2</v>
      </c>
      <c r="AB409" t="s">
        <v>1001</v>
      </c>
      <c r="AC409">
        <v>9.8400000000000001E-2</v>
      </c>
      <c r="AD409">
        <v>3.6</v>
      </c>
      <c r="AE409">
        <v>159.57689999999999</v>
      </c>
      <c r="AF409">
        <v>0</v>
      </c>
      <c r="AG409">
        <v>85</v>
      </c>
      <c r="AH409">
        <v>18</v>
      </c>
      <c r="AI409">
        <v>16</v>
      </c>
      <c r="AJ409" t="s">
        <v>5</v>
      </c>
      <c r="AL409" t="e">
        <f t="shared" ref="AL409:AL472" si="407">IF(AND(#REF!&lt;&gt;#REF!,#REF!&lt;&gt;#REF!),"Bold","")</f>
        <v>#REF!</v>
      </c>
    </row>
    <row r="410" spans="1:38">
      <c r="A410" t="s">
        <v>1015</v>
      </c>
      <c r="B410" s="1">
        <v>0.60763888888888895</v>
      </c>
      <c r="C410" t="s">
        <v>212</v>
      </c>
      <c r="D410" t="s">
        <v>971</v>
      </c>
      <c r="F410">
        <v>6269</v>
      </c>
      <c r="G410" t="s">
        <v>328</v>
      </c>
      <c r="H410" t="s">
        <v>329</v>
      </c>
      <c r="I410" t="s">
        <v>5</v>
      </c>
      <c r="J410" t="s">
        <v>521</v>
      </c>
      <c r="K410" t="s">
        <v>972</v>
      </c>
      <c r="L410">
        <v>6</v>
      </c>
      <c r="M410">
        <v>36.746099999999998</v>
      </c>
      <c r="N410">
        <v>31.534300000000002</v>
      </c>
      <c r="O410">
        <v>23.478200000000001</v>
      </c>
      <c r="P410">
        <v>4.2877000000000001</v>
      </c>
      <c r="Q410">
        <v>3.653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5</v>
      </c>
      <c r="Y410">
        <v>0</v>
      </c>
      <c r="Z410" t="s">
        <v>381</v>
      </c>
      <c r="AA410">
        <v>0.1246</v>
      </c>
      <c r="AB410" t="s">
        <v>362</v>
      </c>
      <c r="AC410">
        <v>2.0421999999999998</v>
      </c>
      <c r="AD410">
        <v>3.6</v>
      </c>
      <c r="AE410">
        <v>119.105</v>
      </c>
      <c r="AF410">
        <v>0</v>
      </c>
      <c r="AG410">
        <v>85</v>
      </c>
      <c r="AH410">
        <v>18</v>
      </c>
      <c r="AI410">
        <v>18</v>
      </c>
      <c r="AJ410" t="s">
        <v>5</v>
      </c>
      <c r="AL410" t="e">
        <f t="shared" ref="AL410:AL473" si="408">IF(AND(#REF!&lt;&gt;#REF!,#REF!&lt;&gt;#REF!),"Bold","")</f>
        <v>#REF!</v>
      </c>
    </row>
    <row r="411" spans="1:38">
      <c r="A411" t="s">
        <v>1064</v>
      </c>
      <c r="B411" s="1">
        <v>0.61805555555555558</v>
      </c>
      <c r="C411" t="s">
        <v>226</v>
      </c>
      <c r="D411" t="s">
        <v>484</v>
      </c>
      <c r="E411" t="s">
        <v>230</v>
      </c>
      <c r="F411">
        <v>4528</v>
      </c>
      <c r="G411" t="s">
        <v>231</v>
      </c>
      <c r="H411" t="s">
        <v>232</v>
      </c>
      <c r="I411" t="s">
        <v>233</v>
      </c>
      <c r="J411" t="s">
        <v>778</v>
      </c>
      <c r="K411" t="s">
        <v>1046</v>
      </c>
      <c r="L411">
        <v>3</v>
      </c>
      <c r="M411">
        <v>34.182099999999998</v>
      </c>
      <c r="N411">
        <v>39.392899999999997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10.132899999999999</v>
      </c>
      <c r="X411" t="s">
        <v>1065</v>
      </c>
      <c r="Y411">
        <v>1.1619999999999999</v>
      </c>
      <c r="Z411" t="s">
        <v>431</v>
      </c>
      <c r="AA411">
        <v>1.5653999999999999</v>
      </c>
      <c r="AB411" t="s">
        <v>664</v>
      </c>
      <c r="AC411">
        <v>1.9317</v>
      </c>
      <c r="AD411">
        <v>3.6</v>
      </c>
      <c r="AE411">
        <v>125.378</v>
      </c>
      <c r="AF411">
        <v>25</v>
      </c>
      <c r="AG411">
        <v>0</v>
      </c>
      <c r="AH411">
        <v>18</v>
      </c>
      <c r="AI411">
        <v>26</v>
      </c>
      <c r="AJ411" t="s">
        <v>5</v>
      </c>
      <c r="AL411" t="e">
        <f t="shared" ref="AL411:AL474" si="409">IF(AND(#REF!&lt;&gt;#REF!,#REF!&lt;&gt;#REF!),"Bold","")</f>
        <v>#REF!</v>
      </c>
    </row>
    <row r="412" spans="1:38">
      <c r="A412" t="s">
        <v>1066</v>
      </c>
      <c r="B412" s="1">
        <v>0.61805555555555558</v>
      </c>
      <c r="C412" t="s">
        <v>226</v>
      </c>
      <c r="D412" t="s">
        <v>484</v>
      </c>
      <c r="E412" t="s">
        <v>230</v>
      </c>
      <c r="F412">
        <v>4528</v>
      </c>
      <c r="G412" t="s">
        <v>231</v>
      </c>
      <c r="H412" t="s">
        <v>232</v>
      </c>
      <c r="I412" t="s">
        <v>233</v>
      </c>
      <c r="J412" t="s">
        <v>778</v>
      </c>
      <c r="K412" t="s">
        <v>1046</v>
      </c>
      <c r="L412">
        <v>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 t="s">
        <v>1067</v>
      </c>
      <c r="Y412">
        <v>0.67769999999999997</v>
      </c>
      <c r="Z412" t="s">
        <v>1068</v>
      </c>
      <c r="AA412">
        <v>0.74509999999999998</v>
      </c>
      <c r="AB412" t="s">
        <v>722</v>
      </c>
      <c r="AC412">
        <v>0.99309999999999998</v>
      </c>
      <c r="AD412">
        <v>3.6</v>
      </c>
      <c r="AE412">
        <v>6.0159000000000002</v>
      </c>
      <c r="AF412">
        <v>33</v>
      </c>
      <c r="AG412">
        <v>0</v>
      </c>
      <c r="AH412">
        <v>18</v>
      </c>
      <c r="AI412">
        <v>37</v>
      </c>
      <c r="AJ412" t="s">
        <v>5</v>
      </c>
      <c r="AL412" t="e">
        <f t="shared" ref="AL412:AL475" si="410">IF(AND(#REF!&lt;&gt;#REF!,#REF!&lt;&gt;#REF!),"Bold","")</f>
        <v>#REF!</v>
      </c>
    </row>
    <row r="413" spans="1:38">
      <c r="A413" t="s">
        <v>1414</v>
      </c>
      <c r="B413" s="1">
        <v>0.67708333333333337</v>
      </c>
      <c r="C413" t="s">
        <v>175</v>
      </c>
      <c r="D413" t="s">
        <v>484</v>
      </c>
      <c r="E413" t="s">
        <v>230</v>
      </c>
      <c r="F413">
        <v>3619</v>
      </c>
      <c r="G413" t="s">
        <v>291</v>
      </c>
      <c r="H413" t="s">
        <v>232</v>
      </c>
      <c r="I413" t="s">
        <v>5</v>
      </c>
      <c r="J413" t="s">
        <v>778</v>
      </c>
      <c r="K413" t="s">
        <v>1373</v>
      </c>
      <c r="L413">
        <v>3</v>
      </c>
      <c r="M413">
        <v>59.914999999999999</v>
      </c>
      <c r="N413">
        <v>33.251800000000003</v>
      </c>
      <c r="O413">
        <v>17.059100000000001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17.279299999999999</v>
      </c>
      <c r="X413" t="s">
        <v>1415</v>
      </c>
      <c r="Y413">
        <v>1.0646</v>
      </c>
      <c r="Z413" t="s">
        <v>1416</v>
      </c>
      <c r="AA413">
        <v>0.4642</v>
      </c>
      <c r="AB413" t="s">
        <v>406</v>
      </c>
      <c r="AC413">
        <v>2.7132000000000001</v>
      </c>
      <c r="AD413">
        <v>3.6</v>
      </c>
      <c r="AE413">
        <v>156.53389999999999</v>
      </c>
      <c r="AF413">
        <v>14</v>
      </c>
      <c r="AG413">
        <v>60</v>
      </c>
      <c r="AH413">
        <v>18</v>
      </c>
      <c r="AI413">
        <v>6</v>
      </c>
      <c r="AJ413" t="s">
        <v>5</v>
      </c>
      <c r="AL413" t="e">
        <f t="shared" ref="AL413:AL476" si="411">IF(AND(#REF!&lt;&gt;#REF!,#REF!&lt;&gt;#REF!),"Bold","")</f>
        <v>#REF!</v>
      </c>
    </row>
    <row r="414" spans="1:38">
      <c r="A414" t="s">
        <v>1516</v>
      </c>
      <c r="B414" s="1">
        <v>0.71875</v>
      </c>
      <c r="C414" t="s">
        <v>181</v>
      </c>
      <c r="D414" t="s">
        <v>229</v>
      </c>
      <c r="E414" t="s">
        <v>290</v>
      </c>
      <c r="F414">
        <v>6081</v>
      </c>
      <c r="G414" t="s">
        <v>1481</v>
      </c>
      <c r="H414" t="s">
        <v>1482</v>
      </c>
      <c r="I414" s="3" t="s">
        <v>233</v>
      </c>
      <c r="J414" t="s">
        <v>234</v>
      </c>
      <c r="K414" t="s">
        <v>1505</v>
      </c>
      <c r="L414">
        <v>2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 t="s">
        <v>391</v>
      </c>
      <c r="Y414">
        <v>1.9327000000000001</v>
      </c>
      <c r="Z414" t="s">
        <v>1507</v>
      </c>
      <c r="AA414">
        <v>2.3837000000000002</v>
      </c>
      <c r="AB414" t="s">
        <v>239</v>
      </c>
      <c r="AC414">
        <v>1.9252</v>
      </c>
      <c r="AD414">
        <v>3.6</v>
      </c>
      <c r="AE414">
        <v>9.8415999999999997</v>
      </c>
      <c r="AF414">
        <v>12</v>
      </c>
      <c r="AG414">
        <v>0</v>
      </c>
      <c r="AH414">
        <v>18</v>
      </c>
      <c r="AI414">
        <v>6</v>
      </c>
      <c r="AJ414" t="s">
        <v>5</v>
      </c>
      <c r="AL414" t="e">
        <f t="shared" ref="AL414:AL477" si="412">IF(AND(#REF!&lt;&gt;#REF!,#REF!&lt;&gt;#REF!),"Bold","")</f>
        <v>#REF!</v>
      </c>
    </row>
    <row r="415" spans="1:38">
      <c r="A415" t="s">
        <v>1517</v>
      </c>
      <c r="B415" s="1">
        <v>0.71875</v>
      </c>
      <c r="C415" t="s">
        <v>181</v>
      </c>
      <c r="D415" t="s">
        <v>229</v>
      </c>
      <c r="E415" t="s">
        <v>290</v>
      </c>
      <c r="F415">
        <v>6081</v>
      </c>
      <c r="G415" t="s">
        <v>1481</v>
      </c>
      <c r="H415" t="s">
        <v>1482</v>
      </c>
      <c r="I415" s="3" t="s">
        <v>233</v>
      </c>
      <c r="J415" t="s">
        <v>234</v>
      </c>
      <c r="K415" t="s">
        <v>1505</v>
      </c>
      <c r="L415">
        <v>2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 t="s">
        <v>1518</v>
      </c>
      <c r="Y415">
        <v>0.91590000000000005</v>
      </c>
      <c r="Z415" t="s">
        <v>1259</v>
      </c>
      <c r="AA415">
        <v>1.6069</v>
      </c>
      <c r="AB415" t="s">
        <v>624</v>
      </c>
      <c r="AC415">
        <v>2.2494999999999998</v>
      </c>
      <c r="AD415">
        <v>3.6</v>
      </c>
      <c r="AE415">
        <v>8.3722999999999992</v>
      </c>
      <c r="AF415">
        <v>12</v>
      </c>
      <c r="AG415">
        <v>0</v>
      </c>
      <c r="AH415">
        <v>18</v>
      </c>
      <c r="AI415">
        <v>26</v>
      </c>
      <c r="AJ415" t="s">
        <v>5</v>
      </c>
      <c r="AL415" t="e">
        <f t="shared" ref="AL415:AL478" si="413">IF(AND(#REF!&lt;&gt;#REF!,#REF!&lt;&gt;#REF!),"Bold","")</f>
        <v>#REF!</v>
      </c>
    </row>
    <row r="416" spans="1:38">
      <c r="A416" t="s">
        <v>1540</v>
      </c>
      <c r="B416" s="1">
        <v>0.73958333333333337</v>
      </c>
      <c r="C416" t="s">
        <v>181</v>
      </c>
      <c r="D416" t="s">
        <v>1519</v>
      </c>
      <c r="E416" t="s">
        <v>230</v>
      </c>
      <c r="F416">
        <v>5434</v>
      </c>
      <c r="G416" t="s">
        <v>1481</v>
      </c>
      <c r="H416" t="s">
        <v>1482</v>
      </c>
      <c r="I416" s="3" t="s">
        <v>5</v>
      </c>
      <c r="J416" t="s">
        <v>778</v>
      </c>
      <c r="K416" t="s">
        <v>1520</v>
      </c>
      <c r="L416">
        <v>3</v>
      </c>
      <c r="M416">
        <v>42.008499999999998</v>
      </c>
      <c r="N416">
        <v>46.707500000000003</v>
      </c>
      <c r="O416">
        <v>13.3996</v>
      </c>
      <c r="P416">
        <v>6.5930999999999997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5.7142999999999997</v>
      </c>
      <c r="X416" t="s">
        <v>959</v>
      </c>
      <c r="Y416">
        <v>1.2776000000000001</v>
      </c>
      <c r="Z416" t="s">
        <v>1534</v>
      </c>
      <c r="AA416">
        <v>0.68149999999999999</v>
      </c>
      <c r="AB416" t="s">
        <v>1050</v>
      </c>
      <c r="AC416">
        <v>2.0503</v>
      </c>
      <c r="AD416">
        <v>3.6</v>
      </c>
      <c r="AE416">
        <v>135.63749999999999</v>
      </c>
      <c r="AF416">
        <v>20</v>
      </c>
      <c r="AG416">
        <v>65</v>
      </c>
      <c r="AH416">
        <v>18</v>
      </c>
      <c r="AI416">
        <v>50</v>
      </c>
      <c r="AJ416" t="s">
        <v>5</v>
      </c>
      <c r="AL416" t="e">
        <f t="shared" ref="AL416:AL479" si="414">IF(AND(#REF!&lt;&gt;#REF!,#REF!&lt;&gt;#REF!),"Bold","")</f>
        <v>#REF!</v>
      </c>
    </row>
    <row r="417" spans="1:38">
      <c r="A417" t="s">
        <v>453</v>
      </c>
      <c r="B417" s="1">
        <v>0.52777777777777779</v>
      </c>
      <c r="C417" t="s">
        <v>224</v>
      </c>
      <c r="D417" t="s">
        <v>433</v>
      </c>
      <c r="F417">
        <v>10358</v>
      </c>
      <c r="G417" t="s">
        <v>231</v>
      </c>
      <c r="H417" t="s">
        <v>232</v>
      </c>
      <c r="I417" t="s">
        <v>233</v>
      </c>
      <c r="J417" t="s">
        <v>234</v>
      </c>
      <c r="K417" t="s">
        <v>434</v>
      </c>
      <c r="L417">
        <v>2</v>
      </c>
      <c r="M417">
        <v>56.182000000000002</v>
      </c>
      <c r="N417">
        <v>37.565899999999999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15.2136</v>
      </c>
      <c r="X417" t="s">
        <v>454</v>
      </c>
      <c r="Y417">
        <v>0.35399999999999998</v>
      </c>
      <c r="Z417" t="s">
        <v>455</v>
      </c>
      <c r="AA417">
        <v>0.97599999999999998</v>
      </c>
      <c r="AB417" t="s">
        <v>456</v>
      </c>
      <c r="AC417">
        <v>0.85540000000000005</v>
      </c>
      <c r="AD417">
        <v>3.5</v>
      </c>
      <c r="AE417">
        <v>155.95410000000001</v>
      </c>
      <c r="AF417">
        <v>33</v>
      </c>
      <c r="AG417">
        <v>0</v>
      </c>
      <c r="AH417">
        <v>18</v>
      </c>
      <c r="AI417">
        <v>11</v>
      </c>
      <c r="AJ417" t="s">
        <v>5</v>
      </c>
      <c r="AL417" t="e">
        <f t="shared" ref="AL417:AL480" si="415">IF(AND(#REF!&lt;&gt;#REF!,#REF!&lt;&gt;#REF!),"Bold","")</f>
        <v>#REF!</v>
      </c>
    </row>
    <row r="418" spans="1:38">
      <c r="A418" t="s">
        <v>574</v>
      </c>
      <c r="B418" s="1">
        <v>0.53819444444444442</v>
      </c>
      <c r="C418" t="s">
        <v>186</v>
      </c>
      <c r="D418" t="s">
        <v>547</v>
      </c>
      <c r="E418" t="s">
        <v>230</v>
      </c>
      <c r="F418">
        <v>3184</v>
      </c>
      <c r="G418" t="s">
        <v>548</v>
      </c>
      <c r="H418" t="s">
        <v>329</v>
      </c>
      <c r="I418" t="s">
        <v>233</v>
      </c>
      <c r="J418" t="s">
        <v>521</v>
      </c>
      <c r="K418" t="s">
        <v>549</v>
      </c>
      <c r="L418">
        <v>4</v>
      </c>
      <c r="M418">
        <v>41.779299999999999</v>
      </c>
      <c r="N418">
        <v>31.891200000000001</v>
      </c>
      <c r="O418">
        <v>8.3650000000000002</v>
      </c>
      <c r="P418">
        <v>5.9583000000000004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6.25</v>
      </c>
      <c r="X418" t="s">
        <v>575</v>
      </c>
      <c r="Y418">
        <v>0.18179999999999999</v>
      </c>
      <c r="Z418" t="s">
        <v>576</v>
      </c>
      <c r="AA418">
        <v>0.15989999999999999</v>
      </c>
      <c r="AB418" t="s">
        <v>577</v>
      </c>
      <c r="AC418">
        <v>1.1846000000000001</v>
      </c>
      <c r="AD418">
        <v>3.5</v>
      </c>
      <c r="AE418">
        <v>110.1544</v>
      </c>
      <c r="AF418">
        <v>33</v>
      </c>
      <c r="AG418">
        <v>0</v>
      </c>
      <c r="AH418">
        <v>18</v>
      </c>
      <c r="AI418">
        <v>41</v>
      </c>
      <c r="AJ418" t="s">
        <v>5</v>
      </c>
      <c r="AL418" t="e">
        <f t="shared" ref="AL418:AL481" si="416">IF(AND(#REF!&lt;&gt;#REF!,#REF!&lt;&gt;#REF!),"Bold","")</f>
        <v>#REF!</v>
      </c>
    </row>
    <row r="419" spans="1:38">
      <c r="A419" t="s">
        <v>828</v>
      </c>
      <c r="B419" s="1">
        <v>0.58333333333333337</v>
      </c>
      <c r="C419" t="s">
        <v>212</v>
      </c>
      <c r="D419" t="s">
        <v>824</v>
      </c>
      <c r="F419">
        <v>6269</v>
      </c>
      <c r="G419" t="s">
        <v>328</v>
      </c>
      <c r="H419" t="s">
        <v>329</v>
      </c>
      <c r="I419" t="s">
        <v>233</v>
      </c>
      <c r="J419" t="s">
        <v>825</v>
      </c>
      <c r="K419" t="s">
        <v>826</v>
      </c>
      <c r="L419">
        <v>6</v>
      </c>
      <c r="M419">
        <v>59.948300000000003</v>
      </c>
      <c r="N419">
        <v>36.530500000000004</v>
      </c>
      <c r="O419">
        <v>13.6205</v>
      </c>
      <c r="P419">
        <v>5.4187000000000003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16.9221</v>
      </c>
      <c r="X419" t="s">
        <v>829</v>
      </c>
      <c r="Y419">
        <v>0</v>
      </c>
      <c r="Z419" t="s">
        <v>830</v>
      </c>
      <c r="AA419">
        <v>0</v>
      </c>
      <c r="AB419" t="s">
        <v>831</v>
      </c>
      <c r="AC419">
        <v>9.4549000000000003</v>
      </c>
      <c r="AD419">
        <v>3.5</v>
      </c>
      <c r="AE419">
        <v>158.84280000000001</v>
      </c>
      <c r="AF419">
        <v>2.5</v>
      </c>
      <c r="AG419">
        <v>0</v>
      </c>
      <c r="AH419">
        <v>18</v>
      </c>
      <c r="AI419">
        <v>16</v>
      </c>
      <c r="AJ419" t="s">
        <v>5</v>
      </c>
      <c r="AL419" t="e">
        <f t="shared" ref="AL419:AL482" si="417">IF(AND(#REF!&lt;&gt;#REF!,#REF!&lt;&gt;#REF!),"Bold","")</f>
        <v>#REF!</v>
      </c>
    </row>
    <row r="420" spans="1:38">
      <c r="A420" t="s">
        <v>835</v>
      </c>
      <c r="B420" s="1">
        <v>0.58333333333333337</v>
      </c>
      <c r="C420" t="s">
        <v>212</v>
      </c>
      <c r="D420" t="s">
        <v>824</v>
      </c>
      <c r="F420">
        <v>6269</v>
      </c>
      <c r="G420" t="s">
        <v>328</v>
      </c>
      <c r="H420" t="s">
        <v>329</v>
      </c>
      <c r="I420" t="s">
        <v>233</v>
      </c>
      <c r="J420" t="s">
        <v>825</v>
      </c>
      <c r="K420" t="s">
        <v>826</v>
      </c>
      <c r="L420">
        <v>9</v>
      </c>
      <c r="M420">
        <v>60.215800000000002</v>
      </c>
      <c r="N420">
        <v>43.3688</v>
      </c>
      <c r="O420">
        <v>15.9656</v>
      </c>
      <c r="P420">
        <v>7.5990000000000002</v>
      </c>
      <c r="Q420">
        <v>4.5221</v>
      </c>
      <c r="R420">
        <v>2.2355999999999998</v>
      </c>
      <c r="S420">
        <v>1.6478999999999999</v>
      </c>
      <c r="T420">
        <v>1.0267999999999999</v>
      </c>
      <c r="U420">
        <v>1.0143</v>
      </c>
      <c r="V420">
        <v>0.82220000000000004</v>
      </c>
      <c r="W420">
        <v>8.6379000000000001</v>
      </c>
      <c r="X420" t="s">
        <v>836</v>
      </c>
      <c r="Y420">
        <v>0</v>
      </c>
      <c r="Z420" t="s">
        <v>837</v>
      </c>
      <c r="AA420">
        <v>9.3200000000000005E-2</v>
      </c>
      <c r="AB420" t="s">
        <v>838</v>
      </c>
      <c r="AC420">
        <v>1.1499999999999999</v>
      </c>
      <c r="AD420">
        <v>3.5</v>
      </c>
      <c r="AE420">
        <v>151.79929999999999</v>
      </c>
      <c r="AF420">
        <v>10</v>
      </c>
      <c r="AG420">
        <v>80</v>
      </c>
      <c r="AH420">
        <v>18</v>
      </c>
      <c r="AI420">
        <v>153</v>
      </c>
      <c r="AJ420" t="s">
        <v>5</v>
      </c>
      <c r="AL420" t="e">
        <f t="shared" ref="AL420:AL483" si="418">IF(AND(#REF!&lt;&gt;#REF!,#REF!&lt;&gt;#REF!),"Bold","")</f>
        <v>#REF!</v>
      </c>
    </row>
    <row r="421" spans="1:38">
      <c r="A421" t="s">
        <v>845</v>
      </c>
      <c r="B421" s="1">
        <v>0.58333333333333337</v>
      </c>
      <c r="C421" t="s">
        <v>212</v>
      </c>
      <c r="D421" t="s">
        <v>824</v>
      </c>
      <c r="F421">
        <v>6269</v>
      </c>
      <c r="G421" t="s">
        <v>328</v>
      </c>
      <c r="H421" t="s">
        <v>329</v>
      </c>
      <c r="I421" t="s">
        <v>233</v>
      </c>
      <c r="J421" t="s">
        <v>825</v>
      </c>
      <c r="K421" t="s">
        <v>826</v>
      </c>
      <c r="L421">
        <v>6</v>
      </c>
      <c r="M421">
        <v>46.736400000000003</v>
      </c>
      <c r="N421">
        <v>28.544899999999998</v>
      </c>
      <c r="O421">
        <v>16.447500000000002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13.285</v>
      </c>
      <c r="X421" t="s">
        <v>714</v>
      </c>
      <c r="Y421">
        <v>8.6999999999999994E-2</v>
      </c>
      <c r="Z421" t="s">
        <v>846</v>
      </c>
      <c r="AA421">
        <v>0.19350000000000001</v>
      </c>
      <c r="AB421" t="s">
        <v>552</v>
      </c>
      <c r="AC421">
        <v>0.7369</v>
      </c>
      <c r="AD421">
        <v>3.5</v>
      </c>
      <c r="AE421">
        <v>127.69110000000001</v>
      </c>
      <c r="AF421">
        <v>50</v>
      </c>
      <c r="AG421">
        <v>0</v>
      </c>
      <c r="AH421">
        <v>18</v>
      </c>
      <c r="AI421">
        <v>55</v>
      </c>
      <c r="AJ421" t="s">
        <v>5</v>
      </c>
      <c r="AL421" t="e">
        <f t="shared" ref="AL421:AL484" si="419">IF(AND(#REF!&lt;&gt;#REF!,#REF!&lt;&gt;#REF!),"Bold","")</f>
        <v>#REF!</v>
      </c>
    </row>
    <row r="422" spans="1:38">
      <c r="A422" t="s">
        <v>858</v>
      </c>
      <c r="B422" s="1">
        <v>0.58333333333333337</v>
      </c>
      <c r="C422" t="s">
        <v>212</v>
      </c>
      <c r="D422" t="s">
        <v>824</v>
      </c>
      <c r="F422">
        <v>6269</v>
      </c>
      <c r="G422" t="s">
        <v>328</v>
      </c>
      <c r="H422" t="s">
        <v>329</v>
      </c>
      <c r="I422" t="s">
        <v>233</v>
      </c>
      <c r="J422" t="s">
        <v>825</v>
      </c>
      <c r="K422" t="s">
        <v>826</v>
      </c>
      <c r="L422">
        <v>5</v>
      </c>
      <c r="M422">
        <v>40.392200000000003</v>
      </c>
      <c r="N422">
        <v>21.8855</v>
      </c>
      <c r="O422">
        <v>13.906000000000001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 t="s">
        <v>859</v>
      </c>
      <c r="Y422">
        <v>0</v>
      </c>
      <c r="Z422" t="s">
        <v>860</v>
      </c>
      <c r="AA422">
        <v>3.3300000000000003E-2</v>
      </c>
      <c r="AB422" t="s">
        <v>861</v>
      </c>
      <c r="AC422">
        <v>1.8446</v>
      </c>
      <c r="AD422">
        <v>3.5</v>
      </c>
      <c r="AE422">
        <v>96.631299999999996</v>
      </c>
      <c r="AF422">
        <v>33</v>
      </c>
      <c r="AG422">
        <v>88</v>
      </c>
      <c r="AH422">
        <v>18</v>
      </c>
      <c r="AI422">
        <v>87</v>
      </c>
      <c r="AJ422" t="s">
        <v>5</v>
      </c>
      <c r="AL422" t="e">
        <f t="shared" ref="AL422:AL485" si="420">IF(AND(#REF!&lt;&gt;#REF!,#REF!&lt;&gt;#REF!),"Bold","")</f>
        <v>#REF!</v>
      </c>
    </row>
    <row r="423" spans="1:38">
      <c r="A423" t="s">
        <v>1422</v>
      </c>
      <c r="B423" s="1">
        <v>0.68055555555555547</v>
      </c>
      <c r="C423" t="s">
        <v>212</v>
      </c>
      <c r="D423" t="s">
        <v>730</v>
      </c>
      <c r="F423">
        <v>5724</v>
      </c>
      <c r="G423" t="s">
        <v>328</v>
      </c>
      <c r="H423" t="s">
        <v>329</v>
      </c>
      <c r="I423" t="s">
        <v>233</v>
      </c>
      <c r="J423" t="s">
        <v>1417</v>
      </c>
      <c r="K423" t="s">
        <v>1418</v>
      </c>
      <c r="L423">
        <v>5</v>
      </c>
      <c r="M423">
        <v>58.613799999999998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20.077100000000002</v>
      </c>
      <c r="X423" t="s">
        <v>714</v>
      </c>
      <c r="Y423">
        <v>8.6999999999999994E-2</v>
      </c>
      <c r="Z423" t="s">
        <v>361</v>
      </c>
      <c r="AA423">
        <v>0.41249999999999998</v>
      </c>
      <c r="AB423" t="s">
        <v>524</v>
      </c>
      <c r="AC423">
        <v>0.92900000000000005</v>
      </c>
      <c r="AD423">
        <v>3.5</v>
      </c>
      <c r="AE423">
        <v>172.77109999999999</v>
      </c>
      <c r="AF423">
        <v>10</v>
      </c>
      <c r="AG423">
        <v>0</v>
      </c>
      <c r="AH423">
        <v>18</v>
      </c>
      <c r="AI423">
        <v>27</v>
      </c>
      <c r="AJ423" t="s">
        <v>5</v>
      </c>
      <c r="AL423" t="e">
        <f t="shared" ref="AL423:AL486" si="421">IF(AND(#REF!&lt;&gt;#REF!,#REF!&lt;&gt;#REF!),"Bold","")</f>
        <v>#REF!</v>
      </c>
    </row>
    <row r="424" spans="1:38">
      <c r="A424" t="s">
        <v>1424</v>
      </c>
      <c r="B424" s="1">
        <v>0.68055555555555547</v>
      </c>
      <c r="C424" t="s">
        <v>212</v>
      </c>
      <c r="D424" t="s">
        <v>730</v>
      </c>
      <c r="F424">
        <v>5724</v>
      </c>
      <c r="G424" t="s">
        <v>328</v>
      </c>
      <c r="H424" t="s">
        <v>329</v>
      </c>
      <c r="I424" t="s">
        <v>233</v>
      </c>
      <c r="J424" t="s">
        <v>1417</v>
      </c>
      <c r="K424" t="s">
        <v>1418</v>
      </c>
      <c r="L424">
        <v>5</v>
      </c>
      <c r="M424">
        <v>48.997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22.057099999999998</v>
      </c>
      <c r="X424" t="s">
        <v>372</v>
      </c>
      <c r="Y424">
        <v>0.91759999999999997</v>
      </c>
      <c r="Z424" t="s">
        <v>1425</v>
      </c>
      <c r="AA424">
        <v>0</v>
      </c>
      <c r="AB424" t="s">
        <v>1426</v>
      </c>
      <c r="AC424">
        <v>0.50970000000000004</v>
      </c>
      <c r="AD424">
        <v>3.5</v>
      </c>
      <c r="AE424">
        <v>150.5059</v>
      </c>
      <c r="AF424">
        <v>12</v>
      </c>
      <c r="AG424">
        <v>0</v>
      </c>
      <c r="AH424">
        <v>18</v>
      </c>
      <c r="AI424">
        <v>14</v>
      </c>
      <c r="AJ424" t="s">
        <v>5</v>
      </c>
      <c r="AL424" t="e">
        <f t="shared" ref="AL424:AL487" si="422">IF(AND(#REF!&lt;&gt;#REF!,#REF!&lt;&gt;#REF!),"Bold","")</f>
        <v>#REF!</v>
      </c>
    </row>
    <row r="425" spans="1:38">
      <c r="A425" t="s">
        <v>1440</v>
      </c>
      <c r="B425" s="1">
        <v>0.68055555555555547</v>
      </c>
      <c r="C425" t="s">
        <v>212</v>
      </c>
      <c r="D425" t="s">
        <v>730</v>
      </c>
      <c r="F425">
        <v>5724</v>
      </c>
      <c r="G425" t="s">
        <v>328</v>
      </c>
      <c r="H425" t="s">
        <v>329</v>
      </c>
      <c r="I425" t="s">
        <v>233</v>
      </c>
      <c r="J425" t="s">
        <v>1417</v>
      </c>
      <c r="K425" t="s">
        <v>1418</v>
      </c>
      <c r="L425">
        <v>5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 t="s">
        <v>1441</v>
      </c>
      <c r="Y425">
        <v>0.27529999999999999</v>
      </c>
      <c r="Z425" t="s">
        <v>848</v>
      </c>
      <c r="AA425">
        <v>5.67E-2</v>
      </c>
      <c r="AB425" t="s">
        <v>1442</v>
      </c>
      <c r="AC425">
        <v>0.1754</v>
      </c>
      <c r="AD425">
        <v>3.5</v>
      </c>
      <c r="AE425">
        <v>4.0073999999999996</v>
      </c>
      <c r="AF425">
        <v>25</v>
      </c>
      <c r="AG425">
        <v>0</v>
      </c>
      <c r="AH425">
        <v>18</v>
      </c>
      <c r="AI425">
        <v>93</v>
      </c>
      <c r="AJ425" t="s">
        <v>5</v>
      </c>
      <c r="AL425" t="e">
        <f t="shared" ref="AL425:AL488" si="423">IF(AND(#REF!&lt;&gt;#REF!,#REF!&lt;&gt;#REF!),"Bold","")</f>
        <v>#REF!</v>
      </c>
    </row>
    <row r="426" spans="1:38">
      <c r="A426" t="s">
        <v>980</v>
      </c>
      <c r="B426" s="1">
        <v>0.60763888888888895</v>
      </c>
      <c r="C426" t="s">
        <v>212</v>
      </c>
      <c r="D426" t="s">
        <v>971</v>
      </c>
      <c r="F426">
        <v>6269</v>
      </c>
      <c r="G426" t="s">
        <v>328</v>
      </c>
      <c r="H426" t="s">
        <v>329</v>
      </c>
      <c r="I426" t="s">
        <v>5</v>
      </c>
      <c r="J426" t="s">
        <v>521</v>
      </c>
      <c r="K426" t="s">
        <v>972</v>
      </c>
      <c r="L426">
        <v>5</v>
      </c>
      <c r="M426">
        <v>68.663200000000003</v>
      </c>
      <c r="N426">
        <v>65.646000000000001</v>
      </c>
      <c r="O426">
        <v>27.196899999999999</v>
      </c>
      <c r="P426">
        <v>10.215199999999999</v>
      </c>
      <c r="Q426">
        <v>5.1418999999999997</v>
      </c>
      <c r="R426">
        <v>3.0606</v>
      </c>
      <c r="S426">
        <v>2.3264</v>
      </c>
      <c r="T426">
        <v>1.056</v>
      </c>
      <c r="U426">
        <v>0.92290000000000005</v>
      </c>
      <c r="V426">
        <v>1.0807</v>
      </c>
      <c r="W426">
        <v>7.1429</v>
      </c>
      <c r="X426" t="s">
        <v>981</v>
      </c>
      <c r="Y426">
        <v>0.24299999999999999</v>
      </c>
      <c r="Z426" t="s">
        <v>982</v>
      </c>
      <c r="AA426">
        <v>1.3727</v>
      </c>
      <c r="AB426" t="s">
        <v>346</v>
      </c>
      <c r="AC426">
        <v>1.8751</v>
      </c>
      <c r="AD426">
        <v>3.4636</v>
      </c>
      <c r="AE426">
        <v>199.40710000000001</v>
      </c>
      <c r="AF426">
        <v>20</v>
      </c>
      <c r="AG426">
        <v>95</v>
      </c>
      <c r="AH426">
        <v>18</v>
      </c>
      <c r="AI426">
        <v>372</v>
      </c>
      <c r="AJ426" t="s">
        <v>5</v>
      </c>
      <c r="AL426" t="e">
        <f t="shared" ref="AL426:AL489" si="424">IF(AND(#REF!&lt;&gt;#REF!,#REF!&lt;&gt;#REF!),"Bold","")</f>
        <v>#REF!</v>
      </c>
    </row>
    <row r="427" spans="1:38">
      <c r="A427" t="s">
        <v>304</v>
      </c>
      <c r="B427" s="1">
        <v>0.51041666666666663</v>
      </c>
      <c r="C427" t="s">
        <v>175</v>
      </c>
      <c r="D427" t="s">
        <v>229</v>
      </c>
      <c r="E427" t="s">
        <v>290</v>
      </c>
      <c r="F427">
        <v>6469</v>
      </c>
      <c r="G427" t="s">
        <v>291</v>
      </c>
      <c r="H427" t="s">
        <v>232</v>
      </c>
      <c r="I427" t="s">
        <v>233</v>
      </c>
      <c r="J427" t="s">
        <v>234</v>
      </c>
      <c r="K427" t="s">
        <v>292</v>
      </c>
      <c r="L427">
        <v>2</v>
      </c>
      <c r="M427">
        <v>49.670200000000001</v>
      </c>
      <c r="N427">
        <v>40.026200000000003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18.278600000000001</v>
      </c>
      <c r="X427" t="s">
        <v>305</v>
      </c>
      <c r="Y427">
        <v>1.5737000000000001</v>
      </c>
      <c r="Z427" t="s">
        <v>306</v>
      </c>
      <c r="AA427">
        <v>0.74329999999999996</v>
      </c>
      <c r="AB427" t="s">
        <v>307</v>
      </c>
      <c r="AC427">
        <v>1.6951000000000001</v>
      </c>
      <c r="AD427">
        <v>3.3</v>
      </c>
      <c r="AE427">
        <v>155.21799999999999</v>
      </c>
      <c r="AF427">
        <v>10</v>
      </c>
      <c r="AG427">
        <v>0</v>
      </c>
      <c r="AH427">
        <v>15</v>
      </c>
      <c r="AI427">
        <v>10</v>
      </c>
      <c r="AJ427" t="s">
        <v>5</v>
      </c>
      <c r="AL427" t="e">
        <f t="shared" ref="AL427:AL490" si="425">IF(AND(#REF!&lt;&gt;#REF!,#REF!&lt;&gt;#REF!),"Bold","")</f>
        <v>#REF!</v>
      </c>
    </row>
    <row r="428" spans="1:38">
      <c r="A428" t="s">
        <v>429</v>
      </c>
      <c r="B428" s="1">
        <v>0.52430555555555558</v>
      </c>
      <c r="C428" t="s">
        <v>226</v>
      </c>
      <c r="D428" t="s">
        <v>229</v>
      </c>
      <c r="E428" t="s">
        <v>388</v>
      </c>
      <c r="F428">
        <v>3493</v>
      </c>
      <c r="G428" t="s">
        <v>231</v>
      </c>
      <c r="H428" t="s">
        <v>232</v>
      </c>
      <c r="I428" t="s">
        <v>5</v>
      </c>
      <c r="J428" t="s">
        <v>234</v>
      </c>
      <c r="K428" t="s">
        <v>389</v>
      </c>
      <c r="L428">
        <v>2</v>
      </c>
      <c r="M428">
        <v>39.834600000000002</v>
      </c>
      <c r="N428">
        <v>37.667299999999997</v>
      </c>
      <c r="O428">
        <v>20.921199999999999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14.322100000000001</v>
      </c>
      <c r="X428" t="s">
        <v>276</v>
      </c>
      <c r="Y428">
        <v>1.6698999999999999</v>
      </c>
      <c r="Z428" t="s">
        <v>277</v>
      </c>
      <c r="AA428">
        <v>1.2051000000000001</v>
      </c>
      <c r="AB428" t="s">
        <v>319</v>
      </c>
      <c r="AC428">
        <v>1.4323999999999999</v>
      </c>
      <c r="AD428">
        <v>3.3</v>
      </c>
      <c r="AE428">
        <v>140.81809999999999</v>
      </c>
      <c r="AF428">
        <v>16</v>
      </c>
      <c r="AG428">
        <v>55</v>
      </c>
      <c r="AH428">
        <v>15</v>
      </c>
      <c r="AI428">
        <v>29</v>
      </c>
      <c r="AJ428" t="s">
        <v>5</v>
      </c>
      <c r="AL428" t="e">
        <f t="shared" ref="AL428:AL491" si="426">IF(AND(#REF!&lt;&gt;#REF!,#REF!&lt;&gt;#REF!),"Bold","")</f>
        <v>#REF!</v>
      </c>
    </row>
    <row r="429" spans="1:38">
      <c r="A429" t="s">
        <v>430</v>
      </c>
      <c r="B429" s="1">
        <v>0.52430555555555558</v>
      </c>
      <c r="C429" t="s">
        <v>226</v>
      </c>
      <c r="D429" t="s">
        <v>229</v>
      </c>
      <c r="E429" t="s">
        <v>388</v>
      </c>
      <c r="F429">
        <v>3493</v>
      </c>
      <c r="G429" t="s">
        <v>231</v>
      </c>
      <c r="H429" t="s">
        <v>232</v>
      </c>
      <c r="I429" t="s">
        <v>5</v>
      </c>
      <c r="J429" t="s">
        <v>234</v>
      </c>
      <c r="K429" t="s">
        <v>389</v>
      </c>
      <c r="L429">
        <v>2</v>
      </c>
      <c r="M429">
        <v>35.993499999999997</v>
      </c>
      <c r="N429">
        <v>35.881799999999998</v>
      </c>
      <c r="O429">
        <v>15.810499999999999</v>
      </c>
      <c r="P429">
        <v>6.8684000000000003</v>
      </c>
      <c r="Q429">
        <v>3.6113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13.029299999999999</v>
      </c>
      <c r="X429" t="s">
        <v>250</v>
      </c>
      <c r="Y429">
        <v>1.4368000000000001</v>
      </c>
      <c r="Z429" t="s">
        <v>431</v>
      </c>
      <c r="AA429">
        <v>1.5653999999999999</v>
      </c>
      <c r="AB429" t="s">
        <v>432</v>
      </c>
      <c r="AC429">
        <v>0.4889</v>
      </c>
      <c r="AD429">
        <v>3.3</v>
      </c>
      <c r="AE429">
        <v>126.7242</v>
      </c>
      <c r="AF429">
        <v>33</v>
      </c>
      <c r="AG429">
        <v>55</v>
      </c>
      <c r="AH429">
        <v>15</v>
      </c>
      <c r="AI429">
        <v>14</v>
      </c>
      <c r="AJ429" t="s">
        <v>5</v>
      </c>
      <c r="AL429" t="e">
        <f t="shared" ref="AL429:AL492" si="427">IF(AND(#REF!&lt;&gt;#REF!,#REF!&lt;&gt;#REF!),"Bold","")</f>
        <v>#REF!</v>
      </c>
    </row>
    <row r="430" spans="1:38">
      <c r="A430" t="s">
        <v>1468</v>
      </c>
      <c r="B430" s="1">
        <v>0.69097222222222221</v>
      </c>
      <c r="C430" t="s">
        <v>224</v>
      </c>
      <c r="D430" t="s">
        <v>801</v>
      </c>
      <c r="F430">
        <v>5996</v>
      </c>
      <c r="G430" t="s">
        <v>231</v>
      </c>
      <c r="H430" t="s">
        <v>232</v>
      </c>
      <c r="I430" s="3" t="s">
        <v>5</v>
      </c>
      <c r="J430" t="s">
        <v>778</v>
      </c>
      <c r="K430" t="s">
        <v>1443</v>
      </c>
      <c r="L430">
        <v>3</v>
      </c>
      <c r="M430">
        <v>40.264899999999997</v>
      </c>
      <c r="N430">
        <v>53.545900000000003</v>
      </c>
      <c r="O430">
        <v>16.590800000000002</v>
      </c>
      <c r="P430">
        <v>7.1060999999999996</v>
      </c>
      <c r="Q430">
        <v>4.1927000000000003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16.664300000000001</v>
      </c>
      <c r="X430" t="s">
        <v>477</v>
      </c>
      <c r="Y430">
        <v>1.5719000000000001</v>
      </c>
      <c r="Z430" t="s">
        <v>784</v>
      </c>
      <c r="AA430">
        <v>1.5124</v>
      </c>
      <c r="AB430" t="s">
        <v>896</v>
      </c>
      <c r="AC430">
        <v>0.69059999999999999</v>
      </c>
      <c r="AD430">
        <v>3.3</v>
      </c>
      <c r="AE430">
        <v>155.72020000000001</v>
      </c>
      <c r="AF430">
        <v>20</v>
      </c>
      <c r="AG430">
        <v>56</v>
      </c>
      <c r="AH430">
        <v>15</v>
      </c>
      <c r="AI430">
        <v>10</v>
      </c>
      <c r="AJ430" t="s">
        <v>5</v>
      </c>
      <c r="AL430" t="e">
        <f t="shared" ref="AL430:AL493" si="428">IF(AND(#REF!&lt;&gt;#REF!,#REF!&lt;&gt;#REF!),"Bold","")</f>
        <v>#REF!</v>
      </c>
    </row>
    <row r="431" spans="1:38">
      <c r="A431" t="s">
        <v>673</v>
      </c>
      <c r="B431" s="1">
        <v>0.55555555555555558</v>
      </c>
      <c r="C431" t="s">
        <v>175</v>
      </c>
      <c r="D431" t="s">
        <v>484</v>
      </c>
      <c r="E431" t="s">
        <v>230</v>
      </c>
      <c r="F431">
        <v>3752</v>
      </c>
      <c r="G431" t="s">
        <v>291</v>
      </c>
      <c r="H431" t="s">
        <v>232</v>
      </c>
      <c r="I431" t="s">
        <v>5</v>
      </c>
      <c r="J431" t="s">
        <v>234</v>
      </c>
      <c r="K431" t="s">
        <v>662</v>
      </c>
      <c r="L431">
        <v>2</v>
      </c>
      <c r="M431">
        <v>46.134999999999998</v>
      </c>
      <c r="N431">
        <v>52.230400000000003</v>
      </c>
      <c r="O431">
        <v>22.494399999999999</v>
      </c>
      <c r="P431">
        <v>6.2972000000000001</v>
      </c>
      <c r="Q431">
        <v>6.0240999999999998</v>
      </c>
      <c r="R431">
        <v>4.9039999999999999</v>
      </c>
      <c r="S431">
        <v>0</v>
      </c>
      <c r="T431">
        <v>0</v>
      </c>
      <c r="U431">
        <v>0</v>
      </c>
      <c r="V431">
        <v>0</v>
      </c>
      <c r="W431">
        <v>17.238600000000002</v>
      </c>
      <c r="X431" t="s">
        <v>674</v>
      </c>
      <c r="Y431">
        <v>1.9314</v>
      </c>
      <c r="Z431" t="s">
        <v>675</v>
      </c>
      <c r="AA431">
        <v>1.3816999999999999</v>
      </c>
      <c r="AB431" t="s">
        <v>319</v>
      </c>
      <c r="AC431">
        <v>1.7937000000000001</v>
      </c>
      <c r="AD431">
        <v>3.0670999999999999</v>
      </c>
      <c r="AE431">
        <v>171.446</v>
      </c>
      <c r="AF431">
        <v>20</v>
      </c>
      <c r="AG431">
        <v>68</v>
      </c>
      <c r="AH431">
        <v>15</v>
      </c>
      <c r="AI431">
        <v>14</v>
      </c>
      <c r="AJ431" t="s">
        <v>5</v>
      </c>
      <c r="AL431" t="e">
        <f t="shared" ref="AL431:AL494" si="429">IF(AND(#REF!&lt;&gt;#REF!,#REF!&lt;&gt;#REF!),"Bold","")</f>
        <v>#REF!</v>
      </c>
    </row>
    <row r="432" spans="1:38">
      <c r="A432" t="s">
        <v>379</v>
      </c>
      <c r="B432" s="1">
        <v>0.51388888888888895</v>
      </c>
      <c r="C432" t="s">
        <v>212</v>
      </c>
      <c r="D432" t="s">
        <v>327</v>
      </c>
      <c r="F432">
        <v>6269</v>
      </c>
      <c r="G432" t="s">
        <v>328</v>
      </c>
      <c r="H432" t="s">
        <v>329</v>
      </c>
      <c r="I432" t="s">
        <v>233</v>
      </c>
      <c r="J432" t="s">
        <v>330</v>
      </c>
      <c r="K432" t="s">
        <v>331</v>
      </c>
      <c r="L432">
        <v>4</v>
      </c>
      <c r="M432">
        <v>45.106999999999999</v>
      </c>
      <c r="N432">
        <v>20.892299999999999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8.1220999999999997</v>
      </c>
      <c r="X432" t="s">
        <v>380</v>
      </c>
      <c r="Y432">
        <v>0.84850000000000003</v>
      </c>
      <c r="Z432" t="s">
        <v>381</v>
      </c>
      <c r="AA432">
        <v>0.1246</v>
      </c>
      <c r="AB432" t="s">
        <v>382</v>
      </c>
      <c r="AC432">
        <v>0.53029999999999999</v>
      </c>
      <c r="AD432">
        <v>3</v>
      </c>
      <c r="AE432">
        <v>107.1494</v>
      </c>
      <c r="AF432">
        <v>66</v>
      </c>
      <c r="AG432">
        <v>0</v>
      </c>
      <c r="AH432">
        <v>15</v>
      </c>
      <c r="AI432">
        <v>14</v>
      </c>
      <c r="AJ432" t="s">
        <v>5</v>
      </c>
      <c r="AL432" t="e">
        <f t="shared" ref="AL432:AL495" si="430">IF(AND(#REF!&lt;&gt;#REF!,#REF!&lt;&gt;#REF!),"Bold","")</f>
        <v>#REF!</v>
      </c>
    </row>
    <row r="433" spans="1:38">
      <c r="A433" t="s">
        <v>636</v>
      </c>
      <c r="B433" s="1">
        <v>0.54861111111111105</v>
      </c>
      <c r="C433" t="s">
        <v>224</v>
      </c>
      <c r="D433" t="s">
        <v>433</v>
      </c>
      <c r="F433">
        <v>6542</v>
      </c>
      <c r="G433" t="s">
        <v>231</v>
      </c>
      <c r="H433" t="s">
        <v>232</v>
      </c>
      <c r="I433" t="s">
        <v>5</v>
      </c>
      <c r="J433" t="s">
        <v>234</v>
      </c>
      <c r="K433" t="s">
        <v>612</v>
      </c>
      <c r="L433">
        <v>2</v>
      </c>
      <c r="M433">
        <v>56.2</v>
      </c>
      <c r="N433">
        <v>52.715600000000002</v>
      </c>
      <c r="O433">
        <v>16.047599999999999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16.28</v>
      </c>
      <c r="X433" t="s">
        <v>637</v>
      </c>
      <c r="Y433">
        <v>0.39100000000000001</v>
      </c>
      <c r="Z433" t="s">
        <v>638</v>
      </c>
      <c r="AA433">
        <v>0.3155</v>
      </c>
      <c r="AB433" t="s">
        <v>639</v>
      </c>
      <c r="AC433">
        <v>1.3898999999999999</v>
      </c>
      <c r="AD433">
        <v>3</v>
      </c>
      <c r="AE433">
        <v>170.1849</v>
      </c>
      <c r="AF433">
        <v>16</v>
      </c>
      <c r="AG433">
        <v>56</v>
      </c>
      <c r="AH433">
        <v>15</v>
      </c>
      <c r="AI433">
        <v>83</v>
      </c>
      <c r="AJ433" t="s">
        <v>5</v>
      </c>
      <c r="AL433" t="e">
        <f t="shared" ref="AL433:AL496" si="431">IF(AND(#REF!&lt;&gt;#REF!,#REF!&lt;&gt;#REF!),"Bold","")</f>
        <v>#REF!</v>
      </c>
    </row>
    <row r="434" spans="1:38">
      <c r="A434" t="s">
        <v>643</v>
      </c>
      <c r="B434" s="1">
        <v>0.54861111111111105</v>
      </c>
      <c r="C434" t="s">
        <v>224</v>
      </c>
      <c r="D434" t="s">
        <v>433</v>
      </c>
      <c r="F434">
        <v>6542</v>
      </c>
      <c r="G434" t="s">
        <v>231</v>
      </c>
      <c r="H434" t="s">
        <v>232</v>
      </c>
      <c r="I434" t="s">
        <v>5</v>
      </c>
      <c r="J434" t="s">
        <v>234</v>
      </c>
      <c r="K434" t="s">
        <v>612</v>
      </c>
      <c r="L434">
        <v>2</v>
      </c>
      <c r="M434">
        <v>45.790399999999998</v>
      </c>
      <c r="N434">
        <v>38.841000000000001</v>
      </c>
      <c r="O434">
        <v>28.643999999999998</v>
      </c>
      <c r="P434">
        <v>8.5090000000000003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15.9579</v>
      </c>
      <c r="X434" t="s">
        <v>644</v>
      </c>
      <c r="Y434">
        <v>1.3515999999999999</v>
      </c>
      <c r="Z434" t="s">
        <v>470</v>
      </c>
      <c r="AA434">
        <v>1.0568</v>
      </c>
      <c r="AB434" t="s">
        <v>589</v>
      </c>
      <c r="AC434">
        <v>0.20300000000000001</v>
      </c>
      <c r="AD434">
        <v>3</v>
      </c>
      <c r="AE434">
        <v>160.3887</v>
      </c>
      <c r="AF434">
        <v>20</v>
      </c>
      <c r="AG434">
        <v>61</v>
      </c>
      <c r="AH434">
        <v>15</v>
      </c>
      <c r="AI434">
        <v>10</v>
      </c>
      <c r="AJ434" t="s">
        <v>5</v>
      </c>
      <c r="AL434" t="e">
        <f t="shared" ref="AL434:AL497" si="432">IF(AND(#REF!&lt;&gt;#REF!,#REF!&lt;&gt;#REF!),"Bold","")</f>
        <v>#REF!</v>
      </c>
    </row>
    <row r="435" spans="1:38">
      <c r="A435" t="s">
        <v>773</v>
      </c>
      <c r="B435" s="1">
        <v>0.56944444444444442</v>
      </c>
      <c r="C435" t="s">
        <v>226</v>
      </c>
      <c r="D435" t="s">
        <v>743</v>
      </c>
      <c r="E435" t="s">
        <v>388</v>
      </c>
      <c r="F435">
        <v>3493</v>
      </c>
      <c r="G435" t="s">
        <v>231</v>
      </c>
      <c r="H435" t="s">
        <v>232</v>
      </c>
      <c r="I435" t="s">
        <v>233</v>
      </c>
      <c r="J435" t="s">
        <v>744</v>
      </c>
      <c r="K435" t="s">
        <v>745</v>
      </c>
      <c r="L435">
        <v>4</v>
      </c>
      <c r="M435">
        <v>36.700000000000003</v>
      </c>
      <c r="N435">
        <v>25.776</v>
      </c>
      <c r="O435">
        <v>13.256600000000001</v>
      </c>
      <c r="P435">
        <v>4.9130000000000003</v>
      </c>
      <c r="Q435">
        <v>4.5918999999999999</v>
      </c>
      <c r="R435">
        <v>2.2709000000000001</v>
      </c>
      <c r="S435">
        <v>0</v>
      </c>
      <c r="T435">
        <v>0</v>
      </c>
      <c r="U435">
        <v>0</v>
      </c>
      <c r="V435">
        <v>0</v>
      </c>
      <c r="W435">
        <v>13.949299999999999</v>
      </c>
      <c r="X435" t="s">
        <v>262</v>
      </c>
      <c r="Y435">
        <v>0.97270000000000001</v>
      </c>
      <c r="Z435" t="s">
        <v>774</v>
      </c>
      <c r="AA435">
        <v>0.85929999999999995</v>
      </c>
      <c r="AB435" t="s">
        <v>775</v>
      </c>
      <c r="AC435">
        <v>0.41199999999999998</v>
      </c>
      <c r="AD435">
        <v>3</v>
      </c>
      <c r="AE435">
        <v>111.72069999999999</v>
      </c>
      <c r="AF435">
        <v>25</v>
      </c>
      <c r="AG435">
        <v>40</v>
      </c>
      <c r="AH435">
        <v>15</v>
      </c>
      <c r="AI435">
        <v>14</v>
      </c>
      <c r="AJ435" t="s">
        <v>5</v>
      </c>
      <c r="AL435" t="e">
        <f t="shared" ref="AL435:AL498" si="433">IF(AND(#REF!&lt;&gt;#REF!,#REF!&lt;&gt;#REF!),"Bold","")</f>
        <v>#REF!</v>
      </c>
    </row>
    <row r="436" spans="1:38">
      <c r="A436" t="s">
        <v>776</v>
      </c>
      <c r="B436" s="1">
        <v>0.56944444444444442</v>
      </c>
      <c r="C436" t="s">
        <v>226</v>
      </c>
      <c r="D436" t="s">
        <v>743</v>
      </c>
      <c r="E436" t="s">
        <v>388</v>
      </c>
      <c r="F436">
        <v>3493</v>
      </c>
      <c r="G436" t="s">
        <v>231</v>
      </c>
      <c r="H436" t="s">
        <v>232</v>
      </c>
      <c r="I436" t="s">
        <v>233</v>
      </c>
      <c r="J436" t="s">
        <v>744</v>
      </c>
      <c r="K436" t="s">
        <v>745</v>
      </c>
      <c r="L436">
        <v>4</v>
      </c>
      <c r="M436">
        <v>21.541499999999999</v>
      </c>
      <c r="N436">
        <v>19.8996</v>
      </c>
      <c r="O436">
        <v>8.2745999999999995</v>
      </c>
      <c r="P436">
        <v>4.2361000000000004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11.357900000000001</v>
      </c>
      <c r="X436" t="s">
        <v>273</v>
      </c>
      <c r="Y436">
        <v>0.51590000000000003</v>
      </c>
      <c r="Z436" t="s">
        <v>424</v>
      </c>
      <c r="AA436">
        <v>2.8395000000000001</v>
      </c>
      <c r="AB436" t="s">
        <v>777</v>
      </c>
      <c r="AC436">
        <v>1.0941000000000001</v>
      </c>
      <c r="AD436">
        <v>3</v>
      </c>
      <c r="AE436">
        <v>80.052899999999994</v>
      </c>
      <c r="AF436">
        <v>50</v>
      </c>
      <c r="AG436">
        <v>28</v>
      </c>
      <c r="AH436">
        <v>15</v>
      </c>
      <c r="AI436">
        <v>11</v>
      </c>
      <c r="AJ436" t="s">
        <v>5</v>
      </c>
      <c r="AL436" t="e">
        <f t="shared" ref="AL436:AL499" si="434">IF(AND(#REF!&lt;&gt;#REF!,#REF!&lt;&gt;#REF!),"Bold","")</f>
        <v>#REF!</v>
      </c>
    </row>
    <row r="437" spans="1:38">
      <c r="A437" t="s">
        <v>997</v>
      </c>
      <c r="B437" s="1">
        <v>0.60763888888888895</v>
      </c>
      <c r="C437" t="s">
        <v>212</v>
      </c>
      <c r="D437" t="s">
        <v>971</v>
      </c>
      <c r="F437">
        <v>6269</v>
      </c>
      <c r="G437" t="s">
        <v>328</v>
      </c>
      <c r="H437" t="s">
        <v>329</v>
      </c>
      <c r="I437" t="s">
        <v>5</v>
      </c>
      <c r="J437" t="s">
        <v>521</v>
      </c>
      <c r="K437" t="s">
        <v>972</v>
      </c>
      <c r="L437">
        <v>6</v>
      </c>
      <c r="M437">
        <v>59.017299999999999</v>
      </c>
      <c r="N437">
        <v>47.436700000000002</v>
      </c>
      <c r="O437">
        <v>19.867000000000001</v>
      </c>
      <c r="P437">
        <v>8.2227999999999994</v>
      </c>
      <c r="Q437">
        <v>2.8409</v>
      </c>
      <c r="R437">
        <v>2.7692999999999999</v>
      </c>
      <c r="S437">
        <v>1.5004999999999999</v>
      </c>
      <c r="T437">
        <v>0</v>
      </c>
      <c r="U437">
        <v>0</v>
      </c>
      <c r="V437">
        <v>0</v>
      </c>
      <c r="W437">
        <v>18.005700000000001</v>
      </c>
      <c r="X437" t="s">
        <v>998</v>
      </c>
      <c r="Y437">
        <v>0.70320000000000005</v>
      </c>
      <c r="Z437" t="s">
        <v>999</v>
      </c>
      <c r="AA437">
        <v>1.7785</v>
      </c>
      <c r="AB437" t="s">
        <v>552</v>
      </c>
      <c r="AC437">
        <v>1.1644000000000001</v>
      </c>
      <c r="AD437">
        <v>3</v>
      </c>
      <c r="AE437">
        <v>170.30279999999999</v>
      </c>
      <c r="AF437">
        <v>25</v>
      </c>
      <c r="AG437">
        <v>87</v>
      </c>
      <c r="AH437">
        <v>15</v>
      </c>
      <c r="AI437">
        <v>20</v>
      </c>
      <c r="AJ437" t="s">
        <v>5</v>
      </c>
      <c r="AL437" t="e">
        <f t="shared" ref="AL437:AL500" si="435">IF(AND(#REF!&lt;&gt;#REF!,#REF!&lt;&gt;#REF!),"Bold","")</f>
        <v>#REF!</v>
      </c>
    </row>
    <row r="438" spans="1:38">
      <c r="A438" t="s">
        <v>1366</v>
      </c>
      <c r="B438" s="1">
        <v>0.67013888888888884</v>
      </c>
      <c r="C438" t="s">
        <v>224</v>
      </c>
      <c r="D438" t="s">
        <v>801</v>
      </c>
      <c r="F438">
        <v>5996</v>
      </c>
      <c r="G438" t="s">
        <v>231</v>
      </c>
      <c r="H438" t="s">
        <v>232</v>
      </c>
      <c r="I438" t="s">
        <v>5</v>
      </c>
      <c r="J438" t="s">
        <v>778</v>
      </c>
      <c r="K438" t="s">
        <v>1339</v>
      </c>
      <c r="L438">
        <v>3</v>
      </c>
      <c r="M438">
        <v>43.026000000000003</v>
      </c>
      <c r="N438">
        <v>33.6218</v>
      </c>
      <c r="O438">
        <v>15.5327</v>
      </c>
      <c r="P438">
        <v>6.0044000000000004</v>
      </c>
      <c r="Q438">
        <v>5.3282999999999996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18.1829</v>
      </c>
      <c r="Y438">
        <v>0</v>
      </c>
      <c r="Z438" t="s">
        <v>647</v>
      </c>
      <c r="AA438">
        <v>0.31809999999999999</v>
      </c>
      <c r="AB438" t="s">
        <v>311</v>
      </c>
      <c r="AC438">
        <v>1.2121</v>
      </c>
      <c r="AD438">
        <v>3</v>
      </c>
      <c r="AE438">
        <v>135.60919999999999</v>
      </c>
      <c r="AF438">
        <v>0</v>
      </c>
      <c r="AG438">
        <v>55</v>
      </c>
      <c r="AH438">
        <v>15</v>
      </c>
      <c r="AI438">
        <v>20</v>
      </c>
      <c r="AJ438" t="s">
        <v>5</v>
      </c>
      <c r="AL438" t="e">
        <f t="shared" ref="AL438:AL501" si="436">IF(AND(#REF!&lt;&gt;#REF!,#REF!&lt;&gt;#REF!),"Bold","")</f>
        <v>#REF!</v>
      </c>
    </row>
    <row r="439" spans="1:38">
      <c r="A439" t="s">
        <v>1469</v>
      </c>
      <c r="B439" s="1">
        <v>0.69097222222222221</v>
      </c>
      <c r="C439" t="s">
        <v>224</v>
      </c>
      <c r="D439" t="s">
        <v>801</v>
      </c>
      <c r="F439">
        <v>5996</v>
      </c>
      <c r="G439" t="s">
        <v>231</v>
      </c>
      <c r="H439" t="s">
        <v>232</v>
      </c>
      <c r="I439" s="3" t="s">
        <v>5</v>
      </c>
      <c r="J439" t="s">
        <v>778</v>
      </c>
      <c r="K439" t="s">
        <v>1443</v>
      </c>
      <c r="L439">
        <v>3</v>
      </c>
      <c r="M439">
        <v>45.031700000000001</v>
      </c>
      <c r="N439">
        <v>44.282600000000002</v>
      </c>
      <c r="O439">
        <v>19.556000000000001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16.374300000000002</v>
      </c>
      <c r="Y439">
        <v>0</v>
      </c>
      <c r="Z439" t="s">
        <v>474</v>
      </c>
      <c r="AA439">
        <v>1.8369</v>
      </c>
      <c r="AB439" t="s">
        <v>794</v>
      </c>
      <c r="AC439">
        <v>2.2797999999999998</v>
      </c>
      <c r="AD439">
        <v>3</v>
      </c>
      <c r="AE439">
        <v>154.3047</v>
      </c>
      <c r="AF439">
        <v>0</v>
      </c>
      <c r="AG439">
        <v>57</v>
      </c>
      <c r="AH439">
        <v>15</v>
      </c>
      <c r="AI439">
        <v>25</v>
      </c>
      <c r="AJ439" t="s">
        <v>5</v>
      </c>
      <c r="AL439" t="e">
        <f t="shared" ref="AL439:AL502" si="437">IF(AND(#REF!&lt;&gt;#REF!,#REF!&lt;&gt;#REF!),"Bold","")</f>
        <v>#REF!</v>
      </c>
    </row>
    <row r="440" spans="1:38">
      <c r="A440" t="s">
        <v>882</v>
      </c>
      <c r="B440" s="1">
        <v>0.58680555555555558</v>
      </c>
      <c r="C440" t="s">
        <v>186</v>
      </c>
      <c r="D440" t="s">
        <v>547</v>
      </c>
      <c r="E440" t="s">
        <v>290</v>
      </c>
      <c r="F440">
        <v>6758</v>
      </c>
      <c r="G440" t="s">
        <v>548</v>
      </c>
      <c r="H440" t="s">
        <v>329</v>
      </c>
      <c r="I440" t="s">
        <v>5</v>
      </c>
      <c r="J440" t="s">
        <v>521</v>
      </c>
      <c r="K440" t="s">
        <v>866</v>
      </c>
      <c r="L440">
        <v>6</v>
      </c>
      <c r="M440">
        <v>45.1815</v>
      </c>
      <c r="N440">
        <v>38.549300000000002</v>
      </c>
      <c r="O440">
        <v>20.202000000000002</v>
      </c>
      <c r="P440">
        <v>5.1798000000000002</v>
      </c>
      <c r="Q440">
        <v>6.0896999999999997</v>
      </c>
      <c r="R440">
        <v>2.7989000000000002</v>
      </c>
      <c r="S440">
        <v>2.7269000000000001</v>
      </c>
      <c r="T440">
        <v>0</v>
      </c>
      <c r="U440">
        <v>0</v>
      </c>
      <c r="V440">
        <v>0</v>
      </c>
      <c r="W440">
        <v>8.3336000000000006</v>
      </c>
      <c r="X440" t="s">
        <v>571</v>
      </c>
      <c r="Y440">
        <v>1.2461</v>
      </c>
      <c r="Z440" t="s">
        <v>883</v>
      </c>
      <c r="AA440">
        <v>2.3818999999999999</v>
      </c>
      <c r="AB440" t="s">
        <v>877</v>
      </c>
      <c r="AC440">
        <v>1.9336</v>
      </c>
      <c r="AD440">
        <v>2.9716</v>
      </c>
      <c r="AE440">
        <v>141.70580000000001</v>
      </c>
      <c r="AF440">
        <v>12</v>
      </c>
      <c r="AG440">
        <v>111</v>
      </c>
      <c r="AH440">
        <v>15</v>
      </c>
      <c r="AI440">
        <v>18</v>
      </c>
      <c r="AJ440" t="s">
        <v>5</v>
      </c>
      <c r="AL440" t="e">
        <f t="shared" ref="AL440:AL503" si="438">IF(AND(#REF!&lt;&gt;#REF!,#REF!&lt;&gt;#REF!),"Bold","")</f>
        <v>#REF!</v>
      </c>
    </row>
    <row r="441" spans="1:38">
      <c r="A441" t="s">
        <v>680</v>
      </c>
      <c r="B441" s="1">
        <v>0.55555555555555558</v>
      </c>
      <c r="C441" t="s">
        <v>175</v>
      </c>
      <c r="D441" t="s">
        <v>484</v>
      </c>
      <c r="E441" t="s">
        <v>230</v>
      </c>
      <c r="F441">
        <v>3752</v>
      </c>
      <c r="G441" t="s">
        <v>291</v>
      </c>
      <c r="H441" t="s">
        <v>232</v>
      </c>
      <c r="I441" t="s">
        <v>5</v>
      </c>
      <c r="J441" t="s">
        <v>234</v>
      </c>
      <c r="K441" t="s">
        <v>662</v>
      </c>
      <c r="L441">
        <v>2</v>
      </c>
      <c r="M441">
        <v>54.88</v>
      </c>
      <c r="N441">
        <v>41.560699999999997</v>
      </c>
      <c r="O441">
        <v>19.7605</v>
      </c>
      <c r="P441">
        <v>7.3301999999999996</v>
      </c>
      <c r="Q441">
        <v>5.2831000000000001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16.732099999999999</v>
      </c>
      <c r="X441" t="s">
        <v>681</v>
      </c>
      <c r="Y441">
        <v>0.40679999999999999</v>
      </c>
      <c r="Z441" t="s">
        <v>682</v>
      </c>
      <c r="AA441">
        <v>0.41880000000000001</v>
      </c>
      <c r="AB441" t="s">
        <v>268</v>
      </c>
      <c r="AC441">
        <v>1.4529000000000001</v>
      </c>
      <c r="AD441">
        <v>2.7</v>
      </c>
      <c r="AE441">
        <v>161.6678</v>
      </c>
      <c r="AF441">
        <v>7</v>
      </c>
      <c r="AG441">
        <v>62</v>
      </c>
      <c r="AH441">
        <v>15</v>
      </c>
      <c r="AI441">
        <v>20</v>
      </c>
      <c r="AJ441" t="s">
        <v>5</v>
      </c>
      <c r="AL441" t="e">
        <f t="shared" ref="AL441:AL504" si="439">IF(AND(#REF!&lt;&gt;#REF!,#REF!&lt;&gt;#REF!),"Bold","")</f>
        <v>#REF!</v>
      </c>
    </row>
    <row r="442" spans="1:38">
      <c r="A442" t="s">
        <v>457</v>
      </c>
      <c r="B442" s="1">
        <v>0.52777777777777779</v>
      </c>
      <c r="C442" t="s">
        <v>224</v>
      </c>
      <c r="D442" t="s">
        <v>433</v>
      </c>
      <c r="F442">
        <v>10358</v>
      </c>
      <c r="G442" t="s">
        <v>231</v>
      </c>
      <c r="H442" t="s">
        <v>232</v>
      </c>
      <c r="I442" t="s">
        <v>233</v>
      </c>
      <c r="J442" t="s">
        <v>234</v>
      </c>
      <c r="K442" t="s">
        <v>434</v>
      </c>
      <c r="L442">
        <v>2</v>
      </c>
      <c r="M442">
        <v>52.0122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17.894300000000001</v>
      </c>
      <c r="X442" t="s">
        <v>458</v>
      </c>
      <c r="Y442">
        <v>0.70940000000000003</v>
      </c>
      <c r="Z442" t="s">
        <v>459</v>
      </c>
      <c r="AA442">
        <v>0.27950000000000003</v>
      </c>
      <c r="AB442" t="s">
        <v>268</v>
      </c>
      <c r="AC442">
        <v>1.9713000000000001</v>
      </c>
      <c r="AD442">
        <v>2.5</v>
      </c>
      <c r="AE442">
        <v>154.47739999999999</v>
      </c>
      <c r="AF442">
        <v>33</v>
      </c>
      <c r="AG442">
        <v>0</v>
      </c>
      <c r="AH442">
        <v>10</v>
      </c>
      <c r="AI442">
        <v>166</v>
      </c>
      <c r="AJ442" t="s">
        <v>1304</v>
      </c>
      <c r="AL442" t="e">
        <f t="shared" ref="AL442:AL505" si="440">IF(AND(#REF!&lt;&gt;#REF!,#REF!&lt;&gt;#REF!),"Bold","")</f>
        <v>#REF!</v>
      </c>
    </row>
    <row r="443" spans="1:38">
      <c r="A443" t="s">
        <v>564</v>
      </c>
      <c r="B443" s="1">
        <v>0.53819444444444442</v>
      </c>
      <c r="C443" t="s">
        <v>186</v>
      </c>
      <c r="D443" t="s">
        <v>547</v>
      </c>
      <c r="E443" t="s">
        <v>230</v>
      </c>
      <c r="F443">
        <v>3184</v>
      </c>
      <c r="G443" t="s">
        <v>548</v>
      </c>
      <c r="H443" t="s">
        <v>329</v>
      </c>
      <c r="I443" t="s">
        <v>233</v>
      </c>
      <c r="J443" t="s">
        <v>521</v>
      </c>
      <c r="K443" t="s">
        <v>549</v>
      </c>
      <c r="L443">
        <v>6</v>
      </c>
      <c r="M443">
        <v>46.320799999999998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17.354299999999999</v>
      </c>
      <c r="X443" t="s">
        <v>565</v>
      </c>
      <c r="Y443">
        <v>1.0002</v>
      </c>
      <c r="Z443" t="s">
        <v>566</v>
      </c>
      <c r="AA443">
        <v>0.40129999999999999</v>
      </c>
      <c r="AB443" t="s">
        <v>552</v>
      </c>
      <c r="AC443">
        <v>1.6005</v>
      </c>
      <c r="AD443">
        <v>2.5</v>
      </c>
      <c r="AE443">
        <v>139.6309</v>
      </c>
      <c r="AF443">
        <v>33</v>
      </c>
      <c r="AG443">
        <v>0</v>
      </c>
      <c r="AH443">
        <v>10</v>
      </c>
      <c r="AI443">
        <v>24</v>
      </c>
      <c r="AJ443" t="s">
        <v>1304</v>
      </c>
      <c r="AL443" t="e">
        <f t="shared" ref="AL443:AL506" si="441">IF(AND(#REF!&lt;&gt;#REF!,#REF!&lt;&gt;#REF!),"Bold","")</f>
        <v>#REF!</v>
      </c>
    </row>
    <row r="444" spans="1:38">
      <c r="A444" t="s">
        <v>1306</v>
      </c>
      <c r="B444" s="1">
        <v>0.65972222222222221</v>
      </c>
      <c r="C444" t="s">
        <v>186</v>
      </c>
      <c r="D444" t="s">
        <v>730</v>
      </c>
      <c r="E444" t="s">
        <v>230</v>
      </c>
      <c r="F444">
        <v>2274</v>
      </c>
      <c r="G444" t="s">
        <v>548</v>
      </c>
      <c r="H444" t="s">
        <v>329</v>
      </c>
      <c r="I444" t="s">
        <v>233</v>
      </c>
      <c r="J444" t="s">
        <v>731</v>
      </c>
      <c r="K444" t="s">
        <v>1301</v>
      </c>
      <c r="L444">
        <v>4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 t="s">
        <v>1307</v>
      </c>
      <c r="Y444">
        <v>1.5484</v>
      </c>
      <c r="Z444" t="s">
        <v>883</v>
      </c>
      <c r="AA444">
        <v>1.8103</v>
      </c>
      <c r="AB444" t="s">
        <v>378</v>
      </c>
      <c r="AC444">
        <v>1.7314000000000001</v>
      </c>
      <c r="AD444">
        <v>2.5</v>
      </c>
      <c r="AE444">
        <v>7.5900999999999996</v>
      </c>
      <c r="AF444">
        <v>5.5</v>
      </c>
      <c r="AG444">
        <v>0</v>
      </c>
      <c r="AH444">
        <v>10</v>
      </c>
      <c r="AI444">
        <v>220</v>
      </c>
      <c r="AJ444" t="s">
        <v>1304</v>
      </c>
      <c r="AL444" t="e">
        <f t="shared" ref="AL444:AL507" si="442">IF(AND(#REF!&lt;&gt;#REF!,#REF!&lt;&gt;#REF!),"Bold","")</f>
        <v>#REF!</v>
      </c>
    </row>
    <row r="445" spans="1:38">
      <c r="A445" t="s">
        <v>1434</v>
      </c>
      <c r="B445" s="1">
        <v>0.68055555555555547</v>
      </c>
      <c r="C445" t="s">
        <v>212</v>
      </c>
      <c r="D445" t="s">
        <v>730</v>
      </c>
      <c r="F445">
        <v>5724</v>
      </c>
      <c r="G445" t="s">
        <v>328</v>
      </c>
      <c r="H445" t="s">
        <v>329</v>
      </c>
      <c r="I445" t="s">
        <v>233</v>
      </c>
      <c r="J445" t="s">
        <v>1417</v>
      </c>
      <c r="K445" t="s">
        <v>1418</v>
      </c>
      <c r="L445">
        <v>7</v>
      </c>
      <c r="M445">
        <v>38.243299999999998</v>
      </c>
      <c r="N445">
        <v>26.735800000000001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13.65</v>
      </c>
      <c r="X445" t="s">
        <v>1435</v>
      </c>
      <c r="Y445">
        <v>0.1052</v>
      </c>
      <c r="Z445" t="s">
        <v>1436</v>
      </c>
      <c r="AA445">
        <v>0</v>
      </c>
      <c r="AB445" t="s">
        <v>1437</v>
      </c>
      <c r="AC445">
        <v>0.66239999999999999</v>
      </c>
      <c r="AD445">
        <v>2.5</v>
      </c>
      <c r="AE445">
        <v>110.5977</v>
      </c>
      <c r="AF445">
        <v>66</v>
      </c>
      <c r="AG445">
        <v>0</v>
      </c>
      <c r="AH445">
        <v>10</v>
      </c>
      <c r="AI445">
        <v>12</v>
      </c>
      <c r="AJ445" t="s">
        <v>1304</v>
      </c>
      <c r="AL445" t="e">
        <f t="shared" ref="AL445:AL508" si="443">IF(AND(#REF!&lt;&gt;#REF!,#REF!&lt;&gt;#REF!),"Bold","")</f>
        <v>#REF!</v>
      </c>
    </row>
    <row r="446" spans="1:38">
      <c r="A446" t="s">
        <v>1438</v>
      </c>
      <c r="B446" s="1">
        <v>0.68055555555555547</v>
      </c>
      <c r="C446" t="s">
        <v>212</v>
      </c>
      <c r="D446" t="s">
        <v>730</v>
      </c>
      <c r="F446">
        <v>5724</v>
      </c>
      <c r="G446" t="s">
        <v>328</v>
      </c>
      <c r="H446" t="s">
        <v>329</v>
      </c>
      <c r="I446" t="s">
        <v>233</v>
      </c>
      <c r="J446" t="s">
        <v>1417</v>
      </c>
      <c r="K446" t="s">
        <v>1418</v>
      </c>
      <c r="L446">
        <v>6</v>
      </c>
      <c r="M446">
        <v>23.997900000000001</v>
      </c>
      <c r="N446">
        <v>19.3583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12.9521</v>
      </c>
      <c r="X446" t="s">
        <v>1132</v>
      </c>
      <c r="Y446">
        <v>2.5491000000000001</v>
      </c>
      <c r="Z446" t="s">
        <v>1439</v>
      </c>
      <c r="AA446">
        <v>0</v>
      </c>
      <c r="AB446" t="s">
        <v>524</v>
      </c>
      <c r="AC446">
        <v>0.85489999999999999</v>
      </c>
      <c r="AD446">
        <v>2.5</v>
      </c>
      <c r="AE446">
        <v>81.514799999999994</v>
      </c>
      <c r="AF446">
        <v>66</v>
      </c>
      <c r="AG446">
        <v>0</v>
      </c>
      <c r="AH446">
        <v>10</v>
      </c>
      <c r="AI446">
        <v>162</v>
      </c>
      <c r="AJ446" t="s">
        <v>1304</v>
      </c>
      <c r="AL446" t="e">
        <f t="shared" ref="AL446:AL509" si="444">IF(AND(#REF!&lt;&gt;#REF!,#REF!&lt;&gt;#REF!),"Bold","")</f>
        <v>#REF!</v>
      </c>
    </row>
    <row r="447" spans="1:38">
      <c r="A447" t="s">
        <v>1498</v>
      </c>
      <c r="B447" s="1">
        <v>0.69791666666666663</v>
      </c>
      <c r="C447" t="s">
        <v>181</v>
      </c>
      <c r="D447" t="s">
        <v>743</v>
      </c>
      <c r="E447" t="s">
        <v>230</v>
      </c>
      <c r="F447">
        <v>4787</v>
      </c>
      <c r="G447" t="s">
        <v>1481</v>
      </c>
      <c r="H447" t="s">
        <v>1482</v>
      </c>
      <c r="I447" s="3" t="s">
        <v>233</v>
      </c>
      <c r="J447" t="s">
        <v>234</v>
      </c>
      <c r="K447" t="s">
        <v>1483</v>
      </c>
      <c r="L447">
        <v>2</v>
      </c>
      <c r="M447">
        <v>45.1432</v>
      </c>
      <c r="N447">
        <v>33.274099999999997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15.1629</v>
      </c>
      <c r="X447" t="s">
        <v>1499</v>
      </c>
      <c r="Y447">
        <v>0.81689999999999996</v>
      </c>
      <c r="Z447" t="s">
        <v>512</v>
      </c>
      <c r="AA447">
        <v>0.25750000000000001</v>
      </c>
      <c r="AB447" t="s">
        <v>1500</v>
      </c>
      <c r="AC447">
        <v>2.1617999999999999</v>
      </c>
      <c r="AD447">
        <v>2.5</v>
      </c>
      <c r="AE447">
        <v>134.054</v>
      </c>
      <c r="AF447">
        <v>66</v>
      </c>
      <c r="AG447">
        <v>0</v>
      </c>
      <c r="AH447">
        <v>10</v>
      </c>
      <c r="AI447">
        <v>307</v>
      </c>
      <c r="AJ447" t="s">
        <v>1304</v>
      </c>
      <c r="AL447" t="e">
        <f t="shared" ref="AL447:AL510" si="445">IF(AND(#REF!&lt;&gt;#REF!,#REF!&lt;&gt;#REF!),"Bold","")</f>
        <v>#REF!</v>
      </c>
    </row>
    <row r="448" spans="1:38">
      <c r="A448" t="s">
        <v>505</v>
      </c>
      <c r="B448" s="1">
        <v>0.53125</v>
      </c>
      <c r="C448" t="s">
        <v>175</v>
      </c>
      <c r="D448" t="s">
        <v>484</v>
      </c>
      <c r="E448" t="s">
        <v>230</v>
      </c>
      <c r="F448">
        <v>3752</v>
      </c>
      <c r="G448" t="s">
        <v>291</v>
      </c>
      <c r="H448" t="s">
        <v>232</v>
      </c>
      <c r="I448" t="s">
        <v>5</v>
      </c>
      <c r="J448" t="s">
        <v>234</v>
      </c>
      <c r="K448" t="s">
        <v>485</v>
      </c>
      <c r="L448">
        <v>2</v>
      </c>
      <c r="M448">
        <v>60.377600000000001</v>
      </c>
      <c r="N448">
        <v>37.525399999999998</v>
      </c>
      <c r="O448">
        <v>16.934200000000001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17.337900000000001</v>
      </c>
      <c r="X448" t="s">
        <v>294</v>
      </c>
      <c r="Y448">
        <v>1.4902</v>
      </c>
      <c r="Z448" t="s">
        <v>295</v>
      </c>
      <c r="AA448">
        <v>1.2966</v>
      </c>
      <c r="AB448" t="s">
        <v>506</v>
      </c>
      <c r="AC448">
        <v>1.4873000000000001</v>
      </c>
      <c r="AD448">
        <v>2.4</v>
      </c>
      <c r="AE448">
        <v>160.8434</v>
      </c>
      <c r="AF448">
        <v>6.5</v>
      </c>
      <c r="AG448">
        <v>64</v>
      </c>
      <c r="AH448">
        <v>10</v>
      </c>
      <c r="AI448">
        <v>39</v>
      </c>
      <c r="AJ448" t="s">
        <v>1304</v>
      </c>
      <c r="AL448" t="e">
        <f t="shared" ref="AL448:AL511" si="446">IF(AND(#REF!&lt;&gt;#REF!,#REF!&lt;&gt;#REF!),"Bold","")</f>
        <v>#REF!</v>
      </c>
    </row>
    <row r="449" spans="1:38">
      <c r="A449" t="s">
        <v>649</v>
      </c>
      <c r="B449" s="1">
        <v>0.54861111111111105</v>
      </c>
      <c r="C449" t="s">
        <v>224</v>
      </c>
      <c r="D449" t="s">
        <v>433</v>
      </c>
      <c r="F449">
        <v>6542</v>
      </c>
      <c r="G449" t="s">
        <v>231</v>
      </c>
      <c r="H449" t="s">
        <v>232</v>
      </c>
      <c r="I449" t="s">
        <v>5</v>
      </c>
      <c r="J449" t="s">
        <v>234</v>
      </c>
      <c r="K449" t="s">
        <v>612</v>
      </c>
      <c r="L449">
        <v>2</v>
      </c>
      <c r="M449">
        <v>51.475000000000001</v>
      </c>
      <c r="N449">
        <v>38.532200000000003</v>
      </c>
      <c r="O449">
        <v>21.7255</v>
      </c>
      <c r="P449">
        <v>5.7588999999999997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17.6157</v>
      </c>
      <c r="X449" t="s">
        <v>650</v>
      </c>
      <c r="Y449">
        <v>0.81079999999999997</v>
      </c>
      <c r="Z449" t="s">
        <v>651</v>
      </c>
      <c r="AA449">
        <v>1.3892</v>
      </c>
      <c r="AB449" t="s">
        <v>652</v>
      </c>
      <c r="AC449">
        <v>0.61080000000000001</v>
      </c>
      <c r="AD449">
        <v>2.4</v>
      </c>
      <c r="AE449">
        <v>155.0325</v>
      </c>
      <c r="AF449">
        <v>16</v>
      </c>
      <c r="AG449">
        <v>58</v>
      </c>
      <c r="AH449">
        <v>10</v>
      </c>
      <c r="AI449">
        <v>36</v>
      </c>
      <c r="AJ449" t="s">
        <v>1304</v>
      </c>
      <c r="AL449" t="e">
        <f t="shared" ref="AL449:AL512" si="447">IF(AND(#REF!&lt;&gt;#REF!,#REF!&lt;&gt;#REF!),"Bold","")</f>
        <v>#REF!</v>
      </c>
    </row>
    <row r="450" spans="1:38">
      <c r="A450" t="s">
        <v>1097</v>
      </c>
      <c r="B450" s="1">
        <v>0.62152777777777779</v>
      </c>
      <c r="C450" t="s">
        <v>224</v>
      </c>
      <c r="D450" t="s">
        <v>484</v>
      </c>
      <c r="F450">
        <v>6814</v>
      </c>
      <c r="G450" t="s">
        <v>231</v>
      </c>
      <c r="H450" t="s">
        <v>232</v>
      </c>
      <c r="I450" t="s">
        <v>5</v>
      </c>
      <c r="J450" t="s">
        <v>778</v>
      </c>
      <c r="K450" t="s">
        <v>1073</v>
      </c>
      <c r="L450">
        <v>3</v>
      </c>
      <c r="M450">
        <v>56.44</v>
      </c>
      <c r="N450">
        <v>49.038899999999998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16.368600000000001</v>
      </c>
      <c r="Y450">
        <v>0</v>
      </c>
      <c r="Z450" t="s">
        <v>334</v>
      </c>
      <c r="AA450">
        <v>2.3921999999999999</v>
      </c>
      <c r="AB450" t="s">
        <v>1098</v>
      </c>
      <c r="AC450">
        <v>1.9601</v>
      </c>
      <c r="AD450">
        <v>2.4</v>
      </c>
      <c r="AE450">
        <v>175.75409999999999</v>
      </c>
      <c r="AF450">
        <v>0</v>
      </c>
      <c r="AG450">
        <v>58</v>
      </c>
      <c r="AH450">
        <v>10</v>
      </c>
      <c r="AI450">
        <v>368</v>
      </c>
      <c r="AJ450" t="s">
        <v>1304</v>
      </c>
      <c r="AL450" t="e">
        <f t="shared" ref="AL450:AL513" si="448">IF(AND(#REF!&lt;&gt;#REF!,#REF!&lt;&gt;#REF!),"Bold","")</f>
        <v>#REF!</v>
      </c>
    </row>
    <row r="451" spans="1:38">
      <c r="A451" t="s">
        <v>1157</v>
      </c>
      <c r="B451" s="1">
        <v>0.63541666666666663</v>
      </c>
      <c r="C451" t="s">
        <v>186</v>
      </c>
      <c r="D451" t="s">
        <v>1137</v>
      </c>
      <c r="E451" t="s">
        <v>230</v>
      </c>
      <c r="F451">
        <v>3866</v>
      </c>
      <c r="G451" t="s">
        <v>548</v>
      </c>
      <c r="H451" t="s">
        <v>329</v>
      </c>
      <c r="I451" t="s">
        <v>5</v>
      </c>
      <c r="J451" t="s">
        <v>521</v>
      </c>
      <c r="K451" t="s">
        <v>1138</v>
      </c>
      <c r="L451">
        <v>7</v>
      </c>
      <c r="M451">
        <v>59.374499999999998</v>
      </c>
      <c r="N451">
        <v>50.208300000000001</v>
      </c>
      <c r="O451">
        <v>19.662400000000002</v>
      </c>
      <c r="P451">
        <v>7.32</v>
      </c>
      <c r="Q451">
        <v>3.7856999999999998</v>
      </c>
      <c r="R451">
        <v>2.7515000000000001</v>
      </c>
      <c r="S451">
        <v>2.1029</v>
      </c>
      <c r="T451">
        <v>0</v>
      </c>
      <c r="U451">
        <v>0</v>
      </c>
      <c r="V451">
        <v>0</v>
      </c>
      <c r="W451">
        <v>7.9225000000000003</v>
      </c>
      <c r="X451" t="s">
        <v>1158</v>
      </c>
      <c r="Y451">
        <v>0.21179999999999999</v>
      </c>
      <c r="Z451" t="s">
        <v>1159</v>
      </c>
      <c r="AA451">
        <v>0.19309999999999999</v>
      </c>
      <c r="AB451" t="s">
        <v>1160</v>
      </c>
      <c r="AC451">
        <v>1.3384</v>
      </c>
      <c r="AD451">
        <v>2.4</v>
      </c>
      <c r="AE451">
        <v>161.48050000000001</v>
      </c>
      <c r="AF451">
        <v>25</v>
      </c>
      <c r="AG451">
        <v>91</v>
      </c>
      <c r="AH451">
        <v>10</v>
      </c>
      <c r="AJ451" t="s">
        <v>1304</v>
      </c>
      <c r="AL451" t="e">
        <f t="shared" ref="AL451:AL514" si="449">IF(AND(#REF!&lt;&gt;#REF!,#REF!&lt;&gt;#REF!),"Bold","")</f>
        <v>#REF!</v>
      </c>
    </row>
    <row r="452" spans="1:38">
      <c r="A452" t="s">
        <v>740</v>
      </c>
      <c r="B452" s="1">
        <v>0.5625</v>
      </c>
      <c r="C452" t="s">
        <v>186</v>
      </c>
      <c r="D452" t="s">
        <v>730</v>
      </c>
      <c r="E452" t="s">
        <v>290</v>
      </c>
      <c r="F452">
        <v>5458</v>
      </c>
      <c r="G452" t="s">
        <v>548</v>
      </c>
      <c r="H452" t="s">
        <v>329</v>
      </c>
      <c r="I452" t="s">
        <v>233</v>
      </c>
      <c r="J452" t="s">
        <v>731</v>
      </c>
      <c r="K452" t="s">
        <v>732</v>
      </c>
      <c r="L452">
        <v>5</v>
      </c>
      <c r="M452">
        <v>42.589100000000002</v>
      </c>
      <c r="N452">
        <v>37.888300000000001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8.7463999999999995</v>
      </c>
      <c r="X452" t="s">
        <v>741</v>
      </c>
      <c r="Y452">
        <v>1.7464999999999999</v>
      </c>
      <c r="Z452" t="s">
        <v>742</v>
      </c>
      <c r="AA452">
        <v>1.4726999999999999</v>
      </c>
      <c r="AB452" t="s">
        <v>346</v>
      </c>
      <c r="AC452">
        <v>1.7486999999999999</v>
      </c>
      <c r="AD452">
        <v>2.1</v>
      </c>
      <c r="AE452">
        <v>132.31639999999999</v>
      </c>
      <c r="AF452">
        <v>14</v>
      </c>
      <c r="AG452">
        <v>0</v>
      </c>
      <c r="AH452">
        <v>18</v>
      </c>
      <c r="AI452">
        <v>38</v>
      </c>
      <c r="AJ452" t="s">
        <v>5</v>
      </c>
      <c r="AL452" t="e">
        <f t="shared" ref="AL452:AL515" si="450">IF(AND(#REF!&lt;&gt;#REF!,#REF!&lt;&gt;#REF!),"Bold","")</f>
        <v>#REF!</v>
      </c>
    </row>
    <row r="453" spans="1:38">
      <c r="A453" t="s">
        <v>850</v>
      </c>
      <c r="B453" s="1">
        <v>0.58333333333333337</v>
      </c>
      <c r="C453" t="s">
        <v>212</v>
      </c>
      <c r="D453" t="s">
        <v>824</v>
      </c>
      <c r="F453">
        <v>6269</v>
      </c>
      <c r="G453" t="s">
        <v>328</v>
      </c>
      <c r="H453" t="s">
        <v>329</v>
      </c>
      <c r="I453" t="s">
        <v>233</v>
      </c>
      <c r="J453" t="s">
        <v>825</v>
      </c>
      <c r="K453" t="s">
        <v>826</v>
      </c>
      <c r="L453">
        <v>7</v>
      </c>
      <c r="M453">
        <v>33.670999999999999</v>
      </c>
      <c r="N453">
        <v>23.6419</v>
      </c>
      <c r="O453">
        <v>14.004200000000001</v>
      </c>
      <c r="P453">
        <v>5.8476999999999997</v>
      </c>
      <c r="Q453">
        <v>2.0762999999999998</v>
      </c>
      <c r="R453">
        <v>1.6953</v>
      </c>
      <c r="S453">
        <v>1.0057</v>
      </c>
      <c r="T453">
        <v>0.84279999999999999</v>
      </c>
      <c r="U453">
        <v>0.33989999999999998</v>
      </c>
      <c r="V453">
        <v>0</v>
      </c>
      <c r="W453">
        <v>11.620699999999999</v>
      </c>
      <c r="X453" t="s">
        <v>851</v>
      </c>
      <c r="Y453">
        <v>0.46660000000000001</v>
      </c>
      <c r="Z453" t="s">
        <v>852</v>
      </c>
      <c r="AA453">
        <v>0</v>
      </c>
      <c r="AB453" t="s">
        <v>853</v>
      </c>
      <c r="AC453">
        <v>0.71209999999999996</v>
      </c>
      <c r="AD453">
        <v>2.1</v>
      </c>
      <c r="AE453">
        <v>98.709100000000007</v>
      </c>
      <c r="AF453">
        <v>12</v>
      </c>
      <c r="AG453">
        <v>85</v>
      </c>
      <c r="AH453">
        <v>18</v>
      </c>
      <c r="AI453">
        <v>16</v>
      </c>
      <c r="AJ453" t="s">
        <v>5</v>
      </c>
      <c r="AL453" t="e">
        <f t="shared" ref="AL453:AL516" si="451">IF(AND(#REF!&lt;&gt;#REF!,#REF!&lt;&gt;#REF!),"Bold","")</f>
        <v>#REF!</v>
      </c>
    </row>
    <row r="454" spans="1:38">
      <c r="A454" t="s">
        <v>854</v>
      </c>
      <c r="B454" s="1">
        <v>0.58333333333333337</v>
      </c>
      <c r="C454" t="s">
        <v>212</v>
      </c>
      <c r="D454" t="s">
        <v>824</v>
      </c>
      <c r="F454">
        <v>6269</v>
      </c>
      <c r="G454" t="s">
        <v>328</v>
      </c>
      <c r="H454" t="s">
        <v>329</v>
      </c>
      <c r="I454" t="s">
        <v>233</v>
      </c>
      <c r="J454" t="s">
        <v>825</v>
      </c>
      <c r="K454" t="s">
        <v>826</v>
      </c>
      <c r="L454">
        <v>7</v>
      </c>
      <c r="M454">
        <v>45.396299999999997</v>
      </c>
      <c r="N454">
        <v>25.532900000000001</v>
      </c>
      <c r="O454">
        <v>9.4778000000000002</v>
      </c>
      <c r="P454">
        <v>2.4529999999999998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 t="s">
        <v>855</v>
      </c>
      <c r="Y454">
        <v>0.99890000000000001</v>
      </c>
      <c r="Z454" t="s">
        <v>856</v>
      </c>
      <c r="AA454">
        <v>0.08</v>
      </c>
      <c r="AB454" t="s">
        <v>857</v>
      </c>
      <c r="AC454">
        <v>1.6396999999999999</v>
      </c>
      <c r="AD454">
        <v>2.1</v>
      </c>
      <c r="AE454">
        <v>96.656700000000001</v>
      </c>
      <c r="AF454">
        <v>33</v>
      </c>
      <c r="AG454">
        <v>0</v>
      </c>
      <c r="AH454">
        <v>18</v>
      </c>
      <c r="AI454">
        <v>24</v>
      </c>
      <c r="AJ454" t="s">
        <v>5</v>
      </c>
      <c r="AL454" t="e">
        <f t="shared" ref="AL454:AL517" si="452">IF(AND(#REF!&lt;&gt;#REF!,#REF!&lt;&gt;#REF!),"Bold","")</f>
        <v>#REF!</v>
      </c>
    </row>
    <row r="455" spans="1:38">
      <c r="A455" t="s">
        <v>917</v>
      </c>
      <c r="B455" s="1">
        <v>0.59722222222222221</v>
      </c>
      <c r="C455" t="s">
        <v>224</v>
      </c>
      <c r="D455" t="s">
        <v>484</v>
      </c>
      <c r="F455">
        <v>7632</v>
      </c>
      <c r="G455" t="s">
        <v>231</v>
      </c>
      <c r="H455" t="s">
        <v>232</v>
      </c>
      <c r="I455" t="s">
        <v>233</v>
      </c>
      <c r="J455" t="s">
        <v>778</v>
      </c>
      <c r="K455" t="s">
        <v>899</v>
      </c>
      <c r="L455">
        <v>3</v>
      </c>
      <c r="M455">
        <v>42.345199999999998</v>
      </c>
      <c r="N455">
        <v>42.122599999999998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11.835699999999999</v>
      </c>
      <c r="X455" t="s">
        <v>637</v>
      </c>
      <c r="Y455">
        <v>0.31419999999999998</v>
      </c>
      <c r="Z455" t="s">
        <v>918</v>
      </c>
      <c r="AA455">
        <v>0.1701</v>
      </c>
      <c r="AB455" t="s">
        <v>628</v>
      </c>
      <c r="AC455">
        <v>1.5454000000000001</v>
      </c>
      <c r="AD455">
        <v>2.1</v>
      </c>
      <c r="AE455">
        <v>138.47999999999999</v>
      </c>
      <c r="AF455">
        <v>50</v>
      </c>
      <c r="AG455">
        <v>0</v>
      </c>
      <c r="AH455">
        <v>18</v>
      </c>
      <c r="AI455">
        <v>16</v>
      </c>
      <c r="AJ455" t="s">
        <v>5</v>
      </c>
      <c r="AL455" t="e">
        <f t="shared" ref="AL455:AL518" si="453">IF(AND(#REF!&lt;&gt;#REF!,#REF!&lt;&gt;#REF!),"Bold","")</f>
        <v>#REF!</v>
      </c>
    </row>
    <row r="456" spans="1:38">
      <c r="A456" t="s">
        <v>923</v>
      </c>
      <c r="B456" s="1">
        <v>0.59722222222222221</v>
      </c>
      <c r="C456" t="s">
        <v>224</v>
      </c>
      <c r="D456" t="s">
        <v>484</v>
      </c>
      <c r="F456">
        <v>7632</v>
      </c>
      <c r="G456" t="s">
        <v>231</v>
      </c>
      <c r="H456" t="s">
        <v>232</v>
      </c>
      <c r="I456" t="s">
        <v>233</v>
      </c>
      <c r="J456" t="s">
        <v>778</v>
      </c>
      <c r="K456" t="s">
        <v>899</v>
      </c>
      <c r="L456">
        <v>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 t="s">
        <v>465</v>
      </c>
      <c r="Y456">
        <v>0.94259999999999999</v>
      </c>
      <c r="Z456" t="s">
        <v>627</v>
      </c>
      <c r="AA456">
        <v>1.1705000000000001</v>
      </c>
      <c r="AB456" t="s">
        <v>268</v>
      </c>
      <c r="AC456">
        <v>2.0451000000000001</v>
      </c>
      <c r="AD456">
        <v>2.1</v>
      </c>
      <c r="AE456">
        <v>6.2582000000000004</v>
      </c>
      <c r="AF456">
        <v>14</v>
      </c>
      <c r="AG456">
        <v>0</v>
      </c>
      <c r="AH456">
        <v>18</v>
      </c>
      <c r="AI456">
        <v>72</v>
      </c>
      <c r="AJ456" t="s">
        <v>5</v>
      </c>
      <c r="AL456" t="e">
        <f t="shared" ref="AL456:AL519" si="454">IF(AND(#REF!&lt;&gt;#REF!,#REF!&lt;&gt;#REF!),"Bold","")</f>
        <v>#REF!</v>
      </c>
    </row>
    <row r="457" spans="1:38">
      <c r="A457" t="s">
        <v>924</v>
      </c>
      <c r="B457" s="1">
        <v>0.59722222222222221</v>
      </c>
      <c r="C457" t="s">
        <v>224</v>
      </c>
      <c r="D457" t="s">
        <v>484</v>
      </c>
      <c r="F457">
        <v>7632</v>
      </c>
      <c r="G457" t="s">
        <v>231</v>
      </c>
      <c r="H457" t="s">
        <v>232</v>
      </c>
      <c r="I457" t="s">
        <v>233</v>
      </c>
      <c r="J457" t="s">
        <v>778</v>
      </c>
      <c r="K457" t="s">
        <v>899</v>
      </c>
      <c r="L457">
        <v>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 t="s">
        <v>477</v>
      </c>
      <c r="Y457">
        <v>1.3494999999999999</v>
      </c>
      <c r="Z457" t="s">
        <v>925</v>
      </c>
      <c r="AA457">
        <v>1.3855</v>
      </c>
      <c r="AB457" t="s">
        <v>926</v>
      </c>
      <c r="AC457">
        <v>0.71609999999999996</v>
      </c>
      <c r="AD457">
        <v>2.1</v>
      </c>
      <c r="AE457">
        <v>5.5510999999999999</v>
      </c>
      <c r="AF457">
        <v>25</v>
      </c>
      <c r="AG457">
        <v>0</v>
      </c>
      <c r="AH457">
        <v>18</v>
      </c>
      <c r="AI457">
        <v>16</v>
      </c>
      <c r="AJ457" t="s">
        <v>5</v>
      </c>
      <c r="AL457" t="e">
        <f t="shared" ref="AL457:AL520" si="455">IF(AND(#REF!&lt;&gt;#REF!,#REF!&lt;&gt;#REF!),"Bold","")</f>
        <v>#REF!</v>
      </c>
    </row>
    <row r="458" spans="1:38">
      <c r="A458" t="s">
        <v>1056</v>
      </c>
      <c r="B458" s="1">
        <v>0.61805555555555558</v>
      </c>
      <c r="C458" t="s">
        <v>226</v>
      </c>
      <c r="D458" t="s">
        <v>484</v>
      </c>
      <c r="E458" t="s">
        <v>230</v>
      </c>
      <c r="F458">
        <v>4528</v>
      </c>
      <c r="G458" t="s">
        <v>231</v>
      </c>
      <c r="H458" t="s">
        <v>232</v>
      </c>
      <c r="I458" t="s">
        <v>233</v>
      </c>
      <c r="J458" t="s">
        <v>778</v>
      </c>
      <c r="K458" t="s">
        <v>1046</v>
      </c>
      <c r="L458">
        <v>3</v>
      </c>
      <c r="M458">
        <v>48.253599999999999</v>
      </c>
      <c r="N458">
        <v>33.010100000000001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18.492899999999999</v>
      </c>
      <c r="X458" t="s">
        <v>237</v>
      </c>
      <c r="Y458">
        <v>1.8721000000000001</v>
      </c>
      <c r="Z458" t="s">
        <v>596</v>
      </c>
      <c r="AA458">
        <v>0.28050000000000003</v>
      </c>
      <c r="AB458" t="s">
        <v>593</v>
      </c>
      <c r="AC458">
        <v>2.8197999999999999</v>
      </c>
      <c r="AD458">
        <v>2.1</v>
      </c>
      <c r="AE458">
        <v>142.68029999999999</v>
      </c>
      <c r="AF458">
        <v>20</v>
      </c>
      <c r="AG458">
        <v>0</v>
      </c>
      <c r="AH458">
        <v>18</v>
      </c>
      <c r="AI458">
        <v>41</v>
      </c>
      <c r="AJ458" t="s">
        <v>5</v>
      </c>
      <c r="AL458" t="e">
        <f t="shared" ref="AL458:AL521" si="456">IF(AND(#REF!&lt;&gt;#REF!,#REF!&lt;&gt;#REF!),"Bold","")</f>
        <v>#REF!</v>
      </c>
    </row>
    <row r="459" spans="1:38">
      <c r="A459" t="s">
        <v>1057</v>
      </c>
      <c r="B459" s="1">
        <v>0.61805555555555558</v>
      </c>
      <c r="C459" t="s">
        <v>226</v>
      </c>
      <c r="D459" t="s">
        <v>484</v>
      </c>
      <c r="E459" t="s">
        <v>230</v>
      </c>
      <c r="F459">
        <v>4528</v>
      </c>
      <c r="G459" t="s">
        <v>231</v>
      </c>
      <c r="H459" t="s">
        <v>232</v>
      </c>
      <c r="I459" t="s">
        <v>233</v>
      </c>
      <c r="J459" t="s">
        <v>778</v>
      </c>
      <c r="K459" t="s">
        <v>1046</v>
      </c>
      <c r="L459">
        <v>3</v>
      </c>
      <c r="M459">
        <v>41.323999999999998</v>
      </c>
      <c r="N459">
        <v>35.080300000000001</v>
      </c>
      <c r="O459">
        <v>18.394300000000001</v>
      </c>
      <c r="P459">
        <v>7.4242999999999997</v>
      </c>
      <c r="Q459">
        <v>3.6890999999999998</v>
      </c>
      <c r="R459">
        <v>2.9935</v>
      </c>
      <c r="S459">
        <v>0</v>
      </c>
      <c r="T459">
        <v>0</v>
      </c>
      <c r="U459">
        <v>0</v>
      </c>
      <c r="V459">
        <v>0</v>
      </c>
      <c r="W459">
        <v>14.095000000000001</v>
      </c>
      <c r="X459" t="s">
        <v>266</v>
      </c>
      <c r="Y459">
        <v>1.988</v>
      </c>
      <c r="Z459" t="s">
        <v>1058</v>
      </c>
      <c r="AA459">
        <v>0.69479999999999997</v>
      </c>
      <c r="AB459" t="s">
        <v>654</v>
      </c>
      <c r="AC459">
        <v>1.5468</v>
      </c>
      <c r="AD459">
        <v>2.1</v>
      </c>
      <c r="AE459">
        <v>135.44919999999999</v>
      </c>
      <c r="AF459">
        <v>20</v>
      </c>
      <c r="AG459">
        <v>47</v>
      </c>
      <c r="AH459">
        <v>18</v>
      </c>
      <c r="AI459">
        <v>283</v>
      </c>
      <c r="AJ459" t="s">
        <v>5</v>
      </c>
      <c r="AL459" t="e">
        <f t="shared" ref="AL459:AL522" si="457">IF(AND(#REF!&lt;&gt;#REF!,#REF!&lt;&gt;#REF!),"Bold","")</f>
        <v>#REF!</v>
      </c>
    </row>
    <row r="460" spans="1:38">
      <c r="A460" t="s">
        <v>1062</v>
      </c>
      <c r="B460" s="1">
        <v>0.61805555555555558</v>
      </c>
      <c r="C460" t="s">
        <v>226</v>
      </c>
      <c r="D460" t="s">
        <v>484</v>
      </c>
      <c r="E460" t="s">
        <v>230</v>
      </c>
      <c r="F460">
        <v>4528</v>
      </c>
      <c r="G460" t="s">
        <v>231</v>
      </c>
      <c r="H460" t="s">
        <v>232</v>
      </c>
      <c r="I460" t="s">
        <v>233</v>
      </c>
      <c r="J460" t="s">
        <v>778</v>
      </c>
      <c r="K460" t="s">
        <v>1046</v>
      </c>
      <c r="L460">
        <v>3</v>
      </c>
      <c r="M460">
        <v>46.022799999999997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14.32</v>
      </c>
      <c r="X460" t="s">
        <v>273</v>
      </c>
      <c r="Y460">
        <v>1.0159</v>
      </c>
      <c r="Z460" t="s">
        <v>288</v>
      </c>
      <c r="AA460">
        <v>0.26919999999999999</v>
      </c>
      <c r="AB460" t="s">
        <v>1063</v>
      </c>
      <c r="AC460">
        <v>0.52080000000000004</v>
      </c>
      <c r="AD460">
        <v>2.1</v>
      </c>
      <c r="AE460">
        <v>134.24940000000001</v>
      </c>
      <c r="AF460">
        <v>50</v>
      </c>
      <c r="AG460">
        <v>0</v>
      </c>
      <c r="AH460">
        <v>18</v>
      </c>
      <c r="AI460">
        <v>18</v>
      </c>
      <c r="AJ460" t="s">
        <v>5</v>
      </c>
      <c r="AL460" t="e">
        <f t="shared" ref="AL460:AL523" si="458">IF(AND(#REF!&lt;&gt;#REF!,#REF!&lt;&gt;#REF!),"Bold","")</f>
        <v>#REF!</v>
      </c>
    </row>
    <row r="461" spans="1:38">
      <c r="A461" t="s">
        <v>1302</v>
      </c>
      <c r="B461" s="1">
        <v>0.65972222222222221</v>
      </c>
      <c r="C461" t="s">
        <v>186</v>
      </c>
      <c r="D461" t="s">
        <v>730</v>
      </c>
      <c r="E461" t="s">
        <v>230</v>
      </c>
      <c r="F461">
        <v>2274</v>
      </c>
      <c r="G461" t="s">
        <v>548</v>
      </c>
      <c r="H461" t="s">
        <v>329</v>
      </c>
      <c r="I461" t="s">
        <v>233</v>
      </c>
      <c r="J461" t="s">
        <v>731</v>
      </c>
      <c r="K461" t="s">
        <v>1301</v>
      </c>
      <c r="L461">
        <v>4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 t="s">
        <v>1303</v>
      </c>
      <c r="Y461">
        <v>2.3027000000000002</v>
      </c>
      <c r="Z461" t="s">
        <v>494</v>
      </c>
      <c r="AA461">
        <v>1.101</v>
      </c>
      <c r="AB461" t="s">
        <v>1208</v>
      </c>
      <c r="AC461">
        <v>2.6640000000000001</v>
      </c>
      <c r="AD461">
        <v>2.1</v>
      </c>
      <c r="AE461" s="23">
        <v>8.1677</v>
      </c>
      <c r="AF461">
        <v>5</v>
      </c>
      <c r="AG461">
        <v>0</v>
      </c>
      <c r="AH461">
        <v>18</v>
      </c>
      <c r="AI461">
        <v>51</v>
      </c>
      <c r="AJ461" t="s">
        <v>5</v>
      </c>
      <c r="AL461" t="e">
        <f t="shared" ref="AL461:AL524" si="459">IF(AND(#REF!&lt;&gt;#REF!,#REF!&lt;&gt;#REF!),"Bold","")</f>
        <v>#REF!</v>
      </c>
    </row>
    <row r="462" spans="1:38">
      <c r="A462" t="s">
        <v>1514</v>
      </c>
      <c r="B462" s="1">
        <v>0.71875</v>
      </c>
      <c r="C462" t="s">
        <v>181</v>
      </c>
      <c r="D462" t="s">
        <v>229</v>
      </c>
      <c r="E462" t="s">
        <v>290</v>
      </c>
      <c r="F462">
        <v>6081</v>
      </c>
      <c r="G462" t="s">
        <v>1481</v>
      </c>
      <c r="H462" t="s">
        <v>1482</v>
      </c>
      <c r="I462" s="3" t="s">
        <v>233</v>
      </c>
      <c r="J462" t="s">
        <v>234</v>
      </c>
      <c r="K462" t="s">
        <v>1505</v>
      </c>
      <c r="L462">
        <v>2</v>
      </c>
      <c r="M462">
        <v>41.501800000000003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12.1343</v>
      </c>
      <c r="X462" t="s">
        <v>1494</v>
      </c>
      <c r="Y462">
        <v>2.5731999999999999</v>
      </c>
      <c r="Z462" t="s">
        <v>1515</v>
      </c>
      <c r="AA462">
        <v>0.81189999999999996</v>
      </c>
      <c r="AB462" t="s">
        <v>1108</v>
      </c>
      <c r="AC462">
        <v>0.97560000000000002</v>
      </c>
      <c r="AD462">
        <v>2.1</v>
      </c>
      <c r="AE462">
        <v>123.2209</v>
      </c>
      <c r="AF462">
        <v>25</v>
      </c>
      <c r="AG462">
        <v>0</v>
      </c>
      <c r="AH462">
        <v>18</v>
      </c>
      <c r="AI462">
        <v>75</v>
      </c>
      <c r="AJ462" t="s">
        <v>5</v>
      </c>
      <c r="AL462" t="e">
        <f t="shared" ref="AL462:AL525" si="460">IF(AND(#REF!&lt;&gt;#REF!,#REF!&lt;&gt;#REF!),"Bold","")</f>
        <v>#REF!</v>
      </c>
    </row>
    <row r="463" spans="1:38">
      <c r="A463" t="s">
        <v>1618</v>
      </c>
      <c r="B463" s="1">
        <v>0.82291666666666663</v>
      </c>
      <c r="C463" t="s">
        <v>181</v>
      </c>
      <c r="D463" t="s">
        <v>1105</v>
      </c>
      <c r="E463" t="s">
        <v>388</v>
      </c>
      <c r="F463">
        <v>3429</v>
      </c>
      <c r="G463" t="s">
        <v>1481</v>
      </c>
      <c r="H463" t="s">
        <v>1482</v>
      </c>
      <c r="I463" s="3" t="s">
        <v>5</v>
      </c>
      <c r="J463" t="s">
        <v>778</v>
      </c>
      <c r="K463" t="s">
        <v>1611</v>
      </c>
      <c r="L463">
        <v>3</v>
      </c>
      <c r="M463">
        <v>57.88</v>
      </c>
      <c r="N463">
        <v>34.671799999999998</v>
      </c>
      <c r="O463">
        <v>19.5566</v>
      </c>
      <c r="P463">
        <v>6.0711000000000004</v>
      </c>
      <c r="Q463">
        <v>3.9093</v>
      </c>
      <c r="R463">
        <v>4.1551999999999998</v>
      </c>
      <c r="S463">
        <v>3.2795999999999998</v>
      </c>
      <c r="T463">
        <v>1.1165</v>
      </c>
      <c r="U463">
        <v>0.9405</v>
      </c>
      <c r="V463">
        <v>1.5657000000000001</v>
      </c>
      <c r="W463">
        <v>17.225000000000001</v>
      </c>
      <c r="X463" t="s">
        <v>511</v>
      </c>
      <c r="Y463">
        <v>1.3227</v>
      </c>
      <c r="Z463" t="s">
        <v>512</v>
      </c>
      <c r="AA463">
        <v>0.25750000000000001</v>
      </c>
      <c r="AB463" t="s">
        <v>1619</v>
      </c>
      <c r="AC463">
        <v>0</v>
      </c>
      <c r="AD463">
        <v>2.1</v>
      </c>
      <c r="AE463">
        <v>154.05170000000001</v>
      </c>
      <c r="AF463">
        <v>12</v>
      </c>
      <c r="AG463">
        <v>53</v>
      </c>
      <c r="AH463">
        <v>18</v>
      </c>
      <c r="AI463">
        <v>16</v>
      </c>
      <c r="AJ463" t="s">
        <v>5</v>
      </c>
      <c r="AL463" t="e">
        <f t="shared" ref="AL463:AL526" si="461">IF(AND(#REF!&lt;&gt;#REF!,#REF!&lt;&gt;#REF!),"Bold","")</f>
        <v>#REF!</v>
      </c>
    </row>
    <row r="464" spans="1:38">
      <c r="A464" t="s">
        <v>300</v>
      </c>
      <c r="B464" s="1">
        <v>0.51041666666666663</v>
      </c>
      <c r="C464" t="s">
        <v>175</v>
      </c>
      <c r="D464" t="s">
        <v>229</v>
      </c>
      <c r="E464" t="s">
        <v>290</v>
      </c>
      <c r="F464">
        <v>6469</v>
      </c>
      <c r="G464" t="s">
        <v>291</v>
      </c>
      <c r="H464" t="s">
        <v>232</v>
      </c>
      <c r="I464" t="s">
        <v>233</v>
      </c>
      <c r="J464" t="s">
        <v>234</v>
      </c>
      <c r="K464" t="s">
        <v>292</v>
      </c>
      <c r="L464">
        <v>2</v>
      </c>
      <c r="M464">
        <v>62.991500000000002</v>
      </c>
      <c r="N464">
        <v>51.366799999999998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18.764299999999999</v>
      </c>
      <c r="X464" t="s">
        <v>301</v>
      </c>
      <c r="Y464">
        <v>1.8328</v>
      </c>
      <c r="Z464" t="s">
        <v>302</v>
      </c>
      <c r="AA464">
        <v>2.6074000000000002</v>
      </c>
      <c r="AB464" t="s">
        <v>303</v>
      </c>
      <c r="AC464">
        <v>1.4602999999999999</v>
      </c>
      <c r="AD464">
        <v>1.8</v>
      </c>
      <c r="AE464">
        <v>191.76669999999999</v>
      </c>
      <c r="AF464">
        <v>6.5</v>
      </c>
      <c r="AG464">
        <v>0</v>
      </c>
      <c r="AH464">
        <v>18</v>
      </c>
      <c r="AI464">
        <v>6</v>
      </c>
      <c r="AJ464" t="s">
        <v>5</v>
      </c>
      <c r="AL464" t="e">
        <f t="shared" ref="AL464:AL527" si="462">IF(AND(#REF!&lt;&gt;#REF!,#REF!&lt;&gt;#REF!),"Bold","")</f>
        <v>#REF!</v>
      </c>
    </row>
    <row r="465" spans="1:38">
      <c r="A465" t="s">
        <v>308</v>
      </c>
      <c r="B465" s="1">
        <v>0.51041666666666663</v>
      </c>
      <c r="C465" t="s">
        <v>175</v>
      </c>
      <c r="D465" t="s">
        <v>229</v>
      </c>
      <c r="E465" t="s">
        <v>290</v>
      </c>
      <c r="F465">
        <v>6469</v>
      </c>
      <c r="G465" t="s">
        <v>291</v>
      </c>
      <c r="H465" t="s">
        <v>232</v>
      </c>
      <c r="I465" t="s">
        <v>233</v>
      </c>
      <c r="J465" t="s">
        <v>234</v>
      </c>
      <c r="K465" t="s">
        <v>292</v>
      </c>
      <c r="L465">
        <v>2</v>
      </c>
      <c r="M465">
        <v>53.641199999999998</v>
      </c>
      <c r="N465">
        <v>30.474599999999999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14.528600000000001</v>
      </c>
      <c r="X465" t="s">
        <v>309</v>
      </c>
      <c r="Y465">
        <v>1.3896999999999999</v>
      </c>
      <c r="Z465" t="s">
        <v>310</v>
      </c>
      <c r="AA465">
        <v>3.1661000000000001</v>
      </c>
      <c r="AB465" t="s">
        <v>311</v>
      </c>
      <c r="AC465">
        <v>1.8945000000000001</v>
      </c>
      <c r="AD465">
        <v>1.8</v>
      </c>
      <c r="AE465">
        <v>143.6345</v>
      </c>
      <c r="AF465">
        <v>66</v>
      </c>
      <c r="AG465">
        <v>0</v>
      </c>
      <c r="AH465">
        <v>18</v>
      </c>
      <c r="AI465">
        <v>58</v>
      </c>
      <c r="AJ465" t="s">
        <v>5</v>
      </c>
      <c r="AL465" t="e">
        <f t="shared" ref="AL465:AL528" si="463">IF(AND(#REF!&lt;&gt;#REF!,#REF!&lt;&gt;#REF!),"Bold","")</f>
        <v>#REF!</v>
      </c>
    </row>
    <row r="466" spans="1:38">
      <c r="A466" t="s">
        <v>312</v>
      </c>
      <c r="B466" s="1">
        <v>0.51041666666666663</v>
      </c>
      <c r="C466" t="s">
        <v>175</v>
      </c>
      <c r="D466" t="s">
        <v>229</v>
      </c>
      <c r="E466" t="s">
        <v>290</v>
      </c>
      <c r="F466">
        <v>6469</v>
      </c>
      <c r="G466" t="s">
        <v>291</v>
      </c>
      <c r="H466" t="s">
        <v>232</v>
      </c>
      <c r="I466" t="s">
        <v>233</v>
      </c>
      <c r="J466" t="s">
        <v>234</v>
      </c>
      <c r="K466" t="s">
        <v>292</v>
      </c>
      <c r="L466">
        <v>2</v>
      </c>
      <c r="M466">
        <v>52.989699999999999</v>
      </c>
      <c r="N466">
        <v>29.031300000000002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12.6693</v>
      </c>
      <c r="X466" t="s">
        <v>313</v>
      </c>
      <c r="Y466">
        <v>1.3487</v>
      </c>
      <c r="Z466" t="s">
        <v>314</v>
      </c>
      <c r="AA466">
        <v>0.2382</v>
      </c>
      <c r="AB466" t="s">
        <v>315</v>
      </c>
      <c r="AC466">
        <v>0.9375</v>
      </c>
      <c r="AD466">
        <v>1.8</v>
      </c>
      <c r="AE466">
        <v>134.77080000000001</v>
      </c>
      <c r="AF466">
        <v>66</v>
      </c>
      <c r="AG466">
        <v>0</v>
      </c>
      <c r="AH466">
        <v>18</v>
      </c>
      <c r="AI466">
        <v>26</v>
      </c>
      <c r="AJ466" t="s">
        <v>5</v>
      </c>
      <c r="AL466" t="e">
        <f t="shared" ref="AL466:AL529" si="464">IF(AND(#REF!&lt;&gt;#REF!,#REF!&lt;&gt;#REF!),"Bold","")</f>
        <v>#REF!</v>
      </c>
    </row>
    <row r="467" spans="1:38">
      <c r="A467" t="s">
        <v>316</v>
      </c>
      <c r="B467" s="1">
        <v>0.51041666666666663</v>
      </c>
      <c r="C467" t="s">
        <v>175</v>
      </c>
      <c r="D467" t="s">
        <v>229</v>
      </c>
      <c r="E467" t="s">
        <v>290</v>
      </c>
      <c r="F467">
        <v>6469</v>
      </c>
      <c r="G467" t="s">
        <v>291</v>
      </c>
      <c r="H467" t="s">
        <v>232</v>
      </c>
      <c r="I467" t="s">
        <v>233</v>
      </c>
      <c r="J467" t="s">
        <v>234</v>
      </c>
      <c r="K467" t="s">
        <v>292</v>
      </c>
      <c r="L467">
        <v>2</v>
      </c>
      <c r="M467">
        <v>38.8474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9.2543000000000006</v>
      </c>
      <c r="X467" t="s">
        <v>317</v>
      </c>
      <c r="Y467">
        <v>2.0148000000000001</v>
      </c>
      <c r="Z467" t="s">
        <v>318</v>
      </c>
      <c r="AA467">
        <v>0.95299999999999996</v>
      </c>
      <c r="AB467" t="s">
        <v>319</v>
      </c>
      <c r="AC467">
        <v>1.9403999999999999</v>
      </c>
      <c r="AD467">
        <v>1.8</v>
      </c>
      <c r="AE467">
        <v>113.8968</v>
      </c>
      <c r="AF467">
        <v>33</v>
      </c>
      <c r="AG467">
        <v>0</v>
      </c>
      <c r="AH467">
        <v>18</v>
      </c>
      <c r="AI467">
        <v>37</v>
      </c>
      <c r="AJ467" t="s">
        <v>5</v>
      </c>
      <c r="AL467" t="e">
        <f t="shared" ref="AL467:AL530" si="465">IF(AND(#REF!&lt;&gt;#REF!,#REF!&lt;&gt;#REF!),"Bold","")</f>
        <v>#REF!</v>
      </c>
    </row>
    <row r="468" spans="1:38">
      <c r="A468" t="s">
        <v>324</v>
      </c>
      <c r="B468" s="1">
        <v>0.51041666666666663</v>
      </c>
      <c r="C468" t="s">
        <v>175</v>
      </c>
      <c r="D468" t="s">
        <v>229</v>
      </c>
      <c r="E468" t="s">
        <v>290</v>
      </c>
      <c r="F468">
        <v>6469</v>
      </c>
      <c r="G468" t="s">
        <v>291</v>
      </c>
      <c r="H468" t="s">
        <v>232</v>
      </c>
      <c r="I468" t="s">
        <v>233</v>
      </c>
      <c r="J468" t="s">
        <v>234</v>
      </c>
      <c r="K468" t="s">
        <v>292</v>
      </c>
      <c r="L468">
        <v>2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Y468">
        <v>0</v>
      </c>
      <c r="Z468" t="s">
        <v>325</v>
      </c>
      <c r="AA468">
        <v>1.7629999999999999</v>
      </c>
      <c r="AB468" t="s">
        <v>326</v>
      </c>
      <c r="AC468">
        <v>1.6920999999999999</v>
      </c>
      <c r="AD468">
        <v>1.8</v>
      </c>
      <c r="AE468">
        <v>5.2550999999999997</v>
      </c>
      <c r="AF468">
        <v>0</v>
      </c>
      <c r="AG468">
        <v>0</v>
      </c>
      <c r="AH468">
        <v>18</v>
      </c>
      <c r="AI468">
        <v>56</v>
      </c>
      <c r="AJ468" t="s">
        <v>5</v>
      </c>
      <c r="AL468" t="e">
        <f t="shared" ref="AL468:AL531" si="466">IF(AND(#REF!&lt;&gt;#REF!,#REF!&lt;&gt;#REF!),"Bold","")</f>
        <v>#REF!</v>
      </c>
    </row>
    <row r="469" spans="1:38">
      <c r="A469" t="s">
        <v>423</v>
      </c>
      <c r="B469" s="1">
        <v>0.52430555555555558</v>
      </c>
      <c r="C469" t="s">
        <v>226</v>
      </c>
      <c r="D469" t="s">
        <v>229</v>
      </c>
      <c r="E469" t="s">
        <v>388</v>
      </c>
      <c r="F469">
        <v>3493</v>
      </c>
      <c r="G469" t="s">
        <v>231</v>
      </c>
      <c r="H469" t="s">
        <v>232</v>
      </c>
      <c r="I469" t="s">
        <v>5</v>
      </c>
      <c r="J469" t="s">
        <v>234</v>
      </c>
      <c r="K469" t="s">
        <v>389</v>
      </c>
      <c r="L469">
        <v>2</v>
      </c>
      <c r="M469">
        <v>39.590600000000002</v>
      </c>
      <c r="N469">
        <v>47.205399999999997</v>
      </c>
      <c r="O469">
        <v>22.5947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13.4771</v>
      </c>
      <c r="X469" t="s">
        <v>273</v>
      </c>
      <c r="Y469">
        <v>0.51590000000000003</v>
      </c>
      <c r="Z469" t="s">
        <v>424</v>
      </c>
      <c r="AA469">
        <v>2.8395000000000001</v>
      </c>
      <c r="AB469" t="s">
        <v>410</v>
      </c>
      <c r="AC469">
        <v>0.1072</v>
      </c>
      <c r="AD469">
        <v>1.8</v>
      </c>
      <c r="AE469">
        <v>150.92789999999999</v>
      </c>
      <c r="AF469">
        <v>16</v>
      </c>
      <c r="AG469">
        <v>60</v>
      </c>
      <c r="AH469">
        <v>18</v>
      </c>
      <c r="AI469">
        <v>59</v>
      </c>
      <c r="AJ469" t="s">
        <v>5</v>
      </c>
      <c r="AL469" t="e">
        <f t="shared" ref="AL469:AL532" si="467">IF(AND(#REF!&lt;&gt;#REF!,#REF!&lt;&gt;#REF!),"Bold","")</f>
        <v>#REF!</v>
      </c>
    </row>
    <row r="470" spans="1:38">
      <c r="A470" t="s">
        <v>514</v>
      </c>
      <c r="B470" s="1">
        <v>0.53125</v>
      </c>
      <c r="C470" t="s">
        <v>175</v>
      </c>
      <c r="D470" t="s">
        <v>484</v>
      </c>
      <c r="E470" t="s">
        <v>230</v>
      </c>
      <c r="F470">
        <v>3752</v>
      </c>
      <c r="G470" t="s">
        <v>291</v>
      </c>
      <c r="H470" t="s">
        <v>232</v>
      </c>
      <c r="I470" t="s">
        <v>5</v>
      </c>
      <c r="J470" t="s">
        <v>234</v>
      </c>
      <c r="K470" t="s">
        <v>485</v>
      </c>
      <c r="L470">
        <v>2</v>
      </c>
      <c r="M470">
        <v>43.921500000000002</v>
      </c>
      <c r="N470">
        <v>41.665999999999997</v>
      </c>
      <c r="O470">
        <v>24.423100000000002</v>
      </c>
      <c r="P470">
        <v>6.9882999999999997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14.96</v>
      </c>
      <c r="X470" t="s">
        <v>515</v>
      </c>
      <c r="Y470">
        <v>1.4470000000000001</v>
      </c>
      <c r="Z470" t="s">
        <v>299</v>
      </c>
      <c r="AA470">
        <v>0.47720000000000001</v>
      </c>
      <c r="AB470" t="s">
        <v>516</v>
      </c>
      <c r="AC470">
        <v>1.8247</v>
      </c>
      <c r="AD470">
        <v>1.8</v>
      </c>
      <c r="AE470">
        <v>153.08699999999999</v>
      </c>
      <c r="AF470">
        <v>14</v>
      </c>
      <c r="AG470">
        <v>66</v>
      </c>
      <c r="AH470">
        <v>18</v>
      </c>
      <c r="AI470">
        <v>21</v>
      </c>
      <c r="AJ470" t="s">
        <v>5</v>
      </c>
      <c r="AL470" t="e">
        <f t="shared" ref="AL470:AL533" si="468">IF(AND(#REF!&lt;&gt;#REF!,#REF!&lt;&gt;#REF!),"Bold","")</f>
        <v>#REF!</v>
      </c>
    </row>
    <row r="471" spans="1:38">
      <c r="A471" t="s">
        <v>648</v>
      </c>
      <c r="B471" s="1">
        <v>0.54861111111111105</v>
      </c>
      <c r="C471" t="s">
        <v>224</v>
      </c>
      <c r="D471" t="s">
        <v>433</v>
      </c>
      <c r="F471">
        <v>6542</v>
      </c>
      <c r="G471" t="s">
        <v>231</v>
      </c>
      <c r="H471" t="s">
        <v>232</v>
      </c>
      <c r="I471" t="s">
        <v>5</v>
      </c>
      <c r="J471" t="s">
        <v>234</v>
      </c>
      <c r="K471" t="s">
        <v>612</v>
      </c>
      <c r="L471">
        <v>2</v>
      </c>
      <c r="M471">
        <v>45.8538</v>
      </c>
      <c r="N471">
        <v>51.512799999999999</v>
      </c>
      <c r="O471">
        <v>16.979800000000001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15.177899999999999</v>
      </c>
      <c r="X471" t="s">
        <v>444</v>
      </c>
      <c r="Y471">
        <v>1.8236000000000001</v>
      </c>
      <c r="Z471" t="s">
        <v>470</v>
      </c>
      <c r="AA471">
        <v>1.0568</v>
      </c>
      <c r="AB471" t="s">
        <v>624</v>
      </c>
      <c r="AC471">
        <v>2.3128000000000002</v>
      </c>
      <c r="AD471">
        <v>1.8</v>
      </c>
      <c r="AE471">
        <v>158.96350000000001</v>
      </c>
      <c r="AF471">
        <v>12</v>
      </c>
      <c r="AG471">
        <v>60</v>
      </c>
      <c r="AH471">
        <v>18</v>
      </c>
      <c r="AI471">
        <v>38</v>
      </c>
      <c r="AJ471" t="s">
        <v>5</v>
      </c>
      <c r="AL471" t="e">
        <f t="shared" ref="AL471:AL534" si="469">IF(AND(#REF!&lt;&gt;#REF!,#REF!&lt;&gt;#REF!),"Bold","")</f>
        <v>#REF!</v>
      </c>
    </row>
    <row r="472" spans="1:38">
      <c r="A472" t="s">
        <v>1092</v>
      </c>
      <c r="B472" s="1">
        <v>0.62152777777777779</v>
      </c>
      <c r="C472" t="s">
        <v>224</v>
      </c>
      <c r="D472" t="s">
        <v>484</v>
      </c>
      <c r="F472">
        <v>6814</v>
      </c>
      <c r="G472" t="s">
        <v>231</v>
      </c>
      <c r="H472" t="s">
        <v>232</v>
      </c>
      <c r="I472" t="s">
        <v>5</v>
      </c>
      <c r="J472" t="s">
        <v>778</v>
      </c>
      <c r="K472" t="s">
        <v>1073</v>
      </c>
      <c r="L472">
        <v>3</v>
      </c>
      <c r="M472">
        <v>65.260000000000005</v>
      </c>
      <c r="N472">
        <v>49.752800000000001</v>
      </c>
      <c r="O472">
        <v>30.292000000000002</v>
      </c>
      <c r="P472">
        <v>7.7934000000000001</v>
      </c>
      <c r="Q472">
        <v>5.4790000000000001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18.808599999999998</v>
      </c>
      <c r="X472" t="s">
        <v>465</v>
      </c>
      <c r="Y472">
        <v>0.77380000000000004</v>
      </c>
      <c r="Z472" t="s">
        <v>478</v>
      </c>
      <c r="AA472">
        <v>0.43020000000000003</v>
      </c>
      <c r="AB472" t="s">
        <v>335</v>
      </c>
      <c r="AC472">
        <v>2.2151999999999998</v>
      </c>
      <c r="AD472">
        <v>1.8</v>
      </c>
      <c r="AE472">
        <v>195.99369999999999</v>
      </c>
      <c r="AF472">
        <v>10</v>
      </c>
      <c r="AG472">
        <v>60</v>
      </c>
      <c r="AH472">
        <v>18</v>
      </c>
      <c r="AI472">
        <v>211</v>
      </c>
      <c r="AJ472" t="s">
        <v>5</v>
      </c>
      <c r="AL472" t="e">
        <f t="shared" ref="AL472:AL535" si="470">IF(AND(#REF!&lt;&gt;#REF!,#REF!&lt;&gt;#REF!),"Bold","")</f>
        <v>#REF!</v>
      </c>
    </row>
    <row r="473" spans="1:38">
      <c r="A473" t="s">
        <v>1257</v>
      </c>
      <c r="B473" s="1">
        <v>0.65277777777777779</v>
      </c>
      <c r="C473" t="s">
        <v>175</v>
      </c>
      <c r="D473" t="s">
        <v>229</v>
      </c>
      <c r="E473" t="s">
        <v>290</v>
      </c>
      <c r="F473">
        <v>6469</v>
      </c>
      <c r="G473" t="s">
        <v>291</v>
      </c>
      <c r="H473" t="s">
        <v>232</v>
      </c>
      <c r="I473" t="s">
        <v>233</v>
      </c>
      <c r="J473" t="s">
        <v>234</v>
      </c>
      <c r="K473" t="s">
        <v>1250</v>
      </c>
      <c r="L473">
        <v>2</v>
      </c>
      <c r="M473">
        <v>70.183999999999997</v>
      </c>
      <c r="N473">
        <v>36.278599999999997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17.7621</v>
      </c>
      <c r="X473" t="s">
        <v>687</v>
      </c>
      <c r="Y473">
        <v>0.51980000000000004</v>
      </c>
      <c r="Z473" t="s">
        <v>263</v>
      </c>
      <c r="AA473">
        <v>1.1879</v>
      </c>
      <c r="AB473" t="s">
        <v>608</v>
      </c>
      <c r="AC473">
        <v>2.3117999999999999</v>
      </c>
      <c r="AD473">
        <v>1.8</v>
      </c>
      <c r="AE473">
        <v>176.31489999999999</v>
      </c>
      <c r="AF473">
        <v>6.5</v>
      </c>
      <c r="AG473">
        <v>0</v>
      </c>
      <c r="AH473">
        <v>9</v>
      </c>
      <c r="AI473">
        <v>17</v>
      </c>
      <c r="AJ473" t="s">
        <v>439</v>
      </c>
      <c r="AL473" t="e">
        <f t="shared" ref="AL473:AL536" si="471">IF(AND(#REF!&lt;&gt;#REF!,#REF!&lt;&gt;#REF!),"Bold","")</f>
        <v>#REF!</v>
      </c>
    </row>
    <row r="474" spans="1:38">
      <c r="A474" t="s">
        <v>1258</v>
      </c>
      <c r="B474" s="1">
        <v>0.65277777777777779</v>
      </c>
      <c r="C474" t="s">
        <v>175</v>
      </c>
      <c r="D474" t="s">
        <v>229</v>
      </c>
      <c r="E474" t="s">
        <v>290</v>
      </c>
      <c r="F474">
        <v>6469</v>
      </c>
      <c r="G474" t="s">
        <v>291</v>
      </c>
      <c r="H474" t="s">
        <v>232</v>
      </c>
      <c r="I474" t="s">
        <v>233</v>
      </c>
      <c r="J474" t="s">
        <v>234</v>
      </c>
      <c r="K474" t="s">
        <v>1250</v>
      </c>
      <c r="L474">
        <v>2</v>
      </c>
      <c r="M474">
        <v>37.39</v>
      </c>
      <c r="N474">
        <v>50.741300000000003</v>
      </c>
      <c r="O474">
        <v>17.5032</v>
      </c>
      <c r="P474">
        <v>8.0312999999999999</v>
      </c>
      <c r="Q474">
        <v>4.6138000000000003</v>
      </c>
      <c r="R474">
        <v>2.7160000000000002</v>
      </c>
      <c r="S474">
        <v>0</v>
      </c>
      <c r="T474">
        <v>0</v>
      </c>
      <c r="U474">
        <v>0</v>
      </c>
      <c r="V474">
        <v>0</v>
      </c>
      <c r="W474">
        <v>16.305</v>
      </c>
      <c r="X474" t="s">
        <v>301</v>
      </c>
      <c r="Y474">
        <v>2.0436000000000001</v>
      </c>
      <c r="Z474" t="s">
        <v>1259</v>
      </c>
      <c r="AA474">
        <v>1.7073</v>
      </c>
      <c r="AB474" t="s">
        <v>1085</v>
      </c>
      <c r="AC474">
        <v>0.6875</v>
      </c>
      <c r="AD474">
        <v>1.8</v>
      </c>
      <c r="AE474">
        <v>150.21600000000001</v>
      </c>
      <c r="AF474">
        <v>10</v>
      </c>
      <c r="AG474">
        <v>57</v>
      </c>
      <c r="AH474">
        <v>9</v>
      </c>
      <c r="AI474">
        <v>33</v>
      </c>
      <c r="AJ474" t="s">
        <v>439</v>
      </c>
      <c r="AL474" t="e">
        <f t="shared" ref="AL474:AL537" si="472">IF(AND(#REF!&lt;&gt;#REF!,#REF!&lt;&gt;#REF!),"Bold","")</f>
        <v>#REF!</v>
      </c>
    </row>
    <row r="475" spans="1:38">
      <c r="A475" t="s">
        <v>1260</v>
      </c>
      <c r="B475" s="1">
        <v>0.65277777777777779</v>
      </c>
      <c r="C475" t="s">
        <v>175</v>
      </c>
      <c r="D475" t="s">
        <v>229</v>
      </c>
      <c r="E475" t="s">
        <v>290</v>
      </c>
      <c r="F475">
        <v>6469</v>
      </c>
      <c r="G475" t="s">
        <v>291</v>
      </c>
      <c r="H475" t="s">
        <v>232</v>
      </c>
      <c r="I475" t="s">
        <v>233</v>
      </c>
      <c r="J475" t="s">
        <v>234</v>
      </c>
      <c r="K475" t="s">
        <v>1250</v>
      </c>
      <c r="L475">
        <v>2</v>
      </c>
      <c r="M475">
        <v>45.431699999999999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16.374300000000002</v>
      </c>
      <c r="X475" t="s">
        <v>1261</v>
      </c>
      <c r="Y475">
        <v>0.5786</v>
      </c>
      <c r="Z475" t="s">
        <v>504</v>
      </c>
      <c r="AA475">
        <v>0.24360000000000001</v>
      </c>
      <c r="AB475" t="s">
        <v>1262</v>
      </c>
      <c r="AC475">
        <v>0.3569</v>
      </c>
      <c r="AD475">
        <v>1.8</v>
      </c>
      <c r="AE475">
        <v>133.88679999999999</v>
      </c>
      <c r="AF475">
        <v>33</v>
      </c>
      <c r="AG475">
        <v>0</v>
      </c>
      <c r="AH475">
        <v>9</v>
      </c>
      <c r="AI475">
        <v>11</v>
      </c>
      <c r="AJ475" t="s">
        <v>439</v>
      </c>
      <c r="AL475" t="e">
        <f t="shared" ref="AL475:AL538" si="473">IF(AND(#REF!&lt;&gt;#REF!,#REF!&lt;&gt;#REF!),"Bold","")</f>
        <v>#REF!</v>
      </c>
    </row>
    <row r="476" spans="1:38">
      <c r="A476" t="s">
        <v>1263</v>
      </c>
      <c r="B476" s="1">
        <v>0.65277777777777779</v>
      </c>
      <c r="C476" t="s">
        <v>175</v>
      </c>
      <c r="D476" t="s">
        <v>229</v>
      </c>
      <c r="E476" t="s">
        <v>290</v>
      </c>
      <c r="F476">
        <v>6469</v>
      </c>
      <c r="G476" t="s">
        <v>291</v>
      </c>
      <c r="H476" t="s">
        <v>232</v>
      </c>
      <c r="I476" t="s">
        <v>233</v>
      </c>
      <c r="J476" t="s">
        <v>234</v>
      </c>
      <c r="K476" t="s">
        <v>1250</v>
      </c>
      <c r="L476">
        <v>2</v>
      </c>
      <c r="M476">
        <v>39.633699999999997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16.397099999999998</v>
      </c>
      <c r="X476" t="s">
        <v>1264</v>
      </c>
      <c r="Y476">
        <v>2.8056000000000001</v>
      </c>
      <c r="Z476" t="s">
        <v>1265</v>
      </c>
      <c r="AA476">
        <v>0.77759999999999996</v>
      </c>
      <c r="AB476" t="s">
        <v>1266</v>
      </c>
      <c r="AC476">
        <v>0.54930000000000001</v>
      </c>
      <c r="AD476">
        <v>1.8</v>
      </c>
      <c r="AE476">
        <v>122.2462</v>
      </c>
      <c r="AF476">
        <v>50</v>
      </c>
      <c r="AG476">
        <v>0</v>
      </c>
      <c r="AH476">
        <v>9</v>
      </c>
      <c r="AI476">
        <v>17</v>
      </c>
      <c r="AJ476" t="s">
        <v>439</v>
      </c>
      <c r="AL476" t="e">
        <f t="shared" ref="AL476:AL539" si="474">IF(AND(#REF!&lt;&gt;#REF!,#REF!&lt;&gt;#REF!),"Bold","")</f>
        <v>#REF!</v>
      </c>
    </row>
    <row r="477" spans="1:38">
      <c r="A477" t="s">
        <v>1267</v>
      </c>
      <c r="B477" s="1">
        <v>0.65277777777777779</v>
      </c>
      <c r="C477" t="s">
        <v>175</v>
      </c>
      <c r="D477" t="s">
        <v>229</v>
      </c>
      <c r="E477" t="s">
        <v>290</v>
      </c>
      <c r="F477">
        <v>6469</v>
      </c>
      <c r="G477" t="s">
        <v>291</v>
      </c>
      <c r="H477" t="s">
        <v>232</v>
      </c>
      <c r="I477" t="s">
        <v>233</v>
      </c>
      <c r="J477" t="s">
        <v>234</v>
      </c>
      <c r="K477" t="s">
        <v>1250</v>
      </c>
      <c r="L477">
        <v>2</v>
      </c>
      <c r="M477">
        <v>44.3429</v>
      </c>
      <c r="N477">
        <v>23.98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9.6493000000000002</v>
      </c>
      <c r="X477" t="s">
        <v>684</v>
      </c>
      <c r="Y477">
        <v>0.71699999999999997</v>
      </c>
      <c r="Z477" t="s">
        <v>592</v>
      </c>
      <c r="AA477">
        <v>1.3797999999999999</v>
      </c>
      <c r="AB477" t="s">
        <v>264</v>
      </c>
      <c r="AC477">
        <v>0.88739999999999997</v>
      </c>
      <c r="AD477">
        <v>1.8</v>
      </c>
      <c r="AE477">
        <v>112.5206</v>
      </c>
      <c r="AF477">
        <v>25</v>
      </c>
      <c r="AG477">
        <v>0</v>
      </c>
      <c r="AH477">
        <v>9</v>
      </c>
      <c r="AI477">
        <v>15</v>
      </c>
      <c r="AJ477" t="s">
        <v>439</v>
      </c>
      <c r="AL477" t="e">
        <f t="shared" ref="AL477:AL540" si="475">IF(AND(#REF!&lt;&gt;#REF!,#REF!&lt;&gt;#REF!),"Bold","")</f>
        <v>#REF!</v>
      </c>
    </row>
    <row r="478" spans="1:38">
      <c r="A478" t="s">
        <v>1268</v>
      </c>
      <c r="B478" s="1">
        <v>0.65277777777777779</v>
      </c>
      <c r="C478" t="s">
        <v>175</v>
      </c>
      <c r="D478" t="s">
        <v>229</v>
      </c>
      <c r="E478" t="s">
        <v>290</v>
      </c>
      <c r="F478">
        <v>6469</v>
      </c>
      <c r="G478" t="s">
        <v>291</v>
      </c>
      <c r="H478" t="s">
        <v>232</v>
      </c>
      <c r="I478" t="s">
        <v>233</v>
      </c>
      <c r="J478" t="s">
        <v>234</v>
      </c>
      <c r="K478" t="s">
        <v>1250</v>
      </c>
      <c r="L478">
        <v>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 t="s">
        <v>1269</v>
      </c>
      <c r="Y478">
        <v>1.7688999999999999</v>
      </c>
      <c r="Z478" t="s">
        <v>392</v>
      </c>
      <c r="AA478">
        <v>1.6802999999999999</v>
      </c>
      <c r="AB478" t="s">
        <v>393</v>
      </c>
      <c r="AC478">
        <v>2.2040999999999999</v>
      </c>
      <c r="AD478">
        <v>1.8</v>
      </c>
      <c r="AE478">
        <v>7.4532999999999996</v>
      </c>
      <c r="AF478">
        <v>5.5</v>
      </c>
      <c r="AG478">
        <v>0</v>
      </c>
      <c r="AH478">
        <v>9</v>
      </c>
      <c r="AI478">
        <v>28</v>
      </c>
      <c r="AJ478" t="s">
        <v>439</v>
      </c>
      <c r="AL478" t="e">
        <f t="shared" ref="AL478:AL541" si="476">IF(AND(#REF!&lt;&gt;#REF!,#REF!&lt;&gt;#REF!),"Bold","")</f>
        <v>#REF!</v>
      </c>
    </row>
    <row r="479" spans="1:38">
      <c r="A479" t="s">
        <v>1270</v>
      </c>
      <c r="B479" s="1">
        <v>0.65277777777777779</v>
      </c>
      <c r="C479" t="s">
        <v>175</v>
      </c>
      <c r="D479" t="s">
        <v>229</v>
      </c>
      <c r="E479" t="s">
        <v>290</v>
      </c>
      <c r="F479">
        <v>6469</v>
      </c>
      <c r="G479" t="s">
        <v>291</v>
      </c>
      <c r="H479" t="s">
        <v>232</v>
      </c>
      <c r="I479" t="s">
        <v>233</v>
      </c>
      <c r="J479" t="s">
        <v>234</v>
      </c>
      <c r="K479" t="s">
        <v>1250</v>
      </c>
      <c r="L479">
        <v>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 t="s">
        <v>487</v>
      </c>
      <c r="Y479">
        <v>2.7016</v>
      </c>
      <c r="Z479" t="s">
        <v>813</v>
      </c>
      <c r="AA479">
        <v>1.5044999999999999</v>
      </c>
      <c r="AB479" t="s">
        <v>1180</v>
      </c>
      <c r="AC479">
        <v>1.1501999999999999</v>
      </c>
      <c r="AD479">
        <v>1.8</v>
      </c>
      <c r="AE479">
        <v>7.1562999999999999</v>
      </c>
      <c r="AF479">
        <v>6</v>
      </c>
      <c r="AG479">
        <v>0</v>
      </c>
      <c r="AH479">
        <v>9</v>
      </c>
      <c r="AI479">
        <v>19</v>
      </c>
      <c r="AJ479" t="s">
        <v>439</v>
      </c>
      <c r="AL479" t="e">
        <f t="shared" ref="AL479:AL542" si="477">IF(AND(#REF!&lt;&gt;#REF!,#REF!&lt;&gt;#REF!),"Bold","")</f>
        <v>#REF!</v>
      </c>
    </row>
    <row r="480" spans="1:38">
      <c r="A480" t="s">
        <v>1271</v>
      </c>
      <c r="B480" s="1">
        <v>0.65277777777777779</v>
      </c>
      <c r="C480" t="s">
        <v>175</v>
      </c>
      <c r="D480" t="s">
        <v>229</v>
      </c>
      <c r="E480" t="s">
        <v>290</v>
      </c>
      <c r="F480">
        <v>6469</v>
      </c>
      <c r="G480" t="s">
        <v>291</v>
      </c>
      <c r="H480" t="s">
        <v>232</v>
      </c>
      <c r="I480" t="s">
        <v>233</v>
      </c>
      <c r="J480" t="s">
        <v>234</v>
      </c>
      <c r="K480" t="s">
        <v>1250</v>
      </c>
      <c r="L480">
        <v>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 t="s">
        <v>298</v>
      </c>
      <c r="Y480">
        <v>1.5501</v>
      </c>
      <c r="Z480" t="s">
        <v>1272</v>
      </c>
      <c r="AA480">
        <v>0.2112</v>
      </c>
      <c r="AB480" t="s">
        <v>467</v>
      </c>
      <c r="AC480">
        <v>1.3854</v>
      </c>
      <c r="AD480">
        <v>1.8</v>
      </c>
      <c r="AE480">
        <v>4.9466999999999999</v>
      </c>
      <c r="AF480">
        <v>16</v>
      </c>
      <c r="AG480">
        <v>0</v>
      </c>
      <c r="AH480">
        <v>9</v>
      </c>
      <c r="AI480">
        <v>14</v>
      </c>
      <c r="AJ480" t="s">
        <v>439</v>
      </c>
      <c r="AL480" t="e">
        <f t="shared" ref="AL480:AL543" si="478">IF(AND(#REF!&lt;&gt;#REF!,#REF!&lt;&gt;#REF!),"Bold","")</f>
        <v>#REF!</v>
      </c>
    </row>
    <row r="481" spans="1:38">
      <c r="A481" t="s">
        <v>1273</v>
      </c>
      <c r="B481" s="1">
        <v>0.65277777777777779</v>
      </c>
      <c r="C481" t="s">
        <v>175</v>
      </c>
      <c r="D481" t="s">
        <v>229</v>
      </c>
      <c r="E481" t="s">
        <v>290</v>
      </c>
      <c r="F481">
        <v>6469</v>
      </c>
      <c r="G481" t="s">
        <v>291</v>
      </c>
      <c r="H481" t="s">
        <v>232</v>
      </c>
      <c r="I481" t="s">
        <v>233</v>
      </c>
      <c r="J481" t="s">
        <v>234</v>
      </c>
      <c r="K481" t="s">
        <v>1250</v>
      </c>
      <c r="L481">
        <v>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 t="s">
        <v>305</v>
      </c>
      <c r="Y481">
        <v>1.3956999999999999</v>
      </c>
      <c r="Z481" t="s">
        <v>1274</v>
      </c>
      <c r="AA481">
        <v>0.86599999999999999</v>
      </c>
      <c r="AB481" t="s">
        <v>509</v>
      </c>
      <c r="AC481">
        <v>0.7792</v>
      </c>
      <c r="AD481">
        <v>1.8</v>
      </c>
      <c r="AE481">
        <v>4.8409000000000004</v>
      </c>
      <c r="AF481">
        <v>10</v>
      </c>
      <c r="AG481">
        <v>0</v>
      </c>
      <c r="AH481">
        <v>9</v>
      </c>
      <c r="AJ481" t="s">
        <v>439</v>
      </c>
      <c r="AL481" t="e">
        <f t="shared" ref="AL481:AL544" si="479">IF(AND(#REF!&lt;&gt;#REF!,#REF!&lt;&gt;#REF!),"Bold","")</f>
        <v>#REF!</v>
      </c>
    </row>
    <row r="482" spans="1:38">
      <c r="A482" t="s">
        <v>1275</v>
      </c>
      <c r="B482" s="1">
        <v>0.65277777777777779</v>
      </c>
      <c r="C482" t="s">
        <v>175</v>
      </c>
      <c r="D482" t="s">
        <v>229</v>
      </c>
      <c r="E482" t="s">
        <v>290</v>
      </c>
      <c r="F482">
        <v>6469</v>
      </c>
      <c r="G482" t="s">
        <v>291</v>
      </c>
      <c r="H482" t="s">
        <v>232</v>
      </c>
      <c r="I482" t="s">
        <v>233</v>
      </c>
      <c r="J482" t="s">
        <v>234</v>
      </c>
      <c r="K482" t="s">
        <v>1250</v>
      </c>
      <c r="L482">
        <v>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 t="s">
        <v>499</v>
      </c>
      <c r="Y482">
        <v>0.79279999999999995</v>
      </c>
      <c r="Z482" t="s">
        <v>504</v>
      </c>
      <c r="AA482">
        <v>0.24360000000000001</v>
      </c>
      <c r="AB482" t="s">
        <v>387</v>
      </c>
      <c r="AC482">
        <v>0.89870000000000005</v>
      </c>
      <c r="AD482">
        <v>1.8</v>
      </c>
      <c r="AE482">
        <v>3.7351000000000001</v>
      </c>
      <c r="AF482">
        <v>20</v>
      </c>
      <c r="AG482">
        <v>0</v>
      </c>
      <c r="AH482">
        <v>7</v>
      </c>
      <c r="AI482">
        <v>30</v>
      </c>
      <c r="AJ482" t="s">
        <v>240</v>
      </c>
      <c r="AL482" t="e">
        <f t="shared" ref="AL482:AL545" si="480">IF(AND(#REF!&lt;&gt;#REF!,#REF!&lt;&gt;#REF!),"Bold","")</f>
        <v>#REF!</v>
      </c>
    </row>
    <row r="483" spans="1:38">
      <c r="A483" t="s">
        <v>1276</v>
      </c>
      <c r="B483" s="1">
        <v>0.65277777777777779</v>
      </c>
      <c r="C483" t="s">
        <v>175</v>
      </c>
      <c r="D483" t="s">
        <v>229</v>
      </c>
      <c r="E483" t="s">
        <v>290</v>
      </c>
      <c r="F483">
        <v>6469</v>
      </c>
      <c r="G483" t="s">
        <v>291</v>
      </c>
      <c r="H483" t="s">
        <v>232</v>
      </c>
      <c r="I483" t="s">
        <v>233</v>
      </c>
      <c r="J483" t="s">
        <v>234</v>
      </c>
      <c r="K483" t="s">
        <v>1250</v>
      </c>
      <c r="L483">
        <v>2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 t="s">
        <v>493</v>
      </c>
      <c r="Y483">
        <v>0.77929999999999999</v>
      </c>
      <c r="Z483" t="s">
        <v>504</v>
      </c>
      <c r="AA483">
        <v>0.24360000000000001</v>
      </c>
      <c r="AB483" t="s">
        <v>509</v>
      </c>
      <c r="AC483">
        <v>0.7792</v>
      </c>
      <c r="AD483">
        <v>1.8</v>
      </c>
      <c r="AE483">
        <v>3.6021000000000001</v>
      </c>
      <c r="AF483">
        <v>12</v>
      </c>
      <c r="AG483">
        <v>0</v>
      </c>
      <c r="AH483">
        <v>7</v>
      </c>
      <c r="AI483">
        <v>18</v>
      </c>
      <c r="AJ483" t="s">
        <v>240</v>
      </c>
      <c r="AL483" t="e">
        <f t="shared" ref="AL483:AL546" si="481">IF(AND(#REF!&lt;&gt;#REF!,#REF!&lt;&gt;#REF!),"Bold","")</f>
        <v>#REF!</v>
      </c>
    </row>
    <row r="484" spans="1:38">
      <c r="A484" t="s">
        <v>257</v>
      </c>
      <c r="B484" s="1">
        <v>0.50347222222222221</v>
      </c>
      <c r="C484" t="s">
        <v>226</v>
      </c>
      <c r="D484" t="s">
        <v>229</v>
      </c>
      <c r="E484" t="s">
        <v>230</v>
      </c>
      <c r="F484">
        <v>4528</v>
      </c>
      <c r="G484" t="s">
        <v>231</v>
      </c>
      <c r="H484" t="s">
        <v>232</v>
      </c>
      <c r="I484" t="s">
        <v>233</v>
      </c>
      <c r="J484" t="s">
        <v>234</v>
      </c>
      <c r="K484" t="s">
        <v>235</v>
      </c>
      <c r="L484">
        <v>2</v>
      </c>
      <c r="M484">
        <v>54.636000000000003</v>
      </c>
      <c r="N484">
        <v>32.578899999999997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14.5114</v>
      </c>
      <c r="X484" t="s">
        <v>258</v>
      </c>
      <c r="Y484">
        <v>1.6415999999999999</v>
      </c>
      <c r="Z484" t="s">
        <v>259</v>
      </c>
      <c r="AA484">
        <v>1.9878</v>
      </c>
      <c r="AB484" t="s">
        <v>260</v>
      </c>
      <c r="AC484">
        <v>1.8271999999999999</v>
      </c>
      <c r="AD484">
        <v>1.5</v>
      </c>
      <c r="AE484">
        <v>146.87450000000001</v>
      </c>
      <c r="AF484">
        <v>14</v>
      </c>
      <c r="AG484">
        <v>0</v>
      </c>
      <c r="AH484">
        <v>7</v>
      </c>
      <c r="AI484">
        <v>18</v>
      </c>
      <c r="AJ484" t="s">
        <v>240</v>
      </c>
      <c r="AL484" t="e">
        <f t="shared" ref="AL484:AL547" si="482">IF(AND(#REF!&lt;&gt;#REF!,#REF!&lt;&gt;#REF!),"Bold","")</f>
        <v>#REF!</v>
      </c>
    </row>
    <row r="485" spans="1:38">
      <c r="A485" t="s">
        <v>269</v>
      </c>
      <c r="B485" s="1">
        <v>0.50347222222222221</v>
      </c>
      <c r="C485" t="s">
        <v>226</v>
      </c>
      <c r="D485" t="s">
        <v>229</v>
      </c>
      <c r="E485" t="s">
        <v>230</v>
      </c>
      <c r="F485">
        <v>4528</v>
      </c>
      <c r="G485" t="s">
        <v>231</v>
      </c>
      <c r="H485" t="s">
        <v>232</v>
      </c>
      <c r="I485" t="s">
        <v>233</v>
      </c>
      <c r="J485" t="s">
        <v>234</v>
      </c>
      <c r="K485" t="s">
        <v>235</v>
      </c>
      <c r="L485">
        <v>2</v>
      </c>
      <c r="M485">
        <v>40.701900000000002</v>
      </c>
      <c r="N485">
        <v>33.987900000000003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10.484299999999999</v>
      </c>
      <c r="X485" t="s">
        <v>270</v>
      </c>
      <c r="Y485">
        <v>1.5029999999999999</v>
      </c>
      <c r="Z485" t="s">
        <v>263</v>
      </c>
      <c r="AA485">
        <v>1.1263000000000001</v>
      </c>
      <c r="AB485" t="s">
        <v>271</v>
      </c>
      <c r="AC485">
        <v>1.4204000000000001</v>
      </c>
      <c r="AD485">
        <v>1.5</v>
      </c>
      <c r="AE485">
        <v>124.04</v>
      </c>
      <c r="AF485">
        <v>20</v>
      </c>
      <c r="AG485">
        <v>0</v>
      </c>
      <c r="AH485">
        <v>7</v>
      </c>
      <c r="AI485">
        <v>11</v>
      </c>
      <c r="AJ485" t="s">
        <v>240</v>
      </c>
      <c r="AL485" t="e">
        <f t="shared" ref="AL485:AL548" si="483">IF(AND(#REF!&lt;&gt;#REF!,#REF!&lt;&gt;#REF!),"Bold","")</f>
        <v>#REF!</v>
      </c>
    </row>
    <row r="486" spans="1:38">
      <c r="A486" t="s">
        <v>272</v>
      </c>
      <c r="B486" s="1">
        <v>0.50347222222222221</v>
      </c>
      <c r="C486" t="s">
        <v>226</v>
      </c>
      <c r="D486" t="s">
        <v>229</v>
      </c>
      <c r="E486" t="s">
        <v>230</v>
      </c>
      <c r="F486">
        <v>4528</v>
      </c>
      <c r="G486" t="s">
        <v>231</v>
      </c>
      <c r="H486" t="s">
        <v>232</v>
      </c>
      <c r="I486" t="s">
        <v>233</v>
      </c>
      <c r="J486" t="s">
        <v>234</v>
      </c>
      <c r="K486" t="s">
        <v>235</v>
      </c>
      <c r="L486">
        <v>2</v>
      </c>
      <c r="M486">
        <v>40.701900000000002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12.974299999999999</v>
      </c>
      <c r="X486" t="s">
        <v>273</v>
      </c>
      <c r="Y486">
        <v>0.84150000000000003</v>
      </c>
      <c r="Z486" t="s">
        <v>243</v>
      </c>
      <c r="AA486">
        <v>0.87770000000000004</v>
      </c>
      <c r="AB486" t="s">
        <v>274</v>
      </c>
      <c r="AC486">
        <v>2.5701000000000001</v>
      </c>
      <c r="AD486">
        <v>1.5</v>
      </c>
      <c r="AE486">
        <v>121.37309999999999</v>
      </c>
      <c r="AF486">
        <v>14</v>
      </c>
      <c r="AG486">
        <v>0</v>
      </c>
      <c r="AH486">
        <v>7</v>
      </c>
      <c r="AI486">
        <v>38</v>
      </c>
      <c r="AJ486" t="s">
        <v>240</v>
      </c>
      <c r="AL486" t="e">
        <f t="shared" ref="AL486:AL549" si="484">IF(AND(#REF!&lt;&gt;#REF!,#REF!&lt;&gt;#REF!),"Bold","")</f>
        <v>#REF!</v>
      </c>
    </row>
    <row r="487" spans="1:38">
      <c r="A487" t="s">
        <v>275</v>
      </c>
      <c r="B487" s="1">
        <v>0.50347222222222221</v>
      </c>
      <c r="C487" t="s">
        <v>226</v>
      </c>
      <c r="D487" t="s">
        <v>229</v>
      </c>
      <c r="E487" t="s">
        <v>230</v>
      </c>
      <c r="F487">
        <v>4528</v>
      </c>
      <c r="G487" t="s">
        <v>231</v>
      </c>
      <c r="H487" t="s">
        <v>232</v>
      </c>
      <c r="I487" t="s">
        <v>233</v>
      </c>
      <c r="J487" t="s">
        <v>234</v>
      </c>
      <c r="K487" t="s">
        <v>235</v>
      </c>
      <c r="L487">
        <v>2</v>
      </c>
      <c r="M487">
        <v>31.852900000000002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12.4114</v>
      </c>
      <c r="X487" t="s">
        <v>276</v>
      </c>
      <c r="Y487">
        <v>1.6698999999999999</v>
      </c>
      <c r="Z487" t="s">
        <v>277</v>
      </c>
      <c r="AA487">
        <v>1.2051000000000001</v>
      </c>
      <c r="AB487" t="s">
        <v>278</v>
      </c>
      <c r="AC487">
        <v>1.6782999999999999</v>
      </c>
      <c r="AD487">
        <v>1.5</v>
      </c>
      <c r="AE487">
        <v>98.766000000000005</v>
      </c>
      <c r="AF487">
        <v>14</v>
      </c>
      <c r="AG487">
        <v>0</v>
      </c>
      <c r="AH487">
        <v>7</v>
      </c>
      <c r="AJ487" t="s">
        <v>240</v>
      </c>
      <c r="AL487" t="e">
        <f t="shared" ref="AL487:AL550" si="485">IF(AND(#REF!&lt;&gt;#REF!,#REF!&lt;&gt;#REF!),"Bold","")</f>
        <v>#REF!</v>
      </c>
    </row>
    <row r="488" spans="1:38">
      <c r="A488" t="s">
        <v>279</v>
      </c>
      <c r="B488" s="1">
        <v>0.50347222222222221</v>
      </c>
      <c r="C488" t="s">
        <v>226</v>
      </c>
      <c r="D488" t="s">
        <v>229</v>
      </c>
      <c r="E488" t="s">
        <v>230</v>
      </c>
      <c r="F488">
        <v>4528</v>
      </c>
      <c r="G488" t="s">
        <v>231</v>
      </c>
      <c r="H488" t="s">
        <v>232</v>
      </c>
      <c r="I488" t="s">
        <v>233</v>
      </c>
      <c r="J488" t="s">
        <v>234</v>
      </c>
      <c r="K488" t="s">
        <v>235</v>
      </c>
      <c r="L488">
        <v>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 t="s">
        <v>280</v>
      </c>
      <c r="Y488">
        <v>1.7735000000000001</v>
      </c>
      <c r="Z488" t="s">
        <v>281</v>
      </c>
      <c r="AA488">
        <v>0.48</v>
      </c>
      <c r="AB488" t="s">
        <v>282</v>
      </c>
      <c r="AC488">
        <v>0</v>
      </c>
      <c r="AD488">
        <v>1.5</v>
      </c>
      <c r="AE488">
        <v>3.7534999999999998</v>
      </c>
      <c r="AF488">
        <v>20</v>
      </c>
      <c r="AG488">
        <v>0</v>
      </c>
      <c r="AH488">
        <v>7</v>
      </c>
      <c r="AJ488" t="s">
        <v>240</v>
      </c>
      <c r="AL488" t="e">
        <f t="shared" ref="AL488:AL551" si="486">IF(AND(#REF!&lt;&gt;#REF!,#REF!&lt;&gt;#REF!),"Bold","")</f>
        <v>#REF!</v>
      </c>
    </row>
    <row r="489" spans="1:38">
      <c r="A489" t="s">
        <v>367</v>
      </c>
      <c r="B489" s="1">
        <v>0.51388888888888895</v>
      </c>
      <c r="C489" t="s">
        <v>212</v>
      </c>
      <c r="D489" t="s">
        <v>327</v>
      </c>
      <c r="F489">
        <v>6269</v>
      </c>
      <c r="G489" t="s">
        <v>328</v>
      </c>
      <c r="H489" t="s">
        <v>329</v>
      </c>
      <c r="I489" t="s">
        <v>233</v>
      </c>
      <c r="J489" t="s">
        <v>330</v>
      </c>
      <c r="K489" t="s">
        <v>331</v>
      </c>
      <c r="L489">
        <v>4</v>
      </c>
      <c r="M489">
        <v>56.527900000000002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 t="s">
        <v>368</v>
      </c>
      <c r="Y489">
        <v>0.878</v>
      </c>
      <c r="Z489" t="s">
        <v>369</v>
      </c>
      <c r="AA489">
        <v>5.8799999999999998E-2</v>
      </c>
      <c r="AB489" t="s">
        <v>370</v>
      </c>
      <c r="AC489">
        <v>0</v>
      </c>
      <c r="AD489">
        <v>1.5</v>
      </c>
      <c r="AE489">
        <v>144.9436</v>
      </c>
      <c r="AF489">
        <v>25</v>
      </c>
      <c r="AG489">
        <v>0</v>
      </c>
      <c r="AH489">
        <v>10</v>
      </c>
      <c r="AI489">
        <v>34</v>
      </c>
      <c r="AJ489" t="s">
        <v>5</v>
      </c>
      <c r="AL489" t="e">
        <f t="shared" ref="AL489:AL552" si="487">IF(AND(#REF!&lt;&gt;#REF!,#REF!&lt;&gt;#REF!),"Bold","")</f>
        <v>#REF!</v>
      </c>
    </row>
    <row r="490" spans="1:38">
      <c r="A490" t="s">
        <v>418</v>
      </c>
      <c r="B490" s="1">
        <v>0.52430555555555558</v>
      </c>
      <c r="C490" t="s">
        <v>226</v>
      </c>
      <c r="D490" t="s">
        <v>229</v>
      </c>
      <c r="E490" t="s">
        <v>388</v>
      </c>
      <c r="F490">
        <v>3493</v>
      </c>
      <c r="G490" t="s">
        <v>231</v>
      </c>
      <c r="H490" t="s">
        <v>232</v>
      </c>
      <c r="I490" t="s">
        <v>5</v>
      </c>
      <c r="J490" t="s">
        <v>234</v>
      </c>
      <c r="K490" t="s">
        <v>389</v>
      </c>
      <c r="L490">
        <v>2</v>
      </c>
      <c r="M490">
        <v>38.452399999999997</v>
      </c>
      <c r="N490">
        <v>54.8992</v>
      </c>
      <c r="O490">
        <v>22.938500000000001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14.707100000000001</v>
      </c>
      <c r="X490" t="s">
        <v>419</v>
      </c>
      <c r="Y490">
        <v>0.32840000000000003</v>
      </c>
      <c r="Z490" t="s">
        <v>420</v>
      </c>
      <c r="AA490">
        <v>0.1608</v>
      </c>
      <c r="AB490" t="s">
        <v>421</v>
      </c>
      <c r="AC490">
        <v>1.2141</v>
      </c>
      <c r="AD490">
        <v>1.5</v>
      </c>
      <c r="AE490">
        <v>158.3707</v>
      </c>
      <c r="AF490">
        <v>20</v>
      </c>
      <c r="AG490">
        <v>61</v>
      </c>
      <c r="AH490">
        <v>10</v>
      </c>
      <c r="AI490">
        <v>43</v>
      </c>
      <c r="AJ490" t="s">
        <v>5</v>
      </c>
      <c r="AL490" t="e">
        <f t="shared" ref="AL490:AL553" si="488">IF(AND(#REF!&lt;&gt;#REF!,#REF!&lt;&gt;#REF!),"Bold","")</f>
        <v>#REF!</v>
      </c>
    </row>
    <row r="491" spans="1:38">
      <c r="A491" t="s">
        <v>480</v>
      </c>
      <c r="B491" s="1">
        <v>0.52777777777777779</v>
      </c>
      <c r="C491" t="s">
        <v>224</v>
      </c>
      <c r="D491" t="s">
        <v>433</v>
      </c>
      <c r="F491">
        <v>10358</v>
      </c>
      <c r="G491" t="s">
        <v>231</v>
      </c>
      <c r="H491" t="s">
        <v>232</v>
      </c>
      <c r="I491" t="s">
        <v>233</v>
      </c>
      <c r="J491" t="s">
        <v>234</v>
      </c>
      <c r="K491" t="s">
        <v>434</v>
      </c>
      <c r="L491">
        <v>2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 t="s">
        <v>481</v>
      </c>
      <c r="Y491">
        <v>0.64790000000000003</v>
      </c>
      <c r="Z491" t="s">
        <v>482</v>
      </c>
      <c r="AA491">
        <v>0.18479999999999999</v>
      </c>
      <c r="AB491" t="s">
        <v>483</v>
      </c>
      <c r="AC491">
        <v>0</v>
      </c>
      <c r="AD491">
        <v>1.5</v>
      </c>
      <c r="AE491">
        <v>2.3327</v>
      </c>
      <c r="AF491">
        <v>50</v>
      </c>
      <c r="AG491">
        <v>0</v>
      </c>
      <c r="AH491">
        <v>10</v>
      </c>
      <c r="AI491">
        <v>20</v>
      </c>
      <c r="AJ491" t="s">
        <v>5</v>
      </c>
      <c r="AL491" t="e">
        <f t="shared" ref="AL491:AL554" si="489">IF(AND(#REF!&lt;&gt;#REF!,#REF!&lt;&gt;#REF!),"Bold","")</f>
        <v>#REF!</v>
      </c>
    </row>
    <row r="492" spans="1:38">
      <c r="A492" t="s">
        <v>590</v>
      </c>
      <c r="B492" s="1">
        <v>0.54513888888888895</v>
      </c>
      <c r="C492" t="s">
        <v>226</v>
      </c>
      <c r="D492" t="s">
        <v>581</v>
      </c>
      <c r="E492" t="s">
        <v>230</v>
      </c>
      <c r="F492">
        <v>4528</v>
      </c>
      <c r="G492" t="s">
        <v>231</v>
      </c>
      <c r="H492" t="s">
        <v>232</v>
      </c>
      <c r="I492" t="s">
        <v>233</v>
      </c>
      <c r="J492" t="s">
        <v>234</v>
      </c>
      <c r="K492" t="s">
        <v>582</v>
      </c>
      <c r="L492">
        <v>2</v>
      </c>
      <c r="M492">
        <v>60.826500000000003</v>
      </c>
      <c r="N492">
        <v>51.592700000000001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16.3429</v>
      </c>
      <c r="X492" t="s">
        <v>591</v>
      </c>
      <c r="Y492">
        <v>1.6355</v>
      </c>
      <c r="Z492" t="s">
        <v>592</v>
      </c>
      <c r="AA492">
        <v>1.3331999999999999</v>
      </c>
      <c r="AB492" t="s">
        <v>593</v>
      </c>
      <c r="AC492">
        <v>3.1366000000000001</v>
      </c>
      <c r="AD492">
        <v>1.5</v>
      </c>
      <c r="AE492">
        <v>186.55699999999999</v>
      </c>
      <c r="AF492">
        <v>5.5</v>
      </c>
      <c r="AG492">
        <v>0</v>
      </c>
      <c r="AH492">
        <v>10</v>
      </c>
      <c r="AI492">
        <v>12</v>
      </c>
      <c r="AJ492" t="s">
        <v>5</v>
      </c>
      <c r="AL492" t="e">
        <f t="shared" ref="AL492:AL555" si="490">IF(AND(#REF!&lt;&gt;#REF!,#REF!&lt;&gt;#REF!),"Bold","")</f>
        <v>#REF!</v>
      </c>
    </row>
    <row r="493" spans="1:38">
      <c r="A493" t="s">
        <v>609</v>
      </c>
      <c r="B493" s="1">
        <v>0.54513888888888895</v>
      </c>
      <c r="C493" t="s">
        <v>226</v>
      </c>
      <c r="D493" t="s">
        <v>581</v>
      </c>
      <c r="E493" t="s">
        <v>230</v>
      </c>
      <c r="F493">
        <v>4528</v>
      </c>
      <c r="G493" t="s">
        <v>231</v>
      </c>
      <c r="H493" t="s">
        <v>232</v>
      </c>
      <c r="I493" t="s">
        <v>233</v>
      </c>
      <c r="J493" t="s">
        <v>234</v>
      </c>
      <c r="K493" t="s">
        <v>582</v>
      </c>
      <c r="L493">
        <v>2</v>
      </c>
      <c r="M493">
        <v>38.656300000000002</v>
      </c>
      <c r="N493">
        <v>28.462900000000001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8.4143000000000008</v>
      </c>
      <c r="X493" t="s">
        <v>284</v>
      </c>
      <c r="Y493">
        <v>0.88859999999999995</v>
      </c>
      <c r="Z493" t="s">
        <v>610</v>
      </c>
      <c r="AA493">
        <v>0.1605</v>
      </c>
      <c r="AB493" t="s">
        <v>611</v>
      </c>
      <c r="AC493">
        <v>1.0879000000000001</v>
      </c>
      <c r="AD493">
        <v>1.5</v>
      </c>
      <c r="AE493">
        <v>108.9016</v>
      </c>
      <c r="AF493">
        <v>150</v>
      </c>
      <c r="AG493">
        <v>0</v>
      </c>
      <c r="AH493">
        <v>10</v>
      </c>
      <c r="AI493">
        <v>27</v>
      </c>
      <c r="AJ493" t="s">
        <v>5</v>
      </c>
      <c r="AL493" t="e">
        <f t="shared" ref="AL493:AL556" si="491">IF(AND(#REF!&lt;&gt;#REF!,#REF!&lt;&gt;#REF!),"Bold","")</f>
        <v>#REF!</v>
      </c>
    </row>
    <row r="494" spans="1:38">
      <c r="A494" t="s">
        <v>645</v>
      </c>
      <c r="B494" s="1">
        <v>0.54861111111111105</v>
      </c>
      <c r="C494" t="s">
        <v>224</v>
      </c>
      <c r="D494" t="s">
        <v>433</v>
      </c>
      <c r="F494">
        <v>6542</v>
      </c>
      <c r="G494" t="s">
        <v>231</v>
      </c>
      <c r="H494" t="s">
        <v>232</v>
      </c>
      <c r="I494" t="s">
        <v>5</v>
      </c>
      <c r="J494" t="s">
        <v>234</v>
      </c>
      <c r="K494" t="s">
        <v>612</v>
      </c>
      <c r="L494">
        <v>2</v>
      </c>
      <c r="M494">
        <v>57.712499999999999</v>
      </c>
      <c r="N494">
        <v>40.038499999999999</v>
      </c>
      <c r="O494">
        <v>19.166599999999999</v>
      </c>
      <c r="P494">
        <v>7.3231999999999999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14.382099999999999</v>
      </c>
      <c r="X494" t="s">
        <v>646</v>
      </c>
      <c r="Y494">
        <v>1.0183</v>
      </c>
      <c r="Z494" t="s">
        <v>647</v>
      </c>
      <c r="AA494">
        <v>0.31809999999999999</v>
      </c>
      <c r="AB494" t="s">
        <v>406</v>
      </c>
      <c r="AC494">
        <v>2.0196000000000001</v>
      </c>
      <c r="AD494">
        <v>1.5</v>
      </c>
      <c r="AE494">
        <v>159.12309999999999</v>
      </c>
      <c r="AF494">
        <v>16</v>
      </c>
      <c r="AG494">
        <v>66</v>
      </c>
      <c r="AH494">
        <v>10</v>
      </c>
      <c r="AI494">
        <v>6</v>
      </c>
      <c r="AJ494" t="s">
        <v>5</v>
      </c>
      <c r="AL494" t="e">
        <f t="shared" ref="AL494:AL557" si="492">IF(AND(#REF!&lt;&gt;#REF!,#REF!&lt;&gt;#REF!),"Bold","")</f>
        <v>#REF!</v>
      </c>
    </row>
    <row r="495" spans="1:38">
      <c r="A495" t="s">
        <v>734</v>
      </c>
      <c r="B495" s="1">
        <v>0.5625</v>
      </c>
      <c r="C495" t="s">
        <v>186</v>
      </c>
      <c r="D495" t="s">
        <v>730</v>
      </c>
      <c r="E495" t="s">
        <v>290</v>
      </c>
      <c r="F495">
        <v>5458</v>
      </c>
      <c r="G495" t="s">
        <v>548</v>
      </c>
      <c r="H495" t="s">
        <v>329</v>
      </c>
      <c r="I495" t="s">
        <v>233</v>
      </c>
      <c r="J495" t="s">
        <v>731</v>
      </c>
      <c r="K495" t="s">
        <v>732</v>
      </c>
      <c r="L495">
        <v>6</v>
      </c>
      <c r="M495">
        <v>48.6327</v>
      </c>
      <c r="N495">
        <v>42.896700000000003</v>
      </c>
      <c r="O495">
        <v>20.371600000000001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16.845700000000001</v>
      </c>
      <c r="X495" t="s">
        <v>735</v>
      </c>
      <c r="Y495">
        <v>1.2994000000000001</v>
      </c>
      <c r="Z495" t="s">
        <v>736</v>
      </c>
      <c r="AA495">
        <v>0.54749999999999999</v>
      </c>
      <c r="AB495" t="s">
        <v>737</v>
      </c>
      <c r="AC495">
        <v>1.3915</v>
      </c>
      <c r="AD495">
        <v>1.5</v>
      </c>
      <c r="AE495">
        <v>156.00290000000001</v>
      </c>
      <c r="AF495">
        <v>10</v>
      </c>
      <c r="AG495">
        <v>91</v>
      </c>
      <c r="AH495">
        <v>10</v>
      </c>
      <c r="AI495">
        <v>6</v>
      </c>
      <c r="AJ495" t="s">
        <v>5</v>
      </c>
      <c r="AL495" t="e">
        <f t="shared" ref="AL495:AL558" si="493">IF(AND(#REF!&lt;&gt;#REF!,#REF!&lt;&gt;#REF!),"Bold","")</f>
        <v>#REF!</v>
      </c>
    </row>
    <row r="496" spans="1:38">
      <c r="A496" t="s">
        <v>738</v>
      </c>
      <c r="B496" s="1">
        <v>0.5625</v>
      </c>
      <c r="C496" t="s">
        <v>186</v>
      </c>
      <c r="D496" t="s">
        <v>730</v>
      </c>
      <c r="E496" t="s">
        <v>290</v>
      </c>
      <c r="F496">
        <v>5458</v>
      </c>
      <c r="G496" t="s">
        <v>548</v>
      </c>
      <c r="H496" t="s">
        <v>329</v>
      </c>
      <c r="I496" t="s">
        <v>233</v>
      </c>
      <c r="J496" t="s">
        <v>731</v>
      </c>
      <c r="K496" t="s">
        <v>732</v>
      </c>
      <c r="L496">
        <v>5</v>
      </c>
      <c r="M496">
        <v>54.0657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 t="s">
        <v>554</v>
      </c>
      <c r="Y496">
        <v>0.51139999999999997</v>
      </c>
      <c r="Z496" t="s">
        <v>739</v>
      </c>
      <c r="AA496">
        <v>0.20949999999999999</v>
      </c>
      <c r="AB496" t="s">
        <v>552</v>
      </c>
      <c r="AC496">
        <v>1.4691000000000001</v>
      </c>
      <c r="AD496">
        <v>1.5</v>
      </c>
      <c r="AE496">
        <v>139.9896</v>
      </c>
      <c r="AF496">
        <v>6.5</v>
      </c>
      <c r="AG496">
        <v>0</v>
      </c>
      <c r="AH496">
        <v>10</v>
      </c>
      <c r="AI496">
        <v>12</v>
      </c>
      <c r="AJ496" t="s">
        <v>5</v>
      </c>
      <c r="AL496" t="e">
        <f t="shared" ref="AL496:AL559" si="494">IF(AND(#REF!&lt;&gt;#REF!,#REF!&lt;&gt;#REF!),"Bold","")</f>
        <v>#REF!</v>
      </c>
    </row>
    <row r="497" spans="1:38">
      <c r="A497" t="s">
        <v>843</v>
      </c>
      <c r="B497" s="1">
        <v>0.58333333333333337</v>
      </c>
      <c r="C497" t="s">
        <v>212</v>
      </c>
      <c r="D497" t="s">
        <v>824</v>
      </c>
      <c r="F497">
        <v>6269</v>
      </c>
      <c r="G497" t="s">
        <v>328</v>
      </c>
      <c r="H497" t="s">
        <v>329</v>
      </c>
      <c r="I497" t="s">
        <v>233</v>
      </c>
      <c r="J497" t="s">
        <v>825</v>
      </c>
      <c r="K497" t="s">
        <v>826</v>
      </c>
      <c r="L497">
        <v>5</v>
      </c>
      <c r="M497">
        <v>47.503599999999999</v>
      </c>
      <c r="N497">
        <v>47.4255</v>
      </c>
      <c r="O497">
        <v>13.0101</v>
      </c>
      <c r="P497">
        <v>6.0174000000000003</v>
      </c>
      <c r="Q497">
        <v>3.6919</v>
      </c>
      <c r="R497">
        <v>2.9822000000000002</v>
      </c>
      <c r="S497">
        <v>0</v>
      </c>
      <c r="T497">
        <v>0</v>
      </c>
      <c r="U497">
        <v>0</v>
      </c>
      <c r="V497">
        <v>0</v>
      </c>
      <c r="W497">
        <v>0</v>
      </c>
      <c r="X497" t="s">
        <v>727</v>
      </c>
      <c r="Y497">
        <v>1.8551</v>
      </c>
      <c r="Z497" t="s">
        <v>844</v>
      </c>
      <c r="AA497">
        <v>0.41949999999999998</v>
      </c>
      <c r="AB497" t="s">
        <v>524</v>
      </c>
      <c r="AC497">
        <v>0.88280000000000003</v>
      </c>
      <c r="AD497">
        <v>1.5</v>
      </c>
      <c r="AE497">
        <v>131.375</v>
      </c>
      <c r="AF497">
        <v>3.5</v>
      </c>
      <c r="AG497">
        <v>0</v>
      </c>
      <c r="AH497">
        <v>10</v>
      </c>
      <c r="AI497">
        <v>14</v>
      </c>
      <c r="AJ497" t="s">
        <v>5</v>
      </c>
      <c r="AL497" t="e">
        <f t="shared" ref="AL497:AL560" si="495">IF(AND(#REF!&lt;&gt;#REF!,#REF!&lt;&gt;#REF!),"Bold","")</f>
        <v>#REF!</v>
      </c>
    </row>
    <row r="498" spans="1:38">
      <c r="A498" t="s">
        <v>847</v>
      </c>
      <c r="B498" s="1">
        <v>0.58333333333333337</v>
      </c>
      <c r="C498" t="s">
        <v>212</v>
      </c>
      <c r="D498" t="s">
        <v>824</v>
      </c>
      <c r="F498">
        <v>6269</v>
      </c>
      <c r="G498" t="s">
        <v>328</v>
      </c>
      <c r="H498" t="s">
        <v>329</v>
      </c>
      <c r="I498" t="s">
        <v>233</v>
      </c>
      <c r="J498" t="s">
        <v>825</v>
      </c>
      <c r="K498" t="s">
        <v>826</v>
      </c>
      <c r="L498">
        <v>9</v>
      </c>
      <c r="M498">
        <v>39.046399999999998</v>
      </c>
      <c r="N498">
        <v>20.349499999999999</v>
      </c>
      <c r="O498">
        <v>10.1066</v>
      </c>
      <c r="P498">
        <v>4.4890999999999996</v>
      </c>
      <c r="Q498">
        <v>3.4664999999999999</v>
      </c>
      <c r="R498">
        <v>3.4586000000000001</v>
      </c>
      <c r="S498">
        <v>1.6028</v>
      </c>
      <c r="T498">
        <v>0.88280000000000003</v>
      </c>
      <c r="U498">
        <v>0.96140000000000003</v>
      </c>
      <c r="V498">
        <v>1.3391</v>
      </c>
      <c r="W498">
        <v>15.154299999999999</v>
      </c>
      <c r="X498" t="s">
        <v>380</v>
      </c>
      <c r="Y498">
        <v>0.3029</v>
      </c>
      <c r="Z498" t="s">
        <v>848</v>
      </c>
      <c r="AA498">
        <v>5.67E-2</v>
      </c>
      <c r="AB498" t="s">
        <v>849</v>
      </c>
      <c r="AC498">
        <v>0</v>
      </c>
      <c r="AD498">
        <v>1.5</v>
      </c>
      <c r="AE498">
        <v>102.7167</v>
      </c>
      <c r="AF498">
        <v>16</v>
      </c>
      <c r="AG498">
        <v>82</v>
      </c>
      <c r="AH498">
        <v>10</v>
      </c>
      <c r="AI498">
        <v>12</v>
      </c>
      <c r="AJ498" t="s">
        <v>5</v>
      </c>
      <c r="AL498" t="e">
        <f t="shared" ref="AL498:AL561" si="496">IF(AND(#REF!&lt;&gt;#REF!,#REF!&lt;&gt;#REF!),"Bold","")</f>
        <v>#REF!</v>
      </c>
    </row>
    <row r="499" spans="1:38">
      <c r="A499" t="s">
        <v>908</v>
      </c>
      <c r="B499" s="1">
        <v>0.59722222222222221</v>
      </c>
      <c r="C499" t="s">
        <v>224</v>
      </c>
      <c r="D499" t="s">
        <v>484</v>
      </c>
      <c r="F499">
        <v>7632</v>
      </c>
      <c r="G499" t="s">
        <v>231</v>
      </c>
      <c r="H499" t="s">
        <v>232</v>
      </c>
      <c r="I499" t="s">
        <v>233</v>
      </c>
      <c r="J499" t="s">
        <v>778</v>
      </c>
      <c r="K499" t="s">
        <v>899</v>
      </c>
      <c r="L499">
        <v>4</v>
      </c>
      <c r="M499">
        <v>59.651200000000003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5.7142999999999997</v>
      </c>
      <c r="X499" t="s">
        <v>909</v>
      </c>
      <c r="Y499">
        <v>0.78539999999999999</v>
      </c>
      <c r="Z499" t="s">
        <v>910</v>
      </c>
      <c r="AA499">
        <v>0.36840000000000001</v>
      </c>
      <c r="AB499" t="s">
        <v>911</v>
      </c>
      <c r="AC499">
        <v>0.70409999999999995</v>
      </c>
      <c r="AD499">
        <v>1.5</v>
      </c>
      <c r="AE499">
        <v>159.453</v>
      </c>
      <c r="AF499">
        <v>16</v>
      </c>
      <c r="AG499">
        <v>0</v>
      </c>
      <c r="AH499">
        <v>11</v>
      </c>
      <c r="AI499">
        <v>19</v>
      </c>
      <c r="AJ499" t="s">
        <v>5</v>
      </c>
      <c r="AL499" t="e">
        <f t="shared" ref="AL499:AL562" si="497">IF(AND(#REF!&lt;&gt;#REF!,#REF!&lt;&gt;#REF!),"Bold","")</f>
        <v>#REF!</v>
      </c>
    </row>
    <row r="500" spans="1:38">
      <c r="A500" t="s">
        <v>1244</v>
      </c>
      <c r="B500" s="1">
        <v>0.64583333333333337</v>
      </c>
      <c r="C500" t="s">
        <v>224</v>
      </c>
      <c r="D500" t="s">
        <v>801</v>
      </c>
      <c r="F500">
        <v>7087</v>
      </c>
      <c r="G500" t="s">
        <v>231</v>
      </c>
      <c r="H500" t="s">
        <v>232</v>
      </c>
      <c r="I500" t="s">
        <v>5</v>
      </c>
      <c r="J500" t="s">
        <v>778</v>
      </c>
      <c r="K500" t="s">
        <v>1220</v>
      </c>
      <c r="L500">
        <v>3</v>
      </c>
      <c r="M500">
        <v>48.72</v>
      </c>
      <c r="N500">
        <v>44.502800000000001</v>
      </c>
      <c r="O500">
        <v>25.451899999999998</v>
      </c>
      <c r="P500">
        <v>7.5324999999999998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16.958600000000001</v>
      </c>
      <c r="X500" t="s">
        <v>436</v>
      </c>
      <c r="Y500">
        <v>1.5404</v>
      </c>
      <c r="Z500" t="s">
        <v>793</v>
      </c>
      <c r="AA500">
        <v>0.13650000000000001</v>
      </c>
      <c r="AB500" t="s">
        <v>1245</v>
      </c>
      <c r="AC500">
        <v>1.0690999999999999</v>
      </c>
      <c r="AD500">
        <v>1.5</v>
      </c>
      <c r="AE500">
        <v>164.1037</v>
      </c>
      <c r="AF500">
        <v>25</v>
      </c>
      <c r="AG500">
        <v>71</v>
      </c>
      <c r="AH500">
        <v>11</v>
      </c>
      <c r="AI500">
        <v>27</v>
      </c>
      <c r="AJ500" t="s">
        <v>5</v>
      </c>
      <c r="AL500" t="e">
        <f t="shared" ref="AL500:AL563" si="498">IF(AND(#REF!&lt;&gt;#REF!,#REF!&lt;&gt;#REF!),"Bold","")</f>
        <v>#REF!</v>
      </c>
    </row>
    <row r="501" spans="1:38">
      <c r="A501" t="s">
        <v>1305</v>
      </c>
      <c r="B501" s="1">
        <v>0.65972222222222221</v>
      </c>
      <c r="C501" t="s">
        <v>186</v>
      </c>
      <c r="D501" t="s">
        <v>730</v>
      </c>
      <c r="E501" t="s">
        <v>230</v>
      </c>
      <c r="F501">
        <v>2274</v>
      </c>
      <c r="G501" t="s">
        <v>548</v>
      </c>
      <c r="H501" t="s">
        <v>329</v>
      </c>
      <c r="I501" t="s">
        <v>233</v>
      </c>
      <c r="J501" t="s">
        <v>731</v>
      </c>
      <c r="K501" t="s">
        <v>1301</v>
      </c>
      <c r="L501">
        <v>4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 t="s">
        <v>562</v>
      </c>
      <c r="Y501">
        <v>2.4733000000000001</v>
      </c>
      <c r="Z501" t="s">
        <v>563</v>
      </c>
      <c r="AA501">
        <v>1.8026</v>
      </c>
      <c r="AB501" t="s">
        <v>716</v>
      </c>
      <c r="AC501">
        <v>1.9632000000000001</v>
      </c>
      <c r="AD501">
        <v>1.5</v>
      </c>
      <c r="AE501">
        <v>7.7390999999999996</v>
      </c>
      <c r="AF501">
        <v>5</v>
      </c>
      <c r="AG501">
        <v>0</v>
      </c>
      <c r="AH501">
        <v>11</v>
      </c>
      <c r="AI501">
        <v>177</v>
      </c>
      <c r="AJ501" t="s">
        <v>5</v>
      </c>
      <c r="AL501" t="e">
        <f t="shared" ref="AL501:AL564" si="499">IF(AND(#REF!&lt;&gt;#REF!,#REF!&lt;&gt;#REF!),"Bold","")</f>
        <v>#REF!</v>
      </c>
    </row>
    <row r="502" spans="1:38">
      <c r="A502" t="s">
        <v>1328</v>
      </c>
      <c r="B502" s="1">
        <v>0.66666666666666663</v>
      </c>
      <c r="C502" t="s">
        <v>226</v>
      </c>
      <c r="D502" t="s">
        <v>229</v>
      </c>
      <c r="E502" t="s">
        <v>388</v>
      </c>
      <c r="F502">
        <v>3493</v>
      </c>
      <c r="G502" t="s">
        <v>231</v>
      </c>
      <c r="H502" t="s">
        <v>232</v>
      </c>
      <c r="I502" t="s">
        <v>5</v>
      </c>
      <c r="J502" t="s">
        <v>778</v>
      </c>
      <c r="K502" t="s">
        <v>1312</v>
      </c>
      <c r="L502">
        <v>4</v>
      </c>
      <c r="M502">
        <v>42.16</v>
      </c>
      <c r="N502">
        <v>45.6</v>
      </c>
      <c r="O502">
        <v>17.856100000000001</v>
      </c>
      <c r="P502">
        <v>9.0769000000000002</v>
      </c>
      <c r="Q502">
        <v>5.5914000000000001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16.322099999999999</v>
      </c>
      <c r="X502" t="s">
        <v>751</v>
      </c>
      <c r="Y502">
        <v>1.8007</v>
      </c>
      <c r="Z502" t="s">
        <v>1116</v>
      </c>
      <c r="AA502">
        <v>1.2370000000000001</v>
      </c>
      <c r="AB502" t="s">
        <v>1329</v>
      </c>
      <c r="AC502">
        <v>1.5113000000000001</v>
      </c>
      <c r="AD502">
        <v>1.5</v>
      </c>
      <c r="AE502">
        <v>153.8973</v>
      </c>
      <c r="AF502">
        <v>10</v>
      </c>
      <c r="AG502">
        <v>60</v>
      </c>
      <c r="AH502">
        <v>11</v>
      </c>
      <c r="AI502">
        <v>11</v>
      </c>
      <c r="AJ502" t="s">
        <v>5</v>
      </c>
      <c r="AL502" t="e">
        <f t="shared" ref="AL502:AL565" si="500">IF(AND(#REF!&lt;&gt;#REF!,#REF!&lt;&gt;#REF!),"Bold","")</f>
        <v>#REF!</v>
      </c>
    </row>
    <row r="503" spans="1:38">
      <c r="A503" t="s">
        <v>1432</v>
      </c>
      <c r="B503" s="1">
        <v>0.68055555555555547</v>
      </c>
      <c r="C503" t="s">
        <v>212</v>
      </c>
      <c r="D503" t="s">
        <v>730</v>
      </c>
      <c r="F503">
        <v>5724</v>
      </c>
      <c r="G503" t="s">
        <v>328</v>
      </c>
      <c r="H503" t="s">
        <v>329</v>
      </c>
      <c r="I503" t="s">
        <v>233</v>
      </c>
      <c r="J503" t="s">
        <v>1417</v>
      </c>
      <c r="K503" t="s">
        <v>1418</v>
      </c>
      <c r="L503">
        <v>6</v>
      </c>
      <c r="M503">
        <v>42.592599999999997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16.2943</v>
      </c>
      <c r="X503" t="s">
        <v>1433</v>
      </c>
      <c r="Y503">
        <v>0.16</v>
      </c>
      <c r="Z503" t="s">
        <v>793</v>
      </c>
      <c r="AA503">
        <v>0.13650000000000001</v>
      </c>
      <c r="AB503" s="5" t="s">
        <v>479</v>
      </c>
      <c r="AC503">
        <v>0.67090000000000005</v>
      </c>
      <c r="AD503">
        <v>1.5</v>
      </c>
      <c r="AE503">
        <v>126.1377</v>
      </c>
      <c r="AF503">
        <v>50</v>
      </c>
      <c r="AG503">
        <v>0</v>
      </c>
      <c r="AH503">
        <v>11</v>
      </c>
      <c r="AI503">
        <v>4</v>
      </c>
      <c r="AJ503" t="s">
        <v>5</v>
      </c>
      <c r="AL503" t="e">
        <f t="shared" ref="AL503:AL566" si="501">IF(AND(#REF!&lt;&gt;#REF!,#REF!&lt;&gt;#REF!),"Bold","")</f>
        <v>#REF!</v>
      </c>
    </row>
    <row r="504" spans="1:38">
      <c r="A504" t="s">
        <v>1503</v>
      </c>
      <c r="B504" s="1">
        <v>0.69791666666666663</v>
      </c>
      <c r="C504" t="s">
        <v>181</v>
      </c>
      <c r="D504" t="s">
        <v>743</v>
      </c>
      <c r="E504" t="s">
        <v>230</v>
      </c>
      <c r="F504">
        <v>4787</v>
      </c>
      <c r="G504" t="s">
        <v>1481</v>
      </c>
      <c r="H504" t="s">
        <v>1482</v>
      </c>
      <c r="I504" s="3" t="s">
        <v>233</v>
      </c>
      <c r="J504" t="s">
        <v>234</v>
      </c>
      <c r="K504" t="s">
        <v>1483</v>
      </c>
      <c r="L504">
        <v>2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 t="s">
        <v>391</v>
      </c>
      <c r="Y504">
        <v>2.2387000000000001</v>
      </c>
      <c r="Z504" t="s">
        <v>1504</v>
      </c>
      <c r="AA504">
        <v>2.1124999999999998</v>
      </c>
      <c r="AB504" t="s">
        <v>757</v>
      </c>
      <c r="AC504">
        <v>1.4278</v>
      </c>
      <c r="AD504">
        <v>1.5</v>
      </c>
      <c r="AE504">
        <v>7.2789999999999999</v>
      </c>
      <c r="AF504">
        <v>14</v>
      </c>
      <c r="AG504">
        <v>0</v>
      </c>
      <c r="AH504">
        <v>11</v>
      </c>
      <c r="AI504">
        <v>11</v>
      </c>
      <c r="AJ504" t="s">
        <v>5</v>
      </c>
      <c r="AL504" t="e">
        <f t="shared" ref="AL504:AL567" si="502">IF(AND(#REF!&lt;&gt;#REF!,#REF!&lt;&gt;#REF!),"Bold","")</f>
        <v>#REF!</v>
      </c>
    </row>
    <row r="505" spans="1:38">
      <c r="A505" t="s">
        <v>510</v>
      </c>
      <c r="B505" s="1">
        <v>0.53125</v>
      </c>
      <c r="C505" t="s">
        <v>175</v>
      </c>
      <c r="D505" t="s">
        <v>484</v>
      </c>
      <c r="E505" t="s">
        <v>230</v>
      </c>
      <c r="F505">
        <v>3752</v>
      </c>
      <c r="G505" t="s">
        <v>291</v>
      </c>
      <c r="H505" t="s">
        <v>232</v>
      </c>
      <c r="I505" t="s">
        <v>5</v>
      </c>
      <c r="J505" t="s">
        <v>234</v>
      </c>
      <c r="K505" t="s">
        <v>485</v>
      </c>
      <c r="L505">
        <v>2</v>
      </c>
      <c r="M505">
        <v>50.597999999999999</v>
      </c>
      <c r="N505">
        <v>48.865099999999998</v>
      </c>
      <c r="O505">
        <v>16.1981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16.242899999999999</v>
      </c>
      <c r="X505" t="s">
        <v>511</v>
      </c>
      <c r="Y505">
        <v>0.93569999999999998</v>
      </c>
      <c r="Z505" t="s">
        <v>512</v>
      </c>
      <c r="AA505">
        <v>0.2034</v>
      </c>
      <c r="AB505" t="s">
        <v>513</v>
      </c>
      <c r="AC505">
        <v>1.5985</v>
      </c>
      <c r="AD505">
        <v>1.2</v>
      </c>
      <c r="AE505">
        <v>158.21129999999999</v>
      </c>
      <c r="AF505">
        <v>16</v>
      </c>
      <c r="AG505">
        <v>68</v>
      </c>
      <c r="AH505">
        <v>11</v>
      </c>
      <c r="AI505">
        <v>20</v>
      </c>
      <c r="AJ505" t="s">
        <v>5</v>
      </c>
      <c r="AL505" t="e">
        <f t="shared" ref="AL505:AL568" si="503">IF(AND(#REF!&lt;&gt;#REF!,#REF!&lt;&gt;#REF!),"Bold","")</f>
        <v>#REF!</v>
      </c>
    </row>
    <row r="506" spans="1:38">
      <c r="A506" t="s">
        <v>968</v>
      </c>
      <c r="B506" s="1">
        <v>0.60416666666666663</v>
      </c>
      <c r="C506" t="s">
        <v>175</v>
      </c>
      <c r="D506" t="s">
        <v>484</v>
      </c>
      <c r="E506" t="s">
        <v>230</v>
      </c>
      <c r="F506">
        <v>3752</v>
      </c>
      <c r="G506" t="s">
        <v>291</v>
      </c>
      <c r="H506" t="s">
        <v>232</v>
      </c>
      <c r="I506" t="s">
        <v>233</v>
      </c>
      <c r="J506" t="s">
        <v>933</v>
      </c>
      <c r="K506" t="s">
        <v>934</v>
      </c>
      <c r="L506">
        <v>3</v>
      </c>
      <c r="M506">
        <v>27.745999999999999</v>
      </c>
      <c r="N506">
        <v>17.246500000000001</v>
      </c>
      <c r="O506">
        <v>10.926299999999999</v>
      </c>
      <c r="P506">
        <v>4.1996000000000002</v>
      </c>
      <c r="Q506">
        <v>2.8988999999999998</v>
      </c>
      <c r="R506">
        <v>2.0657000000000001</v>
      </c>
      <c r="S506">
        <v>2.1116000000000001</v>
      </c>
      <c r="T506">
        <v>1.2886</v>
      </c>
      <c r="U506">
        <v>0.74729999999999996</v>
      </c>
      <c r="V506">
        <v>1.3998999999999999</v>
      </c>
      <c r="W506">
        <v>14.664300000000001</v>
      </c>
      <c r="X506" t="s">
        <v>309</v>
      </c>
      <c r="Y506">
        <v>1.3896999999999999</v>
      </c>
      <c r="Z506" t="s">
        <v>969</v>
      </c>
      <c r="AA506">
        <v>7.4999999999999997E-2</v>
      </c>
      <c r="AB506" t="s">
        <v>970</v>
      </c>
      <c r="AC506">
        <v>0.91180000000000005</v>
      </c>
      <c r="AD506">
        <v>1.2</v>
      </c>
      <c r="AE506">
        <v>88.871099999999998</v>
      </c>
      <c r="AF506">
        <v>50</v>
      </c>
      <c r="AG506">
        <v>43</v>
      </c>
      <c r="AH506">
        <v>11</v>
      </c>
      <c r="AI506">
        <v>171</v>
      </c>
      <c r="AJ506" t="s">
        <v>5</v>
      </c>
      <c r="AL506" t="e">
        <f t="shared" ref="AL506:AL569" si="504">IF(AND(#REF!&lt;&gt;#REF!,#REF!&lt;&gt;#REF!),"Bold","")</f>
        <v>#REF!</v>
      </c>
    </row>
    <row r="507" spans="1:38">
      <c r="A507" t="s">
        <v>567</v>
      </c>
      <c r="B507" s="1">
        <v>0.53819444444444442</v>
      </c>
      <c r="C507" t="s">
        <v>186</v>
      </c>
      <c r="D507" t="s">
        <v>547</v>
      </c>
      <c r="E507" t="s">
        <v>230</v>
      </c>
      <c r="F507">
        <v>3184</v>
      </c>
      <c r="G507" t="s">
        <v>548</v>
      </c>
      <c r="H507" t="s">
        <v>329</v>
      </c>
      <c r="I507" t="s">
        <v>233</v>
      </c>
      <c r="J507" t="s">
        <v>521</v>
      </c>
      <c r="K507" t="s">
        <v>549</v>
      </c>
      <c r="L507">
        <v>4</v>
      </c>
      <c r="M507">
        <v>53.087200000000003</v>
      </c>
      <c r="N507">
        <v>25.7239</v>
      </c>
      <c r="O507">
        <v>16.671900000000001</v>
      </c>
      <c r="P507">
        <v>6.2961999999999998</v>
      </c>
      <c r="Q507">
        <v>4.5811000000000002</v>
      </c>
      <c r="R507">
        <v>4.4382999999999999</v>
      </c>
      <c r="S507">
        <v>2.8058000000000001</v>
      </c>
      <c r="T507">
        <v>2.1684000000000001</v>
      </c>
      <c r="U507">
        <v>1.2987</v>
      </c>
      <c r="V507">
        <v>1.2354000000000001</v>
      </c>
      <c r="W507">
        <v>12.664999999999999</v>
      </c>
      <c r="X507" t="s">
        <v>568</v>
      </c>
      <c r="Y507">
        <v>2.8622000000000001</v>
      </c>
      <c r="Z507" t="s">
        <v>569</v>
      </c>
      <c r="AA507">
        <v>0.76919999999999999</v>
      </c>
      <c r="AB507" t="s">
        <v>516</v>
      </c>
      <c r="AC507">
        <v>1.8827</v>
      </c>
      <c r="AD507">
        <v>0.9244</v>
      </c>
      <c r="AE507">
        <v>137.41040000000001</v>
      </c>
      <c r="AF507">
        <v>12</v>
      </c>
      <c r="AG507">
        <v>112</v>
      </c>
      <c r="AH507">
        <v>11</v>
      </c>
      <c r="AI507">
        <v>34</v>
      </c>
      <c r="AJ507" t="s">
        <v>5</v>
      </c>
      <c r="AL507" t="e">
        <f t="shared" ref="AL507:AL570" si="505">IF(AND(#REF!&lt;&gt;#REF!,#REF!&lt;&gt;#REF!),"Bold","")</f>
        <v>#REF!</v>
      </c>
    </row>
    <row r="508" spans="1:38">
      <c r="A508" t="s">
        <v>676</v>
      </c>
      <c r="B508" s="1">
        <v>0.55555555555555558</v>
      </c>
      <c r="C508" t="s">
        <v>175</v>
      </c>
      <c r="D508" t="s">
        <v>484</v>
      </c>
      <c r="E508" t="s">
        <v>230</v>
      </c>
      <c r="F508">
        <v>3752</v>
      </c>
      <c r="G508" t="s">
        <v>291</v>
      </c>
      <c r="H508" t="s">
        <v>232</v>
      </c>
      <c r="I508" t="s">
        <v>5</v>
      </c>
      <c r="J508" t="s">
        <v>234</v>
      </c>
      <c r="K508" t="s">
        <v>662</v>
      </c>
      <c r="L508">
        <v>2</v>
      </c>
      <c r="M508">
        <v>65.819699999999997</v>
      </c>
      <c r="N508">
        <v>36.552199999999999</v>
      </c>
      <c r="O508">
        <v>19.742799999999999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17.368600000000001</v>
      </c>
      <c r="X508" t="s">
        <v>313</v>
      </c>
      <c r="Y508">
        <v>1.7827</v>
      </c>
      <c r="Z508" t="s">
        <v>677</v>
      </c>
      <c r="AA508">
        <v>1.7678</v>
      </c>
      <c r="AB508" t="s">
        <v>678</v>
      </c>
      <c r="AC508">
        <v>2.3331</v>
      </c>
      <c r="AD508">
        <v>0.9</v>
      </c>
      <c r="AE508">
        <v>169.91419999999999</v>
      </c>
      <c r="AF508">
        <v>6.5</v>
      </c>
      <c r="AG508">
        <v>68</v>
      </c>
      <c r="AH508">
        <v>11</v>
      </c>
      <c r="AI508">
        <v>74</v>
      </c>
      <c r="AJ508" t="s">
        <v>5</v>
      </c>
      <c r="AL508" t="e">
        <f t="shared" ref="AL508:AL571" si="506">IF(AND(#REF!&lt;&gt;#REF!,#REF!&lt;&gt;#REF!),"Bold","")</f>
        <v>#REF!</v>
      </c>
    </row>
    <row r="509" spans="1:38">
      <c r="A509" t="s">
        <v>1369</v>
      </c>
      <c r="B509" s="1">
        <v>0.67013888888888884</v>
      </c>
      <c r="C509" t="s">
        <v>224</v>
      </c>
      <c r="D509" t="s">
        <v>801</v>
      </c>
      <c r="F509">
        <v>5996</v>
      </c>
      <c r="G509" t="s">
        <v>231</v>
      </c>
      <c r="H509" t="s">
        <v>232</v>
      </c>
      <c r="I509" t="s">
        <v>5</v>
      </c>
      <c r="J509" t="s">
        <v>778</v>
      </c>
      <c r="K509" t="s">
        <v>1339</v>
      </c>
      <c r="L509">
        <v>3</v>
      </c>
      <c r="M509">
        <v>42.745699999999999</v>
      </c>
      <c r="N509">
        <v>32.236400000000003</v>
      </c>
      <c r="O509">
        <v>18.416799999999999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6.25</v>
      </c>
      <c r="X509" t="s">
        <v>441</v>
      </c>
      <c r="Y509">
        <v>0.95679999999999998</v>
      </c>
      <c r="Z509" t="s">
        <v>442</v>
      </c>
      <c r="AA509">
        <v>1.5294000000000001</v>
      </c>
      <c r="AB509" t="s">
        <v>785</v>
      </c>
      <c r="AC509">
        <v>1.8327</v>
      </c>
      <c r="AD509">
        <v>0.9</v>
      </c>
      <c r="AE509">
        <v>123.84310000000001</v>
      </c>
      <c r="AF509">
        <v>14</v>
      </c>
      <c r="AG509">
        <v>62</v>
      </c>
      <c r="AH509">
        <v>11</v>
      </c>
      <c r="AI509">
        <v>261</v>
      </c>
      <c r="AJ509" t="s">
        <v>5</v>
      </c>
      <c r="AL509" t="e">
        <f t="shared" ref="AL509:AL572" si="507">IF(AND(#REF!&lt;&gt;#REF!,#REF!&lt;&gt;#REF!),"Bold","")</f>
        <v>#REF!</v>
      </c>
    </row>
    <row r="510" spans="1:38">
      <c r="A510" t="s">
        <v>422</v>
      </c>
      <c r="B510" s="1">
        <v>0.52430555555555558</v>
      </c>
      <c r="C510" t="s">
        <v>226</v>
      </c>
      <c r="D510" t="s">
        <v>229</v>
      </c>
      <c r="E510" t="s">
        <v>388</v>
      </c>
      <c r="F510">
        <v>3493</v>
      </c>
      <c r="G510" t="s">
        <v>231</v>
      </c>
      <c r="H510" t="s">
        <v>232</v>
      </c>
      <c r="I510" t="s">
        <v>5</v>
      </c>
      <c r="J510" t="s">
        <v>234</v>
      </c>
      <c r="K510" t="s">
        <v>389</v>
      </c>
      <c r="L510">
        <v>2</v>
      </c>
      <c r="M510">
        <v>43.921500000000002</v>
      </c>
      <c r="N510">
        <v>48.475700000000003</v>
      </c>
      <c r="O510">
        <v>19.285399999999999</v>
      </c>
      <c r="P510">
        <v>7.3224999999999998</v>
      </c>
      <c r="Q510">
        <v>5.9157000000000002</v>
      </c>
      <c r="R510">
        <v>4.1311999999999998</v>
      </c>
      <c r="S510">
        <v>3.3921000000000001</v>
      </c>
      <c r="T510">
        <v>1.8713</v>
      </c>
      <c r="U510">
        <v>0</v>
      </c>
      <c r="V510">
        <v>0</v>
      </c>
      <c r="W510">
        <v>11.1671</v>
      </c>
      <c r="X510" t="s">
        <v>287</v>
      </c>
      <c r="Y510">
        <v>0.63580000000000003</v>
      </c>
      <c r="Z510" t="s">
        <v>302</v>
      </c>
      <c r="AA510">
        <v>2.8942000000000001</v>
      </c>
      <c r="AB510" t="s">
        <v>239</v>
      </c>
      <c r="AC510">
        <v>1.8788</v>
      </c>
      <c r="AD510">
        <v>0.6</v>
      </c>
      <c r="AE510">
        <v>154.297</v>
      </c>
      <c r="AF510">
        <v>12</v>
      </c>
      <c r="AG510">
        <v>64</v>
      </c>
      <c r="AH510">
        <v>11</v>
      </c>
      <c r="AI510">
        <v>18</v>
      </c>
      <c r="AJ510" t="s">
        <v>5</v>
      </c>
      <c r="AL510" t="e">
        <f t="shared" ref="AL510:AL573" si="508">IF(AND(#REF!&lt;&gt;#REF!,#REF!&lt;&gt;#REF!),"Bold","")</f>
        <v>#REF!</v>
      </c>
    </row>
    <row r="511" spans="1:38">
      <c r="A511" t="s">
        <v>623</v>
      </c>
      <c r="B511" s="1">
        <v>0.54861111111111105</v>
      </c>
      <c r="C511" t="s">
        <v>224</v>
      </c>
      <c r="D511" t="s">
        <v>433</v>
      </c>
      <c r="F511">
        <v>6542</v>
      </c>
      <c r="G511" t="s">
        <v>231</v>
      </c>
      <c r="H511" t="s">
        <v>232</v>
      </c>
      <c r="I511" t="s">
        <v>5</v>
      </c>
      <c r="J511" t="s">
        <v>234</v>
      </c>
      <c r="K511" t="s">
        <v>612</v>
      </c>
      <c r="L511">
        <v>2</v>
      </c>
      <c r="M511">
        <v>75.44</v>
      </c>
      <c r="N511">
        <v>50.368600000000001</v>
      </c>
      <c r="O511">
        <v>24.786000000000001</v>
      </c>
      <c r="P511">
        <v>7.3398000000000003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10.2379</v>
      </c>
      <c r="X511" t="s">
        <v>473</v>
      </c>
      <c r="Y511">
        <v>1.9106000000000001</v>
      </c>
      <c r="Z511" t="s">
        <v>353</v>
      </c>
      <c r="AA511">
        <v>2.3515000000000001</v>
      </c>
      <c r="AB511" t="s">
        <v>624</v>
      </c>
      <c r="AC511">
        <v>2.3128000000000002</v>
      </c>
      <c r="AD511">
        <v>0.6</v>
      </c>
      <c r="AE511">
        <v>194.41839999999999</v>
      </c>
      <c r="AF511">
        <v>12</v>
      </c>
      <c r="AG511">
        <v>64</v>
      </c>
      <c r="AH511">
        <v>11</v>
      </c>
      <c r="AI511">
        <v>11</v>
      </c>
      <c r="AJ511" t="s">
        <v>5</v>
      </c>
      <c r="AL511" t="e">
        <f t="shared" ref="AL511:AL574" si="509">IF(AND(#REF!&lt;&gt;#REF!,#REF!&lt;&gt;#REF!),"Bold","")</f>
        <v>#REF!</v>
      </c>
    </row>
    <row r="512" spans="1:38">
      <c r="A512" t="s">
        <v>927</v>
      </c>
      <c r="B512" s="1">
        <v>0.59722222222222221</v>
      </c>
      <c r="C512" t="s">
        <v>224</v>
      </c>
      <c r="D512" t="s">
        <v>484</v>
      </c>
      <c r="F512">
        <v>7632</v>
      </c>
      <c r="G512" t="s">
        <v>231</v>
      </c>
      <c r="H512" t="s">
        <v>232</v>
      </c>
      <c r="I512" t="s">
        <v>233</v>
      </c>
      <c r="J512" t="s">
        <v>778</v>
      </c>
      <c r="K512" t="s">
        <v>899</v>
      </c>
      <c r="L512">
        <v>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 t="s">
        <v>436</v>
      </c>
      <c r="Y512">
        <v>1.5404</v>
      </c>
      <c r="Z512" t="s">
        <v>907</v>
      </c>
      <c r="AA512">
        <v>1.0283</v>
      </c>
      <c r="AB512" t="s">
        <v>471</v>
      </c>
      <c r="AC512">
        <v>1.9955000000000001</v>
      </c>
      <c r="AD512">
        <v>0.6</v>
      </c>
      <c r="AE512">
        <v>5.1642000000000001</v>
      </c>
      <c r="AF512">
        <v>12</v>
      </c>
      <c r="AG512">
        <v>0</v>
      </c>
      <c r="AH512">
        <v>11</v>
      </c>
      <c r="AI512">
        <v>16</v>
      </c>
      <c r="AJ512" t="s">
        <v>5</v>
      </c>
      <c r="AL512" t="e">
        <f t="shared" ref="AL512:AL575" si="510">IF(AND(#REF!&lt;&gt;#REF!,#REF!&lt;&gt;#REF!),"Bold","")</f>
        <v>#REF!</v>
      </c>
    </row>
    <row r="513" spans="1:38">
      <c r="A513" t="s">
        <v>928</v>
      </c>
      <c r="B513" s="1">
        <v>0.59722222222222221</v>
      </c>
      <c r="C513" t="s">
        <v>224</v>
      </c>
      <c r="D513" t="s">
        <v>484</v>
      </c>
      <c r="F513">
        <v>7632</v>
      </c>
      <c r="G513" t="s">
        <v>231</v>
      </c>
      <c r="H513" t="s">
        <v>232</v>
      </c>
      <c r="I513" t="s">
        <v>233</v>
      </c>
      <c r="J513" t="s">
        <v>778</v>
      </c>
      <c r="K513" t="s">
        <v>899</v>
      </c>
      <c r="L513">
        <v>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 t="s">
        <v>650</v>
      </c>
      <c r="Y513">
        <v>0.46279999999999999</v>
      </c>
      <c r="Z513" t="s">
        <v>929</v>
      </c>
      <c r="AA513">
        <v>0.59940000000000004</v>
      </c>
      <c r="AB513" t="s">
        <v>659</v>
      </c>
      <c r="AC513">
        <v>2.9722</v>
      </c>
      <c r="AD513">
        <v>0.6</v>
      </c>
      <c r="AE513">
        <v>4.6344000000000003</v>
      </c>
      <c r="AF513">
        <v>25</v>
      </c>
      <c r="AG513">
        <v>0</v>
      </c>
      <c r="AH513">
        <v>11</v>
      </c>
      <c r="AI513">
        <v>7</v>
      </c>
      <c r="AJ513" t="s">
        <v>5</v>
      </c>
      <c r="AL513" t="e">
        <f t="shared" ref="AL513:AL576" si="511">IF(AND(#REF!&lt;&gt;#REF!,#REF!&lt;&gt;#REF!),"Bold","")</f>
        <v>#REF!</v>
      </c>
    </row>
    <row r="514" spans="1:38">
      <c r="A514" t="s">
        <v>1053</v>
      </c>
      <c r="B514" s="1">
        <v>0.61805555555555558</v>
      </c>
      <c r="C514" t="s">
        <v>226</v>
      </c>
      <c r="D514" t="s">
        <v>484</v>
      </c>
      <c r="E514" t="s">
        <v>230</v>
      </c>
      <c r="F514">
        <v>4528</v>
      </c>
      <c r="G514" t="s">
        <v>231</v>
      </c>
      <c r="H514" t="s">
        <v>232</v>
      </c>
      <c r="I514" t="s">
        <v>233</v>
      </c>
      <c r="J514" t="s">
        <v>778</v>
      </c>
      <c r="K514" t="s">
        <v>1046</v>
      </c>
      <c r="L514">
        <v>3</v>
      </c>
      <c r="M514">
        <v>67.073499999999996</v>
      </c>
      <c r="N514">
        <v>26.215900000000001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16.97</v>
      </c>
      <c r="X514" t="s">
        <v>1054</v>
      </c>
      <c r="Y514">
        <v>1.2150000000000001</v>
      </c>
      <c r="Z514" t="s">
        <v>607</v>
      </c>
      <c r="AA514">
        <v>0.69299999999999995</v>
      </c>
      <c r="AB514" t="s">
        <v>1055</v>
      </c>
      <c r="AC514">
        <v>1.1763999999999999</v>
      </c>
      <c r="AD514">
        <v>0.6</v>
      </c>
      <c r="AE514">
        <v>153.93109999999999</v>
      </c>
      <c r="AF514">
        <v>20</v>
      </c>
      <c r="AG514">
        <v>0</v>
      </c>
      <c r="AH514">
        <v>11</v>
      </c>
      <c r="AI514">
        <v>28</v>
      </c>
      <c r="AJ514" t="s">
        <v>5</v>
      </c>
      <c r="AL514" t="e">
        <f t="shared" ref="AL514:AL554" si="512">IF(AND(#REF!&lt;&gt;#REF!,#REF!&lt;&gt;#REF!),"Bold","")</f>
        <v>#REF!</v>
      </c>
    </row>
    <row r="515" spans="1:38">
      <c r="A515" t="s">
        <v>1069</v>
      </c>
      <c r="B515" s="1">
        <v>0.61805555555555558</v>
      </c>
      <c r="C515" t="s">
        <v>226</v>
      </c>
      <c r="D515" t="s">
        <v>484</v>
      </c>
      <c r="E515" t="s">
        <v>230</v>
      </c>
      <c r="F515">
        <v>4528</v>
      </c>
      <c r="G515" t="s">
        <v>231</v>
      </c>
      <c r="H515" t="s">
        <v>232</v>
      </c>
      <c r="I515" t="s">
        <v>233</v>
      </c>
      <c r="J515" t="s">
        <v>778</v>
      </c>
      <c r="K515" t="s">
        <v>1046</v>
      </c>
      <c r="L515">
        <v>3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 t="s">
        <v>262</v>
      </c>
      <c r="Y515">
        <v>0.34110000000000001</v>
      </c>
      <c r="Z515" t="s">
        <v>1070</v>
      </c>
      <c r="AA515">
        <v>0.2235</v>
      </c>
      <c r="AB515" t="s">
        <v>787</v>
      </c>
      <c r="AC515">
        <v>1.7835000000000001</v>
      </c>
      <c r="AD515">
        <v>0.6</v>
      </c>
      <c r="AE515">
        <v>2.9481000000000002</v>
      </c>
      <c r="AF515">
        <v>33</v>
      </c>
      <c r="AG515">
        <v>0</v>
      </c>
      <c r="AH515">
        <v>11</v>
      </c>
      <c r="AI515">
        <v>11</v>
      </c>
      <c r="AJ515" t="s">
        <v>5</v>
      </c>
      <c r="AL515" t="e">
        <f t="shared" ref="AL515:AL555" si="513">IF(AND(#REF!&lt;&gt;#REF!,#REF!&lt;&gt;#REF!),"Bold","")</f>
        <v>#REF!</v>
      </c>
    </row>
    <row r="516" spans="1:38">
      <c r="A516" t="s">
        <v>653</v>
      </c>
      <c r="B516" s="1">
        <v>0.54861111111111105</v>
      </c>
      <c r="C516" t="s">
        <v>224</v>
      </c>
      <c r="D516" t="s">
        <v>433</v>
      </c>
      <c r="F516">
        <v>6542</v>
      </c>
      <c r="G516" t="s">
        <v>231</v>
      </c>
      <c r="H516" t="s">
        <v>232</v>
      </c>
      <c r="I516" t="s">
        <v>5</v>
      </c>
      <c r="J516" t="s">
        <v>234</v>
      </c>
      <c r="K516" t="s">
        <v>612</v>
      </c>
      <c r="L516">
        <v>2</v>
      </c>
      <c r="M516">
        <v>54.32</v>
      </c>
      <c r="N516">
        <v>38</v>
      </c>
      <c r="O516">
        <v>18.010899999999999</v>
      </c>
      <c r="P516">
        <v>7.5187999999999997</v>
      </c>
      <c r="Q516">
        <v>5.1478000000000002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11.3207</v>
      </c>
      <c r="X516" t="s">
        <v>465</v>
      </c>
      <c r="Y516">
        <v>0.77380000000000004</v>
      </c>
      <c r="Z516" t="s">
        <v>478</v>
      </c>
      <c r="AA516">
        <v>0.43020000000000003</v>
      </c>
      <c r="AB516" t="s">
        <v>654</v>
      </c>
      <c r="AC516">
        <v>1.3239000000000001</v>
      </c>
      <c r="AD516">
        <v>0.3</v>
      </c>
      <c r="AE516">
        <v>147.8792</v>
      </c>
      <c r="AF516">
        <v>33</v>
      </c>
      <c r="AG516">
        <v>65</v>
      </c>
      <c r="AH516">
        <v>11</v>
      </c>
      <c r="AI516">
        <v>13</v>
      </c>
      <c r="AJ516" t="s">
        <v>5</v>
      </c>
      <c r="AL516" t="e">
        <f t="shared" ref="AL516:AL556" si="514">IF(AND(#REF!&lt;&gt;#REF!,#REF!&lt;&gt;#REF!),"Bold","")</f>
        <v>#REF!</v>
      </c>
    </row>
    <row r="517" spans="1:38">
      <c r="A517" t="s">
        <v>245</v>
      </c>
      <c r="B517" s="1">
        <v>0.50347222222222221</v>
      </c>
      <c r="C517" t="s">
        <v>226</v>
      </c>
      <c r="D517" t="s">
        <v>229</v>
      </c>
      <c r="E517" t="s">
        <v>230</v>
      </c>
      <c r="F517">
        <v>4528</v>
      </c>
      <c r="G517" t="s">
        <v>231</v>
      </c>
      <c r="H517" t="s">
        <v>232</v>
      </c>
      <c r="I517" t="s">
        <v>233</v>
      </c>
      <c r="J517" t="s">
        <v>234</v>
      </c>
      <c r="K517" t="s">
        <v>235</v>
      </c>
      <c r="L517">
        <v>2</v>
      </c>
      <c r="M517">
        <v>45.413699999999999</v>
      </c>
      <c r="N517">
        <v>50.756799999999998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18.051400000000001</v>
      </c>
      <c r="X517" t="s">
        <v>246</v>
      </c>
      <c r="Y517">
        <v>2.3609</v>
      </c>
      <c r="Z517" t="s">
        <v>247</v>
      </c>
      <c r="AA517">
        <v>0.86140000000000005</v>
      </c>
      <c r="AB517" t="s">
        <v>248</v>
      </c>
      <c r="AC517">
        <v>2.0914999999999999</v>
      </c>
      <c r="AD517">
        <v>0</v>
      </c>
      <c r="AE517">
        <v>163.13409999999999</v>
      </c>
      <c r="AF517">
        <v>16</v>
      </c>
      <c r="AG517">
        <v>0</v>
      </c>
      <c r="AH517">
        <v>11</v>
      </c>
      <c r="AI517">
        <v>96</v>
      </c>
      <c r="AJ517" t="s">
        <v>5</v>
      </c>
      <c r="AL517" t="e">
        <f t="shared" ref="AL517:AL557" si="515">IF(AND(#REF!&lt;&gt;#REF!,#REF!&lt;&gt;#REF!),"Bold","")</f>
        <v>#REF!</v>
      </c>
    </row>
    <row r="518" spans="1:38">
      <c r="A518" t="s">
        <v>249</v>
      </c>
      <c r="B518" s="1">
        <v>0.50347222222222221</v>
      </c>
      <c r="C518" t="s">
        <v>226</v>
      </c>
      <c r="D518" t="s">
        <v>229</v>
      </c>
      <c r="E518" t="s">
        <v>230</v>
      </c>
      <c r="F518">
        <v>4528</v>
      </c>
      <c r="G518" t="s">
        <v>231</v>
      </c>
      <c r="H518" t="s">
        <v>232</v>
      </c>
      <c r="I518" t="s">
        <v>233</v>
      </c>
      <c r="J518" t="s">
        <v>234</v>
      </c>
      <c r="K518" t="s">
        <v>235</v>
      </c>
      <c r="L518">
        <v>2</v>
      </c>
      <c r="M518">
        <v>44.4771</v>
      </c>
      <c r="N518">
        <v>49.893599999999999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16.867100000000001</v>
      </c>
      <c r="X518" t="s">
        <v>250</v>
      </c>
      <c r="Y518">
        <v>1.2108000000000001</v>
      </c>
      <c r="Z518" t="s">
        <v>251</v>
      </c>
      <c r="AA518">
        <v>0.60089999999999999</v>
      </c>
      <c r="AB518" t="s">
        <v>252</v>
      </c>
      <c r="AC518">
        <v>1.3822000000000001</v>
      </c>
      <c r="AD518">
        <v>0</v>
      </c>
      <c r="AE518">
        <v>157.22280000000001</v>
      </c>
      <c r="AF518">
        <v>16</v>
      </c>
      <c r="AG518">
        <v>0</v>
      </c>
      <c r="AH518">
        <v>11</v>
      </c>
      <c r="AI518">
        <v>14</v>
      </c>
      <c r="AJ518" t="s">
        <v>5</v>
      </c>
      <c r="AL518" t="e">
        <f t="shared" ref="AL518:AL558" si="516">IF(AND(#REF!&lt;&gt;#REF!,#REF!&lt;&gt;#REF!),"Bold","")</f>
        <v>#REF!</v>
      </c>
    </row>
    <row r="519" spans="1:38">
      <c r="A519" t="s">
        <v>253</v>
      </c>
      <c r="B519" s="1">
        <v>0.50347222222222221</v>
      </c>
      <c r="C519" t="s">
        <v>226</v>
      </c>
      <c r="D519" t="s">
        <v>229</v>
      </c>
      <c r="E519" t="s">
        <v>230</v>
      </c>
      <c r="F519">
        <v>4528</v>
      </c>
      <c r="G519" t="s">
        <v>231</v>
      </c>
      <c r="H519" t="s">
        <v>232</v>
      </c>
      <c r="I519" t="s">
        <v>233</v>
      </c>
      <c r="J519" t="s">
        <v>234</v>
      </c>
      <c r="K519" t="s">
        <v>235</v>
      </c>
      <c r="L519">
        <v>2</v>
      </c>
      <c r="M519">
        <v>52.881999999999998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15.071400000000001</v>
      </c>
      <c r="X519" t="s">
        <v>254</v>
      </c>
      <c r="Y519">
        <v>9.3799999999999994E-2</v>
      </c>
      <c r="Z519" t="s">
        <v>255</v>
      </c>
      <c r="AA519">
        <v>8.2199999999999995E-2</v>
      </c>
      <c r="AB519" t="s">
        <v>256</v>
      </c>
      <c r="AC519">
        <v>1.2817000000000001</v>
      </c>
      <c r="AD519">
        <v>0</v>
      </c>
      <c r="AE519">
        <v>149.84469999999999</v>
      </c>
      <c r="AF519">
        <v>50</v>
      </c>
      <c r="AG519">
        <v>0</v>
      </c>
      <c r="AH519">
        <v>11</v>
      </c>
      <c r="AI519">
        <v>18</v>
      </c>
      <c r="AJ519" t="s">
        <v>5</v>
      </c>
      <c r="AL519" t="e">
        <f t="shared" ref="AL519:AL559" si="517">IF(AND(#REF!&lt;&gt;#REF!,#REF!&lt;&gt;#REF!),"Bold","")</f>
        <v>#REF!</v>
      </c>
    </row>
    <row r="520" spans="1:38">
      <c r="A520" t="s">
        <v>261</v>
      </c>
      <c r="B520" s="1">
        <v>0.50347222222222221</v>
      </c>
      <c r="C520" t="s">
        <v>226</v>
      </c>
      <c r="D520" t="s">
        <v>229</v>
      </c>
      <c r="E520" t="s">
        <v>230</v>
      </c>
      <c r="F520">
        <v>4528</v>
      </c>
      <c r="G520" t="s">
        <v>231</v>
      </c>
      <c r="H520" t="s">
        <v>232</v>
      </c>
      <c r="I520" t="s">
        <v>233</v>
      </c>
      <c r="J520" t="s">
        <v>234</v>
      </c>
      <c r="K520" t="s">
        <v>235</v>
      </c>
      <c r="L520">
        <v>2</v>
      </c>
      <c r="M520">
        <v>38.725999999999999</v>
      </c>
      <c r="N520">
        <v>48.425800000000002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15.450699999999999</v>
      </c>
      <c r="X520" t="s">
        <v>262</v>
      </c>
      <c r="Y520">
        <v>0.58589999999999998</v>
      </c>
      <c r="Z520" t="s">
        <v>263</v>
      </c>
      <c r="AA520">
        <v>1.1263000000000001</v>
      </c>
      <c r="AB520" t="s">
        <v>264</v>
      </c>
      <c r="AC520">
        <v>1.2754000000000001</v>
      </c>
      <c r="AD520">
        <v>0</v>
      </c>
      <c r="AE520">
        <v>145.34299999999999</v>
      </c>
      <c r="AF520">
        <v>16</v>
      </c>
      <c r="AG520">
        <v>0</v>
      </c>
      <c r="AH520">
        <v>11</v>
      </c>
      <c r="AI520">
        <v>25</v>
      </c>
      <c r="AJ520" t="s">
        <v>5</v>
      </c>
      <c r="AL520" t="e">
        <f t="shared" ref="AL520:AL560" si="518">IF(AND(#REF!&lt;&gt;#REF!,#REF!&lt;&gt;#REF!),"Bold","")</f>
        <v>#REF!</v>
      </c>
    </row>
    <row r="521" spans="1:38">
      <c r="A521" t="s">
        <v>265</v>
      </c>
      <c r="B521" s="1">
        <v>0.50347222222222221</v>
      </c>
      <c r="C521" t="s">
        <v>226</v>
      </c>
      <c r="D521" t="s">
        <v>229</v>
      </c>
      <c r="E521" t="s">
        <v>230</v>
      </c>
      <c r="F521">
        <v>4528</v>
      </c>
      <c r="G521" t="s">
        <v>231</v>
      </c>
      <c r="H521" t="s">
        <v>232</v>
      </c>
      <c r="I521" t="s">
        <v>233</v>
      </c>
      <c r="J521" t="s">
        <v>234</v>
      </c>
      <c r="K521" t="s">
        <v>235</v>
      </c>
      <c r="L521">
        <v>2</v>
      </c>
      <c r="M521">
        <v>44.951300000000003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10.66</v>
      </c>
      <c r="X521" t="s">
        <v>266</v>
      </c>
      <c r="Y521">
        <v>1.988</v>
      </c>
      <c r="Z521" t="s">
        <v>267</v>
      </c>
      <c r="AA521">
        <v>1.2211000000000001</v>
      </c>
      <c r="AB521" t="s">
        <v>268</v>
      </c>
      <c r="AC521">
        <v>2.0087999999999999</v>
      </c>
      <c r="AD521">
        <v>0</v>
      </c>
      <c r="AE521">
        <v>129.20009999999999</v>
      </c>
      <c r="AF521">
        <v>50</v>
      </c>
      <c r="AG521">
        <v>0</v>
      </c>
      <c r="AH521">
        <v>11</v>
      </c>
      <c r="AI521">
        <v>13</v>
      </c>
      <c r="AJ521" t="s">
        <v>5</v>
      </c>
      <c r="AL521" t="e">
        <f t="shared" ref="AL521:AL561" si="519">IF(AND(#REF!&lt;&gt;#REF!,#REF!&lt;&gt;#REF!),"Bold","")</f>
        <v>#REF!</v>
      </c>
    </row>
    <row r="522" spans="1:38">
      <c r="A522" t="s">
        <v>283</v>
      </c>
      <c r="B522" s="1">
        <v>0.50347222222222221</v>
      </c>
      <c r="C522" t="s">
        <v>226</v>
      </c>
      <c r="D522" t="s">
        <v>229</v>
      </c>
      <c r="E522" t="s">
        <v>230</v>
      </c>
      <c r="F522">
        <v>4528</v>
      </c>
      <c r="G522" t="s">
        <v>231</v>
      </c>
      <c r="H522" t="s">
        <v>232</v>
      </c>
      <c r="I522" t="s">
        <v>233</v>
      </c>
      <c r="J522" t="s">
        <v>234</v>
      </c>
      <c r="K522" t="s">
        <v>235</v>
      </c>
      <c r="L522">
        <v>2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 t="s">
        <v>284</v>
      </c>
      <c r="Y522">
        <v>0.88859999999999995</v>
      </c>
      <c r="Z522" t="s">
        <v>255</v>
      </c>
      <c r="AA522">
        <v>8.2199999999999995E-2</v>
      </c>
      <c r="AB522" t="s">
        <v>285</v>
      </c>
      <c r="AC522">
        <v>1.2854000000000001</v>
      </c>
      <c r="AD522">
        <v>0</v>
      </c>
      <c r="AE522">
        <v>2.2562000000000002</v>
      </c>
      <c r="AF522">
        <v>50</v>
      </c>
      <c r="AG522">
        <v>0</v>
      </c>
      <c r="AH522">
        <v>11</v>
      </c>
      <c r="AI522">
        <v>6</v>
      </c>
      <c r="AJ522" t="s">
        <v>5</v>
      </c>
      <c r="AL522" t="e">
        <f t="shared" ref="AL522:AL562" si="520">IF(AND(#REF!&lt;&gt;#REF!,#REF!&lt;&gt;#REF!),"Bold","")</f>
        <v>#REF!</v>
      </c>
    </row>
    <row r="523" spans="1:38">
      <c r="A523" t="s">
        <v>286</v>
      </c>
      <c r="B523" s="1">
        <v>0.50347222222222221</v>
      </c>
      <c r="C523" t="s">
        <v>226</v>
      </c>
      <c r="D523" t="s">
        <v>229</v>
      </c>
      <c r="E523" t="s">
        <v>230</v>
      </c>
      <c r="F523">
        <v>4528</v>
      </c>
      <c r="G523" t="s">
        <v>231</v>
      </c>
      <c r="H523" t="s">
        <v>232</v>
      </c>
      <c r="I523" t="s">
        <v>233</v>
      </c>
      <c r="J523" t="s">
        <v>234</v>
      </c>
      <c r="K523" t="s">
        <v>235</v>
      </c>
      <c r="L523">
        <v>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 t="s">
        <v>287</v>
      </c>
      <c r="Y523">
        <v>0.63580000000000003</v>
      </c>
      <c r="Z523" t="s">
        <v>288</v>
      </c>
      <c r="AA523">
        <v>0.26919999999999999</v>
      </c>
      <c r="AB523" t="s">
        <v>289</v>
      </c>
      <c r="AC523">
        <v>0.45369999999999999</v>
      </c>
      <c r="AD523">
        <v>0</v>
      </c>
      <c r="AE523">
        <v>1.3587</v>
      </c>
      <c r="AF523">
        <v>33</v>
      </c>
      <c r="AG523">
        <v>0</v>
      </c>
      <c r="AH523">
        <v>11</v>
      </c>
      <c r="AI523">
        <v>17</v>
      </c>
      <c r="AJ523" t="s">
        <v>5</v>
      </c>
      <c r="AL523" t="e">
        <f t="shared" ref="AL523:AL563" si="521">IF(AND(#REF!&lt;&gt;#REF!,#REF!&lt;&gt;#REF!),"Bold","")</f>
        <v>#REF!</v>
      </c>
    </row>
    <row r="524" spans="1:38">
      <c r="A524" t="s">
        <v>440</v>
      </c>
      <c r="B524" s="1">
        <v>0.52777777777777779</v>
      </c>
      <c r="C524" t="s">
        <v>224</v>
      </c>
      <c r="D524" t="s">
        <v>433</v>
      </c>
      <c r="F524">
        <v>10358</v>
      </c>
      <c r="G524" t="s">
        <v>231</v>
      </c>
      <c r="H524" t="s">
        <v>232</v>
      </c>
      <c r="I524" t="s">
        <v>233</v>
      </c>
      <c r="J524" t="s">
        <v>234</v>
      </c>
      <c r="K524" t="s">
        <v>434</v>
      </c>
      <c r="L524">
        <v>2</v>
      </c>
      <c r="M524">
        <v>80.151200000000003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19.7057</v>
      </c>
      <c r="X524" t="s">
        <v>441</v>
      </c>
      <c r="Y524">
        <v>0.95679999999999998</v>
      </c>
      <c r="Z524" t="s">
        <v>442</v>
      </c>
      <c r="AA524">
        <v>1.5294000000000001</v>
      </c>
      <c r="AB524" t="s">
        <v>268</v>
      </c>
      <c r="AC524">
        <v>1.9713000000000001</v>
      </c>
      <c r="AD524">
        <v>0</v>
      </c>
      <c r="AE524">
        <v>226.22450000000001</v>
      </c>
      <c r="AF524">
        <v>16</v>
      </c>
      <c r="AG524">
        <v>0</v>
      </c>
      <c r="AH524">
        <v>11</v>
      </c>
      <c r="AI524">
        <v>54</v>
      </c>
      <c r="AJ524" t="s">
        <v>5</v>
      </c>
      <c r="AL524" t="e">
        <f t="shared" ref="AL524:AL564" si="522">IF(AND(#REF!&lt;&gt;#REF!,#REF!&lt;&gt;#REF!),"Bold","")</f>
        <v>#REF!</v>
      </c>
    </row>
    <row r="525" spans="1:38">
      <c r="A525" t="s">
        <v>447</v>
      </c>
      <c r="B525" s="1">
        <v>0.52777777777777779</v>
      </c>
      <c r="C525" t="s">
        <v>224</v>
      </c>
      <c r="D525" t="s">
        <v>433</v>
      </c>
      <c r="F525">
        <v>10358</v>
      </c>
      <c r="G525" t="s">
        <v>231</v>
      </c>
      <c r="H525" t="s">
        <v>232</v>
      </c>
      <c r="I525" t="s">
        <v>233</v>
      </c>
      <c r="J525" t="s">
        <v>234</v>
      </c>
      <c r="K525" t="s">
        <v>434</v>
      </c>
      <c r="L525">
        <v>2</v>
      </c>
      <c r="M525">
        <v>73.452299999999994</v>
      </c>
      <c r="N525">
        <v>58.118699999999997</v>
      </c>
      <c r="O525">
        <v>20.813199999999998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17.6829</v>
      </c>
      <c r="X525" t="s">
        <v>448</v>
      </c>
      <c r="Y525">
        <v>0.77310000000000001</v>
      </c>
      <c r="Z525" t="s">
        <v>449</v>
      </c>
      <c r="AA525">
        <v>1.7081</v>
      </c>
      <c r="AB525" t="s">
        <v>450</v>
      </c>
      <c r="AC525">
        <v>0.70350000000000001</v>
      </c>
      <c r="AD525">
        <v>0</v>
      </c>
      <c r="AE525">
        <v>202.37729999999999</v>
      </c>
      <c r="AF525">
        <v>10</v>
      </c>
      <c r="AG525">
        <v>73</v>
      </c>
      <c r="AH525">
        <v>11</v>
      </c>
      <c r="AI525">
        <v>17</v>
      </c>
      <c r="AJ525" t="s">
        <v>5</v>
      </c>
      <c r="AL525" t="e">
        <f t="shared" ref="AL525:AL565" si="523">IF(AND(#REF!&lt;&gt;#REF!,#REF!&lt;&gt;#REF!),"Bold","")</f>
        <v>#REF!</v>
      </c>
    </row>
    <row r="526" spans="1:38">
      <c r="A526" t="s">
        <v>451</v>
      </c>
      <c r="B526" s="1">
        <v>0.52777777777777779</v>
      </c>
      <c r="C526" t="s">
        <v>224</v>
      </c>
      <c r="D526" t="s">
        <v>433</v>
      </c>
      <c r="F526">
        <v>10358</v>
      </c>
      <c r="G526" t="s">
        <v>231</v>
      </c>
      <c r="H526" t="s">
        <v>232</v>
      </c>
      <c r="I526" t="s">
        <v>233</v>
      </c>
      <c r="J526" t="s">
        <v>234</v>
      </c>
      <c r="K526" t="s">
        <v>434</v>
      </c>
      <c r="L526">
        <v>2</v>
      </c>
      <c r="M526">
        <v>59.599699999999999</v>
      </c>
      <c r="N526">
        <v>35.670299999999997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18.274999999999999</v>
      </c>
      <c r="X526" t="s">
        <v>452</v>
      </c>
      <c r="Y526">
        <v>3.4901</v>
      </c>
      <c r="Z526" t="s">
        <v>437</v>
      </c>
      <c r="AA526">
        <v>2.8085</v>
      </c>
      <c r="AB526" t="s">
        <v>438</v>
      </c>
      <c r="AC526">
        <v>3.2587000000000002</v>
      </c>
      <c r="AD526">
        <v>0</v>
      </c>
      <c r="AE526">
        <v>164.8295</v>
      </c>
      <c r="AF526">
        <v>8</v>
      </c>
      <c r="AG526">
        <v>0</v>
      </c>
      <c r="AH526">
        <v>11</v>
      </c>
      <c r="AI526">
        <v>11</v>
      </c>
      <c r="AJ526" t="s">
        <v>5</v>
      </c>
      <c r="AL526" t="e">
        <f t="shared" ref="AL526:AL566" si="524">IF(AND(#REF!&lt;&gt;#REF!,#REF!&lt;&gt;#REF!),"Bold","")</f>
        <v>#REF!</v>
      </c>
    </row>
    <row r="527" spans="1:38">
      <c r="A527" t="s">
        <v>460</v>
      </c>
      <c r="B527" s="1">
        <v>0.52777777777777779</v>
      </c>
      <c r="C527" t="s">
        <v>224</v>
      </c>
      <c r="D527" t="s">
        <v>433</v>
      </c>
      <c r="F527">
        <v>10358</v>
      </c>
      <c r="G527" t="s">
        <v>231</v>
      </c>
      <c r="H527" t="s">
        <v>232</v>
      </c>
      <c r="I527" t="s">
        <v>233</v>
      </c>
      <c r="J527" t="s">
        <v>234</v>
      </c>
      <c r="K527" t="s">
        <v>434</v>
      </c>
      <c r="L527">
        <v>2</v>
      </c>
      <c r="M527">
        <v>46.957299999999996</v>
      </c>
      <c r="N527">
        <v>37.2639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15.447100000000001</v>
      </c>
      <c r="X527" t="s">
        <v>461</v>
      </c>
      <c r="Y527">
        <v>1.2144999999999999</v>
      </c>
      <c r="Z527" t="s">
        <v>462</v>
      </c>
      <c r="AA527">
        <v>0.94040000000000001</v>
      </c>
      <c r="AB527" t="s">
        <v>463</v>
      </c>
      <c r="AC527">
        <v>1.0666</v>
      </c>
      <c r="AD527">
        <v>0</v>
      </c>
      <c r="AE527">
        <v>140.35149999999999</v>
      </c>
      <c r="AF527">
        <v>33</v>
      </c>
      <c r="AG527">
        <v>0</v>
      </c>
      <c r="AH527">
        <v>11</v>
      </c>
      <c r="AI527">
        <v>5</v>
      </c>
      <c r="AJ527" t="s">
        <v>5</v>
      </c>
      <c r="AL527" t="e">
        <f t="shared" ref="AL527:AL567" si="525">IF(AND(#REF!&lt;&gt;#REF!,#REF!&lt;&gt;#REF!),"Bold","")</f>
        <v>#REF!</v>
      </c>
    </row>
    <row r="528" spans="1:38">
      <c r="A528" t="s">
        <v>464</v>
      </c>
      <c r="B528" s="1">
        <v>0.52777777777777779</v>
      </c>
      <c r="C528" t="s">
        <v>224</v>
      </c>
      <c r="D528" t="s">
        <v>433</v>
      </c>
      <c r="F528">
        <v>10358</v>
      </c>
      <c r="G528" t="s">
        <v>231</v>
      </c>
      <c r="H528" t="s">
        <v>232</v>
      </c>
      <c r="I528" t="s">
        <v>233</v>
      </c>
      <c r="J528" t="s">
        <v>234</v>
      </c>
      <c r="K528" t="s">
        <v>434</v>
      </c>
      <c r="L528">
        <v>2</v>
      </c>
      <c r="M528">
        <v>48.443899999999999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8.5714000000000006</v>
      </c>
      <c r="X528" t="s">
        <v>465</v>
      </c>
      <c r="Y528">
        <v>0.59179999999999999</v>
      </c>
      <c r="Z528" t="s">
        <v>466</v>
      </c>
      <c r="AA528">
        <v>0</v>
      </c>
      <c r="AB528" t="s">
        <v>467</v>
      </c>
      <c r="AC528">
        <v>0.155</v>
      </c>
      <c r="AD528">
        <v>0</v>
      </c>
      <c r="AE528">
        <v>131.4453</v>
      </c>
      <c r="AF528">
        <v>66</v>
      </c>
      <c r="AG528">
        <v>0</v>
      </c>
      <c r="AH528">
        <v>11</v>
      </c>
      <c r="AI528">
        <v>201</v>
      </c>
      <c r="AJ528" t="s">
        <v>5</v>
      </c>
      <c r="AL528" t="e">
        <f t="shared" ref="AL528:AL568" si="526">IF(AND(#REF!&lt;&gt;#REF!,#REF!&lt;&gt;#REF!),"Bold","")</f>
        <v>#REF!</v>
      </c>
    </row>
    <row r="529" spans="1:38">
      <c r="A529" t="s">
        <v>468</v>
      </c>
      <c r="B529" s="1">
        <v>0.52777777777777779</v>
      </c>
      <c r="C529" t="s">
        <v>224</v>
      </c>
      <c r="D529" t="s">
        <v>433</v>
      </c>
      <c r="F529">
        <v>10358</v>
      </c>
      <c r="G529" t="s">
        <v>231</v>
      </c>
      <c r="H529" t="s">
        <v>232</v>
      </c>
      <c r="I529" t="s">
        <v>233</v>
      </c>
      <c r="J529" t="s">
        <v>234</v>
      </c>
      <c r="K529" t="s">
        <v>434</v>
      </c>
      <c r="L529">
        <v>2</v>
      </c>
      <c r="M529">
        <v>47.625399999999999</v>
      </c>
      <c r="N529">
        <v>33.817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 t="s">
        <v>469</v>
      </c>
      <c r="Y529">
        <v>1.4651000000000001</v>
      </c>
      <c r="Z529" t="s">
        <v>470</v>
      </c>
      <c r="AA529">
        <v>1.0568</v>
      </c>
      <c r="AB529" t="s">
        <v>471</v>
      </c>
      <c r="AC529">
        <v>1.9268000000000001</v>
      </c>
      <c r="AD529">
        <v>0</v>
      </c>
      <c r="AE529">
        <v>121.8947</v>
      </c>
      <c r="AF529">
        <v>33</v>
      </c>
      <c r="AG529">
        <v>0</v>
      </c>
      <c r="AH529">
        <v>11</v>
      </c>
      <c r="AI529">
        <v>3</v>
      </c>
      <c r="AJ529" t="s">
        <v>5</v>
      </c>
      <c r="AL529" t="e">
        <f t="shared" ref="AL529:AL569" si="527">IF(AND(#REF!&lt;&gt;#REF!,#REF!&lt;&gt;#REF!),"Bold","")</f>
        <v>#REF!</v>
      </c>
    </row>
    <row r="530" spans="1:38">
      <c r="A530" t="s">
        <v>472</v>
      </c>
      <c r="B530" s="1">
        <v>0.52777777777777779</v>
      </c>
      <c r="C530" t="s">
        <v>224</v>
      </c>
      <c r="D530" t="s">
        <v>433</v>
      </c>
      <c r="F530">
        <v>10358</v>
      </c>
      <c r="G530" t="s">
        <v>231</v>
      </c>
      <c r="H530" t="s">
        <v>232</v>
      </c>
      <c r="I530" t="s">
        <v>233</v>
      </c>
      <c r="J530" t="s">
        <v>234</v>
      </c>
      <c r="K530" t="s">
        <v>434</v>
      </c>
      <c r="L530">
        <v>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 t="s">
        <v>473</v>
      </c>
      <c r="Y530">
        <v>2.1421999999999999</v>
      </c>
      <c r="Z530" t="s">
        <v>474</v>
      </c>
      <c r="AA530">
        <v>1.8369</v>
      </c>
      <c r="AB530" t="s">
        <v>475</v>
      </c>
      <c r="AC530">
        <v>0.96750000000000003</v>
      </c>
      <c r="AD530">
        <v>0</v>
      </c>
      <c r="AE530">
        <v>4.9466000000000001</v>
      </c>
      <c r="AF530">
        <v>4</v>
      </c>
      <c r="AG530">
        <v>0</v>
      </c>
      <c r="AH530">
        <v>11</v>
      </c>
      <c r="AI530">
        <v>16</v>
      </c>
      <c r="AJ530" t="s">
        <v>5</v>
      </c>
      <c r="AL530" t="e">
        <f t="shared" ref="AL530:AL570" si="528">IF(AND(#REF!&lt;&gt;#REF!,#REF!&lt;&gt;#REF!),"Bold","")</f>
        <v>#REF!</v>
      </c>
    </row>
    <row r="531" spans="1:38">
      <c r="A531" t="s">
        <v>476</v>
      </c>
      <c r="B531" s="1">
        <v>0.52777777777777779</v>
      </c>
      <c r="C531" t="s">
        <v>224</v>
      </c>
      <c r="D531" t="s">
        <v>433</v>
      </c>
      <c r="F531">
        <v>10358</v>
      </c>
      <c r="G531" t="s">
        <v>231</v>
      </c>
      <c r="H531" t="s">
        <v>232</v>
      </c>
      <c r="I531" t="s">
        <v>233</v>
      </c>
      <c r="J531" t="s">
        <v>234</v>
      </c>
      <c r="K531" t="s">
        <v>434</v>
      </c>
      <c r="L531">
        <v>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 t="s">
        <v>477</v>
      </c>
      <c r="Y531">
        <v>0.90510000000000002</v>
      </c>
      <c r="Z531" t="s">
        <v>478</v>
      </c>
      <c r="AA531">
        <v>0.43020000000000003</v>
      </c>
      <c r="AB531" t="s">
        <v>479</v>
      </c>
      <c r="AC531">
        <v>1.8967000000000001</v>
      </c>
      <c r="AD531">
        <v>0</v>
      </c>
      <c r="AE531">
        <v>3.2320000000000002</v>
      </c>
      <c r="AF531">
        <v>16</v>
      </c>
      <c r="AG531">
        <v>0</v>
      </c>
      <c r="AH531">
        <v>11</v>
      </c>
      <c r="AI531">
        <v>25</v>
      </c>
      <c r="AJ531" t="s">
        <v>5</v>
      </c>
      <c r="AL531" t="e">
        <f t="shared" ref="AL531:AL571" si="529">IF(AND(#REF!&lt;&gt;#REF!,#REF!&lt;&gt;#REF!),"Bold","")</f>
        <v>#REF!</v>
      </c>
    </row>
    <row r="532" spans="1:38">
      <c r="A532" t="s">
        <v>570</v>
      </c>
      <c r="B532" s="1">
        <v>0.53819444444444442</v>
      </c>
      <c r="C532" t="s">
        <v>186</v>
      </c>
      <c r="D532" t="s">
        <v>547</v>
      </c>
      <c r="E532" t="s">
        <v>230</v>
      </c>
      <c r="F532">
        <v>3184</v>
      </c>
      <c r="G532" t="s">
        <v>548</v>
      </c>
      <c r="H532" t="s">
        <v>329</v>
      </c>
      <c r="I532" t="s">
        <v>233</v>
      </c>
      <c r="J532" t="s">
        <v>521</v>
      </c>
      <c r="K532" t="s">
        <v>549</v>
      </c>
      <c r="L532">
        <v>6</v>
      </c>
      <c r="M532">
        <v>51.111800000000002</v>
      </c>
      <c r="N532">
        <v>38.682200000000002</v>
      </c>
      <c r="O532">
        <v>15.375500000000001</v>
      </c>
      <c r="P532">
        <v>3.1495000000000002</v>
      </c>
      <c r="Q532">
        <v>2.9843999999999999</v>
      </c>
      <c r="R532">
        <v>1.6420999999999999</v>
      </c>
      <c r="S532">
        <v>0</v>
      </c>
      <c r="T532">
        <v>0</v>
      </c>
      <c r="U532">
        <v>0</v>
      </c>
      <c r="V532">
        <v>0</v>
      </c>
      <c r="W532">
        <v>0</v>
      </c>
      <c r="X532" t="s">
        <v>571</v>
      </c>
      <c r="Y532">
        <v>0.67330000000000001</v>
      </c>
      <c r="Z532" t="s">
        <v>572</v>
      </c>
      <c r="AA532">
        <v>0.45650000000000002</v>
      </c>
      <c r="AB532" t="s">
        <v>573</v>
      </c>
      <c r="AC532">
        <v>1.6751</v>
      </c>
      <c r="AD532">
        <v>0</v>
      </c>
      <c r="AE532">
        <v>120.7728</v>
      </c>
      <c r="AF532">
        <v>16</v>
      </c>
      <c r="AG532">
        <v>95</v>
      </c>
      <c r="AH532">
        <v>11</v>
      </c>
      <c r="AI532">
        <v>9</v>
      </c>
      <c r="AJ532" t="s">
        <v>5</v>
      </c>
      <c r="AL532" t="e">
        <f t="shared" ref="AL532:AL572" si="530">IF(AND(#REF!&lt;&gt;#REF!,#REF!&lt;&gt;#REF!),"Bold","")</f>
        <v>#REF!</v>
      </c>
    </row>
    <row r="533" spans="1:38">
      <c r="A533" t="s">
        <v>578</v>
      </c>
      <c r="B533" s="1">
        <v>0.53819444444444442</v>
      </c>
      <c r="C533" t="s">
        <v>186</v>
      </c>
      <c r="D533" t="s">
        <v>547</v>
      </c>
      <c r="E533" t="s">
        <v>230</v>
      </c>
      <c r="F533">
        <v>3184</v>
      </c>
      <c r="G533" t="s">
        <v>548</v>
      </c>
      <c r="H533" t="s">
        <v>329</v>
      </c>
      <c r="I533" t="s">
        <v>233</v>
      </c>
      <c r="J533" t="s">
        <v>521</v>
      </c>
      <c r="K533" t="s">
        <v>549</v>
      </c>
      <c r="L533">
        <v>7</v>
      </c>
      <c r="M533">
        <v>29.311900000000001</v>
      </c>
      <c r="N533">
        <v>13.9404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 t="s">
        <v>579</v>
      </c>
      <c r="Y533">
        <v>3.0232999999999999</v>
      </c>
      <c r="Z533" t="s">
        <v>580</v>
      </c>
      <c r="AA533">
        <v>0.37490000000000001</v>
      </c>
      <c r="AB533" t="s">
        <v>556</v>
      </c>
      <c r="AC533">
        <v>2.1703999999999999</v>
      </c>
      <c r="AD533">
        <v>0</v>
      </c>
      <c r="AE533">
        <v>67.539199999999994</v>
      </c>
      <c r="AF533">
        <v>7.5</v>
      </c>
      <c r="AG533">
        <v>0</v>
      </c>
      <c r="AH533">
        <v>11</v>
      </c>
      <c r="AI533">
        <v>6</v>
      </c>
      <c r="AJ533" t="s">
        <v>5</v>
      </c>
      <c r="AL533" t="e">
        <f t="shared" ref="AL533:AL573" si="531">IF(AND(#REF!&lt;&gt;#REF!,#REF!&lt;&gt;#REF!),"Bold","")</f>
        <v>#REF!</v>
      </c>
    </row>
    <row r="534" spans="1:38">
      <c r="A534" t="s">
        <v>585</v>
      </c>
      <c r="B534" s="1">
        <v>0.54513888888888895</v>
      </c>
      <c r="C534" t="s">
        <v>226</v>
      </c>
      <c r="D534" t="s">
        <v>581</v>
      </c>
      <c r="E534" t="s">
        <v>230</v>
      </c>
      <c r="F534">
        <v>4528</v>
      </c>
      <c r="G534" t="s">
        <v>231</v>
      </c>
      <c r="H534" t="s">
        <v>232</v>
      </c>
      <c r="I534" t="s">
        <v>233</v>
      </c>
      <c r="J534" t="s">
        <v>234</v>
      </c>
      <c r="K534" t="s">
        <v>582</v>
      </c>
      <c r="L534">
        <v>2</v>
      </c>
      <c r="M534">
        <v>78.876000000000005</v>
      </c>
      <c r="N534">
        <v>43.855200000000004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19.6264</v>
      </c>
      <c r="X534" t="s">
        <v>280</v>
      </c>
      <c r="Y534">
        <v>2.5939000000000001</v>
      </c>
      <c r="Z534" t="s">
        <v>586</v>
      </c>
      <c r="AA534">
        <v>2.7437999999999998</v>
      </c>
      <c r="AB534" t="s">
        <v>587</v>
      </c>
      <c r="AC534">
        <v>2.4243999999999999</v>
      </c>
      <c r="AD534">
        <v>0</v>
      </c>
      <c r="AE534">
        <v>203.66460000000001</v>
      </c>
      <c r="AF534">
        <v>2</v>
      </c>
      <c r="AG534">
        <v>0</v>
      </c>
      <c r="AH534">
        <v>11</v>
      </c>
      <c r="AI534">
        <v>13</v>
      </c>
      <c r="AJ534" t="s">
        <v>5</v>
      </c>
      <c r="AL534" t="e">
        <f t="shared" ref="AL534:AL574" si="532">IF(AND(#REF!&lt;&gt;#REF!,#REF!&lt;&gt;#REF!),"Bold","")</f>
        <v>#REF!</v>
      </c>
    </row>
    <row r="535" spans="1:38">
      <c r="A535" t="s">
        <v>588</v>
      </c>
      <c r="B535" s="1">
        <v>0.54513888888888895</v>
      </c>
      <c r="C535" t="s">
        <v>226</v>
      </c>
      <c r="D535" t="s">
        <v>581</v>
      </c>
      <c r="E535" t="s">
        <v>230</v>
      </c>
      <c r="F535">
        <v>4528</v>
      </c>
      <c r="G535" t="s">
        <v>231</v>
      </c>
      <c r="H535" t="s">
        <v>232</v>
      </c>
      <c r="I535" t="s">
        <v>233</v>
      </c>
      <c r="J535" t="s">
        <v>234</v>
      </c>
      <c r="K535" t="s">
        <v>582</v>
      </c>
      <c r="L535">
        <v>2</v>
      </c>
      <c r="M535">
        <v>67.145499999999998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18.354299999999999</v>
      </c>
      <c r="X535" t="s">
        <v>276</v>
      </c>
      <c r="Y535">
        <v>1.6698999999999999</v>
      </c>
      <c r="Z535" t="s">
        <v>277</v>
      </c>
      <c r="AA535">
        <v>1.2051000000000001</v>
      </c>
      <c r="AB535" t="s">
        <v>589</v>
      </c>
      <c r="AC535">
        <v>0.20300000000000001</v>
      </c>
      <c r="AD535">
        <v>0</v>
      </c>
      <c r="AE535">
        <v>190.70609999999999</v>
      </c>
      <c r="AF535">
        <v>14</v>
      </c>
      <c r="AG535">
        <v>0</v>
      </c>
      <c r="AH535">
        <v>11</v>
      </c>
      <c r="AI535">
        <v>18</v>
      </c>
      <c r="AJ535" t="s">
        <v>5</v>
      </c>
      <c r="AL535" t="e">
        <f t="shared" ref="AL535:AL575" si="533">IF(AND(#REF!&lt;&gt;#REF!,#REF!&lt;&gt;#REF!),"Bold","")</f>
        <v>#REF!</v>
      </c>
    </row>
    <row r="536" spans="1:38">
      <c r="A536" t="s">
        <v>594</v>
      </c>
      <c r="B536" s="1">
        <v>0.54513888888888895</v>
      </c>
      <c r="C536" t="s">
        <v>226</v>
      </c>
      <c r="D536" t="s">
        <v>581</v>
      </c>
      <c r="E536" t="s">
        <v>230</v>
      </c>
      <c r="F536">
        <v>4528</v>
      </c>
      <c r="G536" t="s">
        <v>231</v>
      </c>
      <c r="H536" t="s">
        <v>232</v>
      </c>
      <c r="I536" t="s">
        <v>233</v>
      </c>
      <c r="J536" t="s">
        <v>234</v>
      </c>
      <c r="K536" t="s">
        <v>582</v>
      </c>
      <c r="L536">
        <v>2</v>
      </c>
      <c r="M536">
        <v>59.115200000000002</v>
      </c>
      <c r="N536">
        <v>50.087200000000003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16.917899999999999</v>
      </c>
      <c r="X536" t="s">
        <v>250</v>
      </c>
      <c r="Y536">
        <v>1.1148</v>
      </c>
      <c r="Z536" t="s">
        <v>392</v>
      </c>
      <c r="AA536">
        <v>1.6913</v>
      </c>
      <c r="AB536" t="s">
        <v>393</v>
      </c>
      <c r="AC536">
        <v>2.0508000000000002</v>
      </c>
      <c r="AD536">
        <v>0</v>
      </c>
      <c r="AE536">
        <v>179.7278</v>
      </c>
      <c r="AF536">
        <v>25</v>
      </c>
      <c r="AG536">
        <v>0</v>
      </c>
      <c r="AH536">
        <v>11</v>
      </c>
      <c r="AI536">
        <v>39</v>
      </c>
      <c r="AJ536" t="s">
        <v>5</v>
      </c>
      <c r="AL536" t="e">
        <f t="shared" ref="AL536:AL576" si="534">IF(AND(#REF!&lt;&gt;#REF!,#REF!&lt;&gt;#REF!),"Bold","")</f>
        <v>#REF!</v>
      </c>
    </row>
    <row r="537" spans="1:38">
      <c r="A537" t="s">
        <v>595</v>
      </c>
      <c r="B537" s="1">
        <v>0.54513888888888895</v>
      </c>
      <c r="C537" t="s">
        <v>226</v>
      </c>
      <c r="D537" t="s">
        <v>581</v>
      </c>
      <c r="E537" t="s">
        <v>230</v>
      </c>
      <c r="F537">
        <v>4528</v>
      </c>
      <c r="G537" t="s">
        <v>231</v>
      </c>
      <c r="H537" t="s">
        <v>232</v>
      </c>
      <c r="I537" t="s">
        <v>233</v>
      </c>
      <c r="J537" t="s">
        <v>234</v>
      </c>
      <c r="K537" t="s">
        <v>582</v>
      </c>
      <c r="L537">
        <v>2</v>
      </c>
      <c r="M537">
        <v>53.061500000000002</v>
      </c>
      <c r="N537">
        <v>44.022599999999997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16.28</v>
      </c>
      <c r="X537" t="s">
        <v>237</v>
      </c>
      <c r="Y537">
        <v>1.8721000000000001</v>
      </c>
      <c r="Z537" t="s">
        <v>596</v>
      </c>
      <c r="AA537">
        <v>0.28050000000000003</v>
      </c>
      <c r="AB537" t="s">
        <v>589</v>
      </c>
      <c r="AC537">
        <v>0.20300000000000001</v>
      </c>
      <c r="AD537">
        <v>0</v>
      </c>
      <c r="AE537">
        <v>159.00960000000001</v>
      </c>
      <c r="AF537">
        <v>12</v>
      </c>
      <c r="AG537">
        <v>0</v>
      </c>
      <c r="AH537">
        <v>11</v>
      </c>
      <c r="AI537">
        <v>18</v>
      </c>
      <c r="AJ537" t="s">
        <v>5</v>
      </c>
      <c r="AL537" t="e">
        <f t="shared" ref="AL537:AL577" si="535">IF(AND(#REF!&lt;&gt;#REF!,#REF!&lt;&gt;#REF!),"Bold","")</f>
        <v>#REF!</v>
      </c>
    </row>
    <row r="538" spans="1:38">
      <c r="A538" t="s">
        <v>597</v>
      </c>
      <c r="B538" s="1">
        <v>0.54513888888888895</v>
      </c>
      <c r="C538" t="s">
        <v>226</v>
      </c>
      <c r="D538" t="s">
        <v>581</v>
      </c>
      <c r="E538" t="s">
        <v>230</v>
      </c>
      <c r="F538">
        <v>4528</v>
      </c>
      <c r="G538" t="s">
        <v>231</v>
      </c>
      <c r="H538" t="s">
        <v>232</v>
      </c>
      <c r="I538" t="s">
        <v>233</v>
      </c>
      <c r="J538" t="s">
        <v>234</v>
      </c>
      <c r="K538" t="s">
        <v>582</v>
      </c>
      <c r="L538">
        <v>2</v>
      </c>
      <c r="M538">
        <v>53.094200000000001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14.6714</v>
      </c>
      <c r="X538" t="s">
        <v>242</v>
      </c>
      <c r="Y538">
        <v>2.2717000000000001</v>
      </c>
      <c r="Z538" t="s">
        <v>405</v>
      </c>
      <c r="AA538">
        <v>2.0807000000000002</v>
      </c>
      <c r="AB538" t="s">
        <v>598</v>
      </c>
      <c r="AC538">
        <v>0.435</v>
      </c>
      <c r="AD538">
        <v>0</v>
      </c>
      <c r="AE538">
        <v>153.30940000000001</v>
      </c>
      <c r="AF538">
        <v>12</v>
      </c>
      <c r="AG538">
        <v>0</v>
      </c>
      <c r="AH538">
        <v>11</v>
      </c>
      <c r="AI538">
        <v>18</v>
      </c>
      <c r="AJ538" t="s">
        <v>5</v>
      </c>
      <c r="AL538" t="e">
        <f t="shared" ref="AL538:AL578" si="536">IF(AND(#REF!&lt;&gt;#REF!,#REF!&lt;&gt;#REF!),"Bold","")</f>
        <v>#REF!</v>
      </c>
    </row>
    <row r="539" spans="1:38">
      <c r="A539" t="s">
        <v>599</v>
      </c>
      <c r="B539" s="1">
        <v>0.54513888888888895</v>
      </c>
      <c r="C539" t="s">
        <v>226</v>
      </c>
      <c r="D539" t="s">
        <v>581</v>
      </c>
      <c r="E539" t="s">
        <v>230</v>
      </c>
      <c r="F539">
        <v>4528</v>
      </c>
      <c r="G539" t="s">
        <v>231</v>
      </c>
      <c r="H539" t="s">
        <v>232</v>
      </c>
      <c r="I539" t="s">
        <v>233</v>
      </c>
      <c r="J539" t="s">
        <v>234</v>
      </c>
      <c r="K539" t="s">
        <v>582</v>
      </c>
      <c r="L539">
        <v>2</v>
      </c>
      <c r="M539">
        <v>48.676099999999998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10.6257</v>
      </c>
      <c r="X539" t="s">
        <v>262</v>
      </c>
      <c r="Y539">
        <v>0.34110000000000001</v>
      </c>
      <c r="Z539" t="s">
        <v>600</v>
      </c>
      <c r="AA539">
        <v>1.879</v>
      </c>
      <c r="AB539" t="s">
        <v>601</v>
      </c>
      <c r="AC539">
        <v>0.90439999999999998</v>
      </c>
      <c r="AD539">
        <v>0</v>
      </c>
      <c r="AE539">
        <v>136.46270000000001</v>
      </c>
      <c r="AF539">
        <v>100</v>
      </c>
      <c r="AG539">
        <v>0</v>
      </c>
      <c r="AH539">
        <v>11</v>
      </c>
      <c r="AI539">
        <v>30</v>
      </c>
      <c r="AJ539" t="s">
        <v>5</v>
      </c>
      <c r="AL539" t="e">
        <f t="shared" ref="AL539:AL579" si="537">IF(AND(#REF!&lt;&gt;#REF!,#REF!&lt;&gt;#REF!),"Bold","")</f>
        <v>#REF!</v>
      </c>
    </row>
    <row r="540" spans="1:38">
      <c r="A540" t="s">
        <v>602</v>
      </c>
      <c r="B540" s="1">
        <v>0.54513888888888895</v>
      </c>
      <c r="C540" t="s">
        <v>226</v>
      </c>
      <c r="D540" t="s">
        <v>581</v>
      </c>
      <c r="E540" t="s">
        <v>230</v>
      </c>
      <c r="F540">
        <v>4528</v>
      </c>
      <c r="G540" t="s">
        <v>231</v>
      </c>
      <c r="H540" t="s">
        <v>232</v>
      </c>
      <c r="I540" t="s">
        <v>233</v>
      </c>
      <c r="J540" t="s">
        <v>234</v>
      </c>
      <c r="K540" t="s">
        <v>582</v>
      </c>
      <c r="L540">
        <v>2</v>
      </c>
      <c r="M540">
        <v>46.186399999999999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7.1429</v>
      </c>
      <c r="X540" t="s">
        <v>273</v>
      </c>
      <c r="Y540">
        <v>0.73829999999999996</v>
      </c>
      <c r="Z540" t="s">
        <v>603</v>
      </c>
      <c r="AA540">
        <v>0.4037</v>
      </c>
      <c r="AB540" t="s">
        <v>604</v>
      </c>
      <c r="AC540">
        <v>1.4846999999999999</v>
      </c>
      <c r="AD540">
        <v>0</v>
      </c>
      <c r="AE540">
        <v>126.2055</v>
      </c>
      <c r="AF540">
        <v>66</v>
      </c>
      <c r="AG540">
        <v>0</v>
      </c>
      <c r="AH540">
        <v>11</v>
      </c>
      <c r="AI540">
        <v>73</v>
      </c>
      <c r="AJ540" t="s">
        <v>5</v>
      </c>
      <c r="AL540" t="e">
        <f t="shared" ref="AL540:AL580" si="538">IF(AND(#REF!&lt;&gt;#REF!,#REF!&lt;&gt;#REF!),"Bold","")</f>
        <v>#REF!</v>
      </c>
    </row>
    <row r="541" spans="1:38">
      <c r="A541" t="s">
        <v>832</v>
      </c>
      <c r="B541" s="1">
        <v>0.58333333333333337</v>
      </c>
      <c r="C541" t="s">
        <v>212</v>
      </c>
      <c r="D541" t="s">
        <v>824</v>
      </c>
      <c r="F541">
        <v>6269</v>
      </c>
      <c r="G541" t="s">
        <v>328</v>
      </c>
      <c r="H541" t="s">
        <v>329</v>
      </c>
      <c r="I541" t="s">
        <v>233</v>
      </c>
      <c r="J541" t="s">
        <v>825</v>
      </c>
      <c r="K541" t="s">
        <v>826</v>
      </c>
      <c r="L541">
        <v>6</v>
      </c>
      <c r="M541">
        <v>55.309699999999999</v>
      </c>
      <c r="N541">
        <v>43.5381</v>
      </c>
      <c r="O541">
        <v>17.495100000000001</v>
      </c>
      <c r="P541">
        <v>5.78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17.356400000000001</v>
      </c>
      <c r="X541" t="s">
        <v>345</v>
      </c>
      <c r="Y541">
        <v>1.0963000000000001</v>
      </c>
      <c r="Z541" t="s">
        <v>833</v>
      </c>
      <c r="AA541">
        <v>0.56989999999999996</v>
      </c>
      <c r="AB541" t="s">
        <v>834</v>
      </c>
      <c r="AC541">
        <v>0.23319999999999999</v>
      </c>
      <c r="AD541">
        <v>0</v>
      </c>
      <c r="AE541">
        <v>156.06700000000001</v>
      </c>
      <c r="AF541">
        <v>14</v>
      </c>
      <c r="AG541">
        <v>0</v>
      </c>
      <c r="AH541">
        <v>11</v>
      </c>
      <c r="AI541">
        <v>18</v>
      </c>
      <c r="AJ541" t="s">
        <v>5</v>
      </c>
      <c r="AL541" t="e">
        <f t="shared" ref="AL541:AL581" si="539">IF(AND(#REF!&lt;&gt;#REF!,#REF!&lt;&gt;#REF!),"Bold","")</f>
        <v>#REF!</v>
      </c>
    </row>
    <row r="542" spans="1:38">
      <c r="A542" t="s">
        <v>839</v>
      </c>
      <c r="B542" s="1">
        <v>0.58333333333333337</v>
      </c>
      <c r="C542" t="s">
        <v>212</v>
      </c>
      <c r="D542" t="s">
        <v>824</v>
      </c>
      <c r="F542">
        <v>6269</v>
      </c>
      <c r="G542" t="s">
        <v>328</v>
      </c>
      <c r="H542" t="s">
        <v>329</v>
      </c>
      <c r="I542" t="s">
        <v>233</v>
      </c>
      <c r="J542" t="s">
        <v>825</v>
      </c>
      <c r="K542" t="s">
        <v>826</v>
      </c>
      <c r="L542">
        <v>7</v>
      </c>
      <c r="M542">
        <v>50.831200000000003</v>
      </c>
      <c r="N542">
        <v>41.279000000000003</v>
      </c>
      <c r="O542">
        <v>18.7254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10.3421</v>
      </c>
      <c r="X542" t="s">
        <v>840</v>
      </c>
      <c r="Y542">
        <v>1.4756</v>
      </c>
      <c r="Z542" t="s">
        <v>841</v>
      </c>
      <c r="AA542">
        <v>0</v>
      </c>
      <c r="AB542" t="s">
        <v>842</v>
      </c>
      <c r="AC542">
        <v>0.23080000000000001</v>
      </c>
      <c r="AD542">
        <v>0</v>
      </c>
      <c r="AE542">
        <v>144.8229</v>
      </c>
      <c r="AF542">
        <v>8</v>
      </c>
      <c r="AG542">
        <v>92</v>
      </c>
      <c r="AH542">
        <v>11</v>
      </c>
      <c r="AI542">
        <v>54</v>
      </c>
      <c r="AJ542" t="s">
        <v>5</v>
      </c>
      <c r="AL542" t="e">
        <f t="shared" ref="AL542:AL582" si="540">IF(AND(#REF!&lt;&gt;#REF!,#REF!&lt;&gt;#REF!),"Bold","")</f>
        <v>#REF!</v>
      </c>
    </row>
    <row r="543" spans="1:38">
      <c r="A543" t="s">
        <v>930</v>
      </c>
      <c r="B543" s="1">
        <v>0.59722222222222221</v>
      </c>
      <c r="C543" t="s">
        <v>224</v>
      </c>
      <c r="D543" t="s">
        <v>484</v>
      </c>
      <c r="F543">
        <v>7632</v>
      </c>
      <c r="G543" t="s">
        <v>231</v>
      </c>
      <c r="H543" t="s">
        <v>232</v>
      </c>
      <c r="I543" t="s">
        <v>233</v>
      </c>
      <c r="J543" t="s">
        <v>778</v>
      </c>
      <c r="K543" t="s">
        <v>899</v>
      </c>
      <c r="L543">
        <v>4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 t="s">
        <v>931</v>
      </c>
      <c r="Y543">
        <v>1.1496999999999999</v>
      </c>
      <c r="Z543" t="s">
        <v>932</v>
      </c>
      <c r="AA543">
        <v>1.4481999999999999</v>
      </c>
      <c r="AB543" t="s">
        <v>753</v>
      </c>
      <c r="AC543">
        <v>1.2988999999999999</v>
      </c>
      <c r="AD543">
        <v>0</v>
      </c>
      <c r="AE543">
        <v>3.8967999999999998</v>
      </c>
      <c r="AF543">
        <v>16</v>
      </c>
      <c r="AG543">
        <v>71</v>
      </c>
      <c r="AH543">
        <v>12</v>
      </c>
      <c r="AI543">
        <v>20</v>
      </c>
      <c r="AJ543" t="s">
        <v>5</v>
      </c>
      <c r="AL543" t="e">
        <f t="shared" ref="AL543:AL583" si="541">IF(AND(#REF!&lt;&gt;#REF!,#REF!&lt;&gt;#REF!),"Bold","")</f>
        <v>#REF!</v>
      </c>
    </row>
    <row r="544" spans="1:38">
      <c r="A544" t="s">
        <v>1071</v>
      </c>
      <c r="B544" s="1">
        <v>0.61805555555555558</v>
      </c>
      <c r="C544" t="s">
        <v>226</v>
      </c>
      <c r="D544" t="s">
        <v>484</v>
      </c>
      <c r="E544" t="s">
        <v>230</v>
      </c>
      <c r="F544">
        <v>4528</v>
      </c>
      <c r="G544" t="s">
        <v>231</v>
      </c>
      <c r="H544" t="s">
        <v>232</v>
      </c>
      <c r="I544" t="s">
        <v>233</v>
      </c>
      <c r="J544" t="s">
        <v>778</v>
      </c>
      <c r="K544" t="s">
        <v>1046</v>
      </c>
      <c r="L544">
        <v>4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 t="s">
        <v>412</v>
      </c>
      <c r="Y544">
        <v>0.71679999999999999</v>
      </c>
      <c r="Z544" t="s">
        <v>566</v>
      </c>
      <c r="AA544">
        <v>0.22889999999999999</v>
      </c>
      <c r="AB544" t="s">
        <v>1072</v>
      </c>
      <c r="AC544">
        <v>1.7310000000000001</v>
      </c>
      <c r="AD544">
        <v>0</v>
      </c>
      <c r="AE544">
        <v>2.6766999999999999</v>
      </c>
      <c r="AF544">
        <v>50</v>
      </c>
      <c r="AG544">
        <v>0</v>
      </c>
      <c r="AH544">
        <v>12</v>
      </c>
      <c r="AI544">
        <v>41</v>
      </c>
      <c r="AJ544" t="s">
        <v>5</v>
      </c>
      <c r="AL544" t="e">
        <f t="shared" ref="AL544:AL584" si="542">IF(AND(#REF!&lt;&gt;#REF!,#REF!&lt;&gt;#REF!),"Bold","")</f>
        <v>#REF!</v>
      </c>
    </row>
    <row r="545" spans="1:38">
      <c r="A545" t="s">
        <v>1298</v>
      </c>
      <c r="B545" s="1">
        <v>0.65625</v>
      </c>
      <c r="C545" t="s">
        <v>212</v>
      </c>
      <c r="D545" t="s">
        <v>730</v>
      </c>
      <c r="F545">
        <v>6814</v>
      </c>
      <c r="G545" t="s">
        <v>328</v>
      </c>
      <c r="H545" t="s">
        <v>329</v>
      </c>
      <c r="I545" t="s">
        <v>233</v>
      </c>
      <c r="J545" t="s">
        <v>521</v>
      </c>
      <c r="K545" t="s">
        <v>1277</v>
      </c>
      <c r="L545">
        <v>5</v>
      </c>
      <c r="M545">
        <v>58.624499999999998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 t="s">
        <v>348</v>
      </c>
      <c r="Y545">
        <v>2.2233999999999998</v>
      </c>
      <c r="Z545" t="s">
        <v>1299</v>
      </c>
      <c r="AA545">
        <v>1.9151</v>
      </c>
      <c r="AB545" t="s">
        <v>1300</v>
      </c>
      <c r="AC545">
        <v>0.58650000000000002</v>
      </c>
      <c r="AD545">
        <v>0</v>
      </c>
      <c r="AE545">
        <v>152.51740000000001</v>
      </c>
      <c r="AF545">
        <v>20</v>
      </c>
      <c r="AG545">
        <v>0</v>
      </c>
      <c r="AH545">
        <v>12</v>
      </c>
      <c r="AI545">
        <v>28</v>
      </c>
      <c r="AJ545" t="s">
        <v>5</v>
      </c>
      <c r="AL545" t="e">
        <f t="shared" ref="AL545:AL585" si="543">IF(AND(#REF!&lt;&gt;#REF!,#REF!&lt;&gt;#REF!),"Bold","")</f>
        <v>#REF!</v>
      </c>
    </row>
    <row r="546" spans="1:38">
      <c r="A546" t="s">
        <v>1308</v>
      </c>
      <c r="B546" s="1">
        <v>0.65972222222222221</v>
      </c>
      <c r="C546" t="s">
        <v>186</v>
      </c>
      <c r="D546" t="s">
        <v>730</v>
      </c>
      <c r="E546" t="s">
        <v>230</v>
      </c>
      <c r="F546">
        <v>2274</v>
      </c>
      <c r="G546" t="s">
        <v>548</v>
      </c>
      <c r="H546" t="s">
        <v>329</v>
      </c>
      <c r="I546" t="s">
        <v>233</v>
      </c>
      <c r="J546" t="s">
        <v>731</v>
      </c>
      <c r="K546" t="s">
        <v>1301</v>
      </c>
      <c r="L546">
        <v>4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 t="s">
        <v>579</v>
      </c>
      <c r="Y546">
        <v>3.1189</v>
      </c>
      <c r="Z546" t="s">
        <v>871</v>
      </c>
      <c r="AA546">
        <v>1.6953</v>
      </c>
      <c r="AB546" t="s">
        <v>346</v>
      </c>
      <c r="AC546">
        <v>1.5102</v>
      </c>
      <c r="AD546">
        <v>0</v>
      </c>
      <c r="AE546">
        <v>6.3243999999999998</v>
      </c>
      <c r="AF546">
        <v>3</v>
      </c>
      <c r="AG546">
        <v>0</v>
      </c>
      <c r="AH546">
        <v>12</v>
      </c>
      <c r="AI546">
        <v>25</v>
      </c>
      <c r="AJ546" t="s">
        <v>5</v>
      </c>
      <c r="AL546" t="e">
        <f t="shared" ref="AL546:AL586" si="544">IF(AND(#REF!&lt;&gt;#REF!,#REF!&lt;&gt;#REF!),"Bold","")</f>
        <v>#REF!</v>
      </c>
    </row>
    <row r="547" spans="1:38">
      <c r="A547" t="s">
        <v>1309</v>
      </c>
      <c r="B547" s="1">
        <v>0.65972222222222221</v>
      </c>
      <c r="C547" t="s">
        <v>186</v>
      </c>
      <c r="D547" t="s">
        <v>730</v>
      </c>
      <c r="E547" t="s">
        <v>230</v>
      </c>
      <c r="F547">
        <v>2274</v>
      </c>
      <c r="G547" t="s">
        <v>548</v>
      </c>
      <c r="H547" t="s">
        <v>329</v>
      </c>
      <c r="I547" t="s">
        <v>233</v>
      </c>
      <c r="J547" t="s">
        <v>731</v>
      </c>
      <c r="K547" t="s">
        <v>1301</v>
      </c>
      <c r="L547">
        <v>4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 t="s">
        <v>558</v>
      </c>
      <c r="Y547">
        <v>3.5453000000000001</v>
      </c>
      <c r="Z547" t="s">
        <v>580</v>
      </c>
      <c r="AA547">
        <v>0.37490000000000001</v>
      </c>
      <c r="AB547" t="s">
        <v>387</v>
      </c>
      <c r="AC547">
        <v>1.1954</v>
      </c>
      <c r="AD547">
        <v>0</v>
      </c>
      <c r="AE547">
        <v>5.1155999999999997</v>
      </c>
      <c r="AF547">
        <v>2.25</v>
      </c>
      <c r="AG547">
        <v>0</v>
      </c>
      <c r="AH547">
        <v>12</v>
      </c>
      <c r="AI547">
        <v>41</v>
      </c>
      <c r="AJ547" t="s">
        <v>5</v>
      </c>
      <c r="AL547" t="e">
        <f t="shared" ref="AL547:AL587" si="545">IF(AND(#REF!&lt;&gt;#REF!,#REF!&lt;&gt;#REF!),"Bold","")</f>
        <v>#REF!</v>
      </c>
    </row>
    <row r="548" spans="1:38">
      <c r="A548" t="s">
        <v>1310</v>
      </c>
      <c r="B548" s="1">
        <v>0.65972222222222221</v>
      </c>
      <c r="C548" t="s">
        <v>186</v>
      </c>
      <c r="D548" t="s">
        <v>730</v>
      </c>
      <c r="E548" t="s">
        <v>230</v>
      </c>
      <c r="F548">
        <v>2274</v>
      </c>
      <c r="G548" t="s">
        <v>548</v>
      </c>
      <c r="H548" t="s">
        <v>329</v>
      </c>
      <c r="I548" t="s">
        <v>233</v>
      </c>
      <c r="J548" t="s">
        <v>731</v>
      </c>
      <c r="K548" t="s">
        <v>1301</v>
      </c>
      <c r="L548">
        <v>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 t="s">
        <v>876</v>
      </c>
      <c r="Y548">
        <v>1.3153999999999999</v>
      </c>
      <c r="Z548" t="s">
        <v>774</v>
      </c>
      <c r="AA548">
        <v>0.97470000000000001</v>
      </c>
      <c r="AB548" t="s">
        <v>1311</v>
      </c>
      <c r="AC548">
        <v>0.40970000000000001</v>
      </c>
      <c r="AD548">
        <v>0</v>
      </c>
      <c r="AE548">
        <v>2.6998000000000002</v>
      </c>
      <c r="AF548">
        <v>12</v>
      </c>
      <c r="AG548">
        <v>0</v>
      </c>
      <c r="AH548">
        <v>12</v>
      </c>
      <c r="AI548">
        <v>37</v>
      </c>
      <c r="AJ548" t="s">
        <v>5</v>
      </c>
      <c r="AL548" t="e">
        <f t="shared" ref="AL548:AL588" si="546">IF(AND(#REF!&lt;&gt;#REF!,#REF!&lt;&gt;#REF!),"Bold","")</f>
        <v>#REF!</v>
      </c>
    </row>
    <row r="549" spans="1:38">
      <c r="A549" t="s">
        <v>1427</v>
      </c>
      <c r="B549" s="1">
        <v>0.68055555555555547</v>
      </c>
      <c r="C549" t="s">
        <v>212</v>
      </c>
      <c r="D549" t="s">
        <v>730</v>
      </c>
      <c r="F549">
        <v>5724</v>
      </c>
      <c r="G549" t="s">
        <v>328</v>
      </c>
      <c r="H549" t="s">
        <v>329</v>
      </c>
      <c r="I549" t="s">
        <v>233</v>
      </c>
      <c r="J549" t="s">
        <v>1417</v>
      </c>
      <c r="K549" t="s">
        <v>1418</v>
      </c>
      <c r="L549">
        <v>5</v>
      </c>
      <c r="M549">
        <v>45.589100000000002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17.597100000000001</v>
      </c>
      <c r="X549" t="s">
        <v>1428</v>
      </c>
      <c r="Y549">
        <v>1.7665999999999999</v>
      </c>
      <c r="Z549" t="s">
        <v>353</v>
      </c>
      <c r="AA549">
        <v>2.3818000000000001</v>
      </c>
      <c r="AB549" t="s">
        <v>362</v>
      </c>
      <c r="AC549">
        <v>2.3473000000000002</v>
      </c>
      <c r="AD549">
        <v>0</v>
      </c>
      <c r="AE549">
        <v>139.0231</v>
      </c>
      <c r="AF549">
        <v>3</v>
      </c>
      <c r="AG549">
        <v>0</v>
      </c>
      <c r="AH549">
        <v>12</v>
      </c>
      <c r="AI549">
        <v>34</v>
      </c>
      <c r="AJ549" t="s">
        <v>5</v>
      </c>
      <c r="AL549" t="e">
        <f t="shared" ref="AL549:AL589" si="547">IF(AND(#REF!&lt;&gt;#REF!,#REF!&lt;&gt;#REF!),"Bold","")</f>
        <v>#REF!</v>
      </c>
    </row>
    <row r="550" spans="1:38">
      <c r="A550" t="s">
        <v>1429</v>
      </c>
      <c r="B550" s="1">
        <v>0.68055555555555547</v>
      </c>
      <c r="C550" t="s">
        <v>212</v>
      </c>
      <c r="D550" t="s">
        <v>730</v>
      </c>
      <c r="F550">
        <v>5724</v>
      </c>
      <c r="G550" t="s">
        <v>328</v>
      </c>
      <c r="H550" t="s">
        <v>329</v>
      </c>
      <c r="I550" t="s">
        <v>233</v>
      </c>
      <c r="J550" t="s">
        <v>1417</v>
      </c>
      <c r="K550" t="s">
        <v>1418</v>
      </c>
      <c r="L550">
        <v>5</v>
      </c>
      <c r="M550">
        <v>36.231200000000001</v>
      </c>
      <c r="N550">
        <v>42.8538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17.524999999999999</v>
      </c>
      <c r="X550" t="s">
        <v>1430</v>
      </c>
      <c r="Y550">
        <v>0.44409999999999999</v>
      </c>
      <c r="Z550" t="s">
        <v>361</v>
      </c>
      <c r="AA550">
        <v>0.41249999999999998</v>
      </c>
      <c r="AB550" t="s">
        <v>1431</v>
      </c>
      <c r="AC550">
        <v>1.4976</v>
      </c>
      <c r="AD550">
        <v>0</v>
      </c>
      <c r="AE550">
        <v>134.92840000000001</v>
      </c>
      <c r="AF550">
        <v>14</v>
      </c>
      <c r="AG550">
        <v>0</v>
      </c>
      <c r="AH550">
        <v>12</v>
      </c>
      <c r="AI550">
        <v>11</v>
      </c>
      <c r="AJ550" t="s">
        <v>5</v>
      </c>
      <c r="AL550" t="e">
        <f t="shared" ref="AL550:AL590" si="548">IF(AND(#REF!&lt;&gt;#REF!,#REF!&lt;&gt;#REF!),"Bold","")</f>
        <v>#REF!</v>
      </c>
    </row>
    <row r="551" spans="1:38">
      <c r="A551" t="s">
        <v>1487</v>
      </c>
      <c r="B551" s="1">
        <v>0.69791666666666663</v>
      </c>
      <c r="C551" t="s">
        <v>181</v>
      </c>
      <c r="D551" t="s">
        <v>743</v>
      </c>
      <c r="E551" t="s">
        <v>230</v>
      </c>
      <c r="F551">
        <v>4787</v>
      </c>
      <c r="G551" t="s">
        <v>1481</v>
      </c>
      <c r="H551" t="s">
        <v>1482</v>
      </c>
      <c r="I551" s="3" t="s">
        <v>233</v>
      </c>
      <c r="J551" t="s">
        <v>234</v>
      </c>
      <c r="K551" t="s">
        <v>1483</v>
      </c>
      <c r="L551">
        <v>2</v>
      </c>
      <c r="M551">
        <v>90.891999999999996</v>
      </c>
      <c r="N551">
        <v>41.173000000000002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19.7029</v>
      </c>
      <c r="X551" t="s">
        <v>317</v>
      </c>
      <c r="Y551">
        <v>1.8003</v>
      </c>
      <c r="Z551" t="s">
        <v>318</v>
      </c>
      <c r="AA551">
        <v>0.92430000000000001</v>
      </c>
      <c r="AB551" t="s">
        <v>818</v>
      </c>
      <c r="AC551">
        <v>1.7630999999999999</v>
      </c>
      <c r="AD551">
        <v>0</v>
      </c>
      <c r="AE551">
        <v>213.27</v>
      </c>
      <c r="AF551">
        <v>3</v>
      </c>
      <c r="AG551">
        <v>0</v>
      </c>
      <c r="AH551">
        <v>12</v>
      </c>
      <c r="AI551">
        <v>11</v>
      </c>
      <c r="AJ551" t="s">
        <v>5</v>
      </c>
      <c r="AL551" t="e">
        <f t="shared" ref="AL551:AL591" si="549">IF(AND(#REF!&lt;&gt;#REF!,#REF!&lt;&gt;#REF!),"Bold","")</f>
        <v>#REF!</v>
      </c>
    </row>
    <row r="552" spans="1:38">
      <c r="A552" t="s">
        <v>1493</v>
      </c>
      <c r="B552" s="1">
        <v>0.69791666666666663</v>
      </c>
      <c r="C552" t="s">
        <v>181</v>
      </c>
      <c r="D552" t="s">
        <v>743</v>
      </c>
      <c r="E552" t="s">
        <v>230</v>
      </c>
      <c r="F552">
        <v>4787</v>
      </c>
      <c r="G552" t="s">
        <v>1481</v>
      </c>
      <c r="H552" t="s">
        <v>1482</v>
      </c>
      <c r="I552" s="3" t="s">
        <v>233</v>
      </c>
      <c r="J552" t="s">
        <v>234</v>
      </c>
      <c r="K552" t="s">
        <v>1483</v>
      </c>
      <c r="L552">
        <v>2</v>
      </c>
      <c r="M552">
        <v>64.419499999999999</v>
      </c>
      <c r="N552">
        <v>39.922800000000002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16.1386</v>
      </c>
      <c r="X552" t="s">
        <v>1494</v>
      </c>
      <c r="Y552">
        <v>2.7075999999999998</v>
      </c>
      <c r="Z552" t="s">
        <v>1495</v>
      </c>
      <c r="AA552">
        <v>1.4380999999999999</v>
      </c>
      <c r="AB552" t="s">
        <v>807</v>
      </c>
      <c r="AC552">
        <v>3.4211</v>
      </c>
      <c r="AD552">
        <v>0</v>
      </c>
      <c r="AE552">
        <v>173.834</v>
      </c>
      <c r="AF552">
        <v>12</v>
      </c>
      <c r="AG552">
        <v>0</v>
      </c>
      <c r="AH552">
        <v>12</v>
      </c>
      <c r="AI552">
        <v>145</v>
      </c>
      <c r="AJ552" t="s">
        <v>5</v>
      </c>
      <c r="AL552" t="e">
        <f t="shared" ref="AL552:AL592" si="550">IF(AND(#REF!&lt;&gt;#REF!,#REF!&lt;&gt;#REF!),"Bold","")</f>
        <v>#REF!</v>
      </c>
    </row>
    <row r="553" spans="1:38">
      <c r="A553" t="s">
        <v>1496</v>
      </c>
      <c r="B553" s="1">
        <v>0.69791666666666663</v>
      </c>
      <c r="C553" t="s">
        <v>181</v>
      </c>
      <c r="D553" t="s">
        <v>743</v>
      </c>
      <c r="E553" t="s">
        <v>230</v>
      </c>
      <c r="F553">
        <v>4787</v>
      </c>
      <c r="G553" t="s">
        <v>1481</v>
      </c>
      <c r="H553" t="s">
        <v>1482</v>
      </c>
      <c r="I553" s="3" t="s">
        <v>233</v>
      </c>
      <c r="J553" t="s">
        <v>234</v>
      </c>
      <c r="K553" t="s">
        <v>1483</v>
      </c>
      <c r="L553">
        <v>2</v>
      </c>
      <c r="M553">
        <v>58.083300000000001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18.374300000000002</v>
      </c>
      <c r="X553" t="s">
        <v>1497</v>
      </c>
      <c r="Y553">
        <v>1.5512999999999999</v>
      </c>
      <c r="Z553" t="s">
        <v>488</v>
      </c>
      <c r="AA553">
        <v>1.5072000000000001</v>
      </c>
      <c r="AB553" t="s">
        <v>807</v>
      </c>
      <c r="AC553">
        <v>3.4211</v>
      </c>
      <c r="AD553">
        <v>0</v>
      </c>
      <c r="AE553">
        <v>171.2818</v>
      </c>
      <c r="AF553">
        <v>7</v>
      </c>
      <c r="AG553">
        <v>0</v>
      </c>
      <c r="AH553">
        <v>12</v>
      </c>
      <c r="AI553">
        <v>154</v>
      </c>
      <c r="AJ553" t="s">
        <v>5</v>
      </c>
      <c r="AL553" t="e">
        <f t="shared" ref="AL553:AL593" si="551">IF(AND(#REF!&lt;&gt;#REF!,#REF!&lt;&gt;#REF!),"Bold","")</f>
        <v>#REF!</v>
      </c>
    </row>
    <row r="554" spans="1:38">
      <c r="A554" t="s">
        <v>1501</v>
      </c>
      <c r="B554" s="1">
        <v>0.69791666666666663</v>
      </c>
      <c r="C554" t="s">
        <v>181</v>
      </c>
      <c r="D554" t="s">
        <v>743</v>
      </c>
      <c r="E554" t="s">
        <v>230</v>
      </c>
      <c r="F554">
        <v>4787</v>
      </c>
      <c r="G554" t="s">
        <v>1481</v>
      </c>
      <c r="H554" t="s">
        <v>1482</v>
      </c>
      <c r="I554" s="3" t="s">
        <v>233</v>
      </c>
      <c r="J554" t="s">
        <v>234</v>
      </c>
      <c r="K554" t="s">
        <v>1483</v>
      </c>
      <c r="L554">
        <v>2</v>
      </c>
      <c r="M554">
        <v>34.9955</v>
      </c>
      <c r="N554">
        <v>36.5959</v>
      </c>
      <c r="O554">
        <v>17.128699999999998</v>
      </c>
      <c r="P554">
        <v>6.5513000000000003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11.355</v>
      </c>
      <c r="X554" t="s">
        <v>518</v>
      </c>
      <c r="Y554">
        <v>1.0145</v>
      </c>
      <c r="Z554" t="s">
        <v>1502</v>
      </c>
      <c r="AA554">
        <v>0.55720000000000003</v>
      </c>
      <c r="AB554" t="s">
        <v>393</v>
      </c>
      <c r="AC554">
        <v>1.9085000000000001</v>
      </c>
      <c r="AD554">
        <v>0</v>
      </c>
      <c r="AE554">
        <v>122.9002</v>
      </c>
      <c r="AF554">
        <v>66</v>
      </c>
      <c r="AG554">
        <v>46</v>
      </c>
      <c r="AH554">
        <v>12</v>
      </c>
      <c r="AI554">
        <v>25</v>
      </c>
      <c r="AJ554" t="s">
        <v>5</v>
      </c>
      <c r="AL554" t="e">
        <f t="shared" ref="AL554:AL594" si="552">IF(AND(#REF!&lt;&gt;#REF!,#REF!&lt;&gt;#REF!),"Bold","")</f>
        <v>#REF!</v>
      </c>
    </row>
  </sheetData>
  <autoFilter ref="A1:AK1"/>
  <sortState ref="A2:AG555">
    <sortCondition descending="1" ref="AD2"/>
  </sortState>
  <conditionalFormatting sqref="L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554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554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554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554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554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554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554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554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554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554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">
    <cfRule type="colorScale" priority="1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1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1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1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1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1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2:W55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55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55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5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554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55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554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">
    <cfRule type="colorScale" priority="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2:AG55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3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/>
  <cols>
    <col min="1" max="1" width="23.5703125" bestFit="1" customWidth="1"/>
    <col min="2" max="2" width="8.140625" bestFit="1" customWidth="1"/>
    <col min="3" max="3" width="15.28515625" bestFit="1" customWidth="1"/>
    <col min="4" max="4" width="9.28515625" bestFit="1" customWidth="1"/>
    <col min="5" max="5" width="6.85546875" bestFit="1" customWidth="1"/>
    <col min="6" max="6" width="6.42578125" bestFit="1" customWidth="1"/>
    <col min="7" max="7" width="12.28515625" bestFit="1" customWidth="1"/>
    <col min="8" max="8" width="11.5703125" bestFit="1" customWidth="1"/>
    <col min="9" max="9" width="13.42578125" bestFit="1" customWidth="1"/>
    <col min="10" max="10" width="16.28515625" bestFit="1" customWidth="1"/>
    <col min="11" max="11" width="57.28515625" bestFit="1" customWidth="1"/>
    <col min="12" max="12" width="4.7109375" bestFit="1" customWidth="1"/>
    <col min="13" max="13" width="9.5703125" bestFit="1" customWidth="1"/>
    <col min="14" max="14" width="8.7109375" bestFit="1" customWidth="1"/>
    <col min="15" max="21" width="8.28515625" bestFit="1" customWidth="1"/>
    <col min="22" max="22" width="9.42578125" bestFit="1" customWidth="1"/>
    <col min="23" max="23" width="8" bestFit="1" customWidth="1"/>
    <col min="24" max="24" width="17.85546875" bestFit="1" customWidth="1"/>
    <col min="25" max="25" width="14.42578125" bestFit="1" customWidth="1"/>
    <col min="26" max="26" width="21" bestFit="1" customWidth="1"/>
    <col min="27" max="27" width="15" bestFit="1" customWidth="1"/>
    <col min="28" max="28" width="22.85546875" bestFit="1" customWidth="1"/>
    <col min="29" max="29" width="15.42578125" bestFit="1" customWidth="1"/>
    <col min="30" max="30" width="8" bestFit="1" customWidth="1"/>
    <col min="31" max="31" width="9" bestFit="1" customWidth="1"/>
    <col min="32" max="32" width="6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1493</v>
      </c>
      <c r="B2" s="1">
        <v>0.69791666666666663</v>
      </c>
      <c r="C2" t="s">
        <v>181</v>
      </c>
      <c r="D2" t="s">
        <v>743</v>
      </c>
      <c r="E2" t="s">
        <v>230</v>
      </c>
      <c r="F2">
        <v>4787</v>
      </c>
      <c r="G2" t="s">
        <v>1481</v>
      </c>
      <c r="H2" t="s">
        <v>1482</v>
      </c>
      <c r="I2" s="3" t="s">
        <v>233</v>
      </c>
      <c r="J2" t="s">
        <v>234</v>
      </c>
      <c r="K2" t="s">
        <v>1483</v>
      </c>
      <c r="L2">
        <v>2</v>
      </c>
      <c r="M2">
        <v>64.419499999999999</v>
      </c>
      <c r="N2">
        <v>39.922800000000002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16.1386</v>
      </c>
      <c r="X2" t="s">
        <v>1494</v>
      </c>
      <c r="Y2">
        <v>2.7075999999999998</v>
      </c>
      <c r="Z2" t="s">
        <v>1495</v>
      </c>
      <c r="AA2">
        <v>1.4380999999999999</v>
      </c>
      <c r="AB2" t="s">
        <v>807</v>
      </c>
      <c r="AC2">
        <v>3.4211</v>
      </c>
      <c r="AD2">
        <v>0</v>
      </c>
      <c r="AE2">
        <v>173.834</v>
      </c>
      <c r="AF2">
        <v>12</v>
      </c>
      <c r="AG2">
        <v>0</v>
      </c>
    </row>
    <row r="3" spans="1:33">
      <c r="A3" t="s">
        <v>1496</v>
      </c>
      <c r="B3" s="1">
        <v>0.69791666666666663</v>
      </c>
      <c r="C3" t="s">
        <v>181</v>
      </c>
      <c r="D3" t="s">
        <v>743</v>
      </c>
      <c r="E3" t="s">
        <v>230</v>
      </c>
      <c r="F3">
        <v>4787</v>
      </c>
      <c r="G3" t="s">
        <v>1481</v>
      </c>
      <c r="H3" t="s">
        <v>1482</v>
      </c>
      <c r="I3" s="3" t="s">
        <v>233</v>
      </c>
      <c r="J3" t="s">
        <v>234</v>
      </c>
      <c r="K3" t="s">
        <v>1483</v>
      </c>
      <c r="L3">
        <v>2</v>
      </c>
      <c r="M3">
        <v>58.083300000000001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18.374300000000002</v>
      </c>
      <c r="X3" t="s">
        <v>1497</v>
      </c>
      <c r="Y3">
        <v>1.5512999999999999</v>
      </c>
      <c r="Z3" t="s">
        <v>488</v>
      </c>
      <c r="AA3">
        <v>1.5072000000000001</v>
      </c>
      <c r="AB3" t="s">
        <v>807</v>
      </c>
      <c r="AC3">
        <v>3.4211</v>
      </c>
      <c r="AD3">
        <v>0</v>
      </c>
      <c r="AE3">
        <v>171.2818</v>
      </c>
      <c r="AF3">
        <v>7</v>
      </c>
      <c r="AG3">
        <v>0</v>
      </c>
    </row>
    <row r="4" spans="1:33">
      <c r="A4" t="s">
        <v>435</v>
      </c>
      <c r="B4" s="1">
        <v>0.52777777777777779</v>
      </c>
      <c r="C4" t="s">
        <v>224</v>
      </c>
      <c r="D4" t="s">
        <v>433</v>
      </c>
      <c r="F4">
        <v>10358</v>
      </c>
      <c r="G4" t="s">
        <v>231</v>
      </c>
      <c r="H4" t="s">
        <v>232</v>
      </c>
      <c r="I4" t="s">
        <v>233</v>
      </c>
      <c r="J4" t="s">
        <v>234</v>
      </c>
      <c r="K4" t="s">
        <v>434</v>
      </c>
      <c r="L4">
        <v>2</v>
      </c>
      <c r="M4">
        <v>86.319000000000003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18.4514</v>
      </c>
      <c r="X4" t="s">
        <v>436</v>
      </c>
      <c r="Y4">
        <v>2.2071999999999998</v>
      </c>
      <c r="Z4" t="s">
        <v>437</v>
      </c>
      <c r="AA4">
        <v>2.8085</v>
      </c>
      <c r="AB4" t="s">
        <v>438</v>
      </c>
      <c r="AC4">
        <v>3.2587000000000002</v>
      </c>
      <c r="AD4">
        <v>20</v>
      </c>
      <c r="AE4" s="23">
        <v>264.33600000000001</v>
      </c>
      <c r="AF4">
        <v>1</v>
      </c>
      <c r="AG4">
        <v>0</v>
      </c>
    </row>
    <row r="5" spans="1:33">
      <c r="A5" t="s">
        <v>451</v>
      </c>
      <c r="B5" s="1">
        <v>0.52777777777777779</v>
      </c>
      <c r="C5" t="s">
        <v>224</v>
      </c>
      <c r="D5" t="s">
        <v>433</v>
      </c>
      <c r="F5">
        <v>10358</v>
      </c>
      <c r="G5" t="s">
        <v>231</v>
      </c>
      <c r="H5" t="s">
        <v>232</v>
      </c>
      <c r="I5" t="s">
        <v>233</v>
      </c>
      <c r="J5" t="s">
        <v>234</v>
      </c>
      <c r="K5" t="s">
        <v>434</v>
      </c>
      <c r="L5">
        <v>2</v>
      </c>
      <c r="M5">
        <v>59.599699999999999</v>
      </c>
      <c r="N5">
        <v>35.670299999999997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18.274999999999999</v>
      </c>
      <c r="X5" t="s">
        <v>452</v>
      </c>
      <c r="Y5">
        <v>3.4901</v>
      </c>
      <c r="Z5" t="s">
        <v>437</v>
      </c>
      <c r="AA5">
        <v>2.8085</v>
      </c>
      <c r="AB5" t="s">
        <v>438</v>
      </c>
      <c r="AC5">
        <v>3.2587000000000002</v>
      </c>
      <c r="AD5">
        <v>0</v>
      </c>
      <c r="AE5">
        <v>164.8295</v>
      </c>
      <c r="AF5">
        <v>8</v>
      </c>
      <c r="AG5">
        <v>0</v>
      </c>
    </row>
    <row r="6" spans="1:33">
      <c r="A6" t="s">
        <v>590</v>
      </c>
      <c r="B6" s="1">
        <v>0.54513888888888895</v>
      </c>
      <c r="C6" t="s">
        <v>226</v>
      </c>
      <c r="D6" t="s">
        <v>581</v>
      </c>
      <c r="E6" t="s">
        <v>230</v>
      </c>
      <c r="F6">
        <v>4528</v>
      </c>
      <c r="G6" t="s">
        <v>231</v>
      </c>
      <c r="H6" t="s">
        <v>232</v>
      </c>
      <c r="I6" t="s">
        <v>233</v>
      </c>
      <c r="J6" t="s">
        <v>234</v>
      </c>
      <c r="K6" t="s">
        <v>582</v>
      </c>
      <c r="L6">
        <v>2</v>
      </c>
      <c r="M6">
        <v>60.826500000000003</v>
      </c>
      <c r="N6">
        <v>51.592700000000001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16.3429</v>
      </c>
      <c r="X6" t="s">
        <v>591</v>
      </c>
      <c r="Y6">
        <v>1.6355</v>
      </c>
      <c r="Z6" t="s">
        <v>592</v>
      </c>
      <c r="AA6">
        <v>1.3331999999999999</v>
      </c>
      <c r="AB6" t="s">
        <v>593</v>
      </c>
      <c r="AC6">
        <v>3.1366000000000001</v>
      </c>
      <c r="AD6">
        <v>1.5</v>
      </c>
      <c r="AE6">
        <v>186.55699999999999</v>
      </c>
      <c r="AF6">
        <v>5.5</v>
      </c>
      <c r="AG6">
        <v>0</v>
      </c>
    </row>
    <row r="7" spans="1:33">
      <c r="A7" t="s">
        <v>657</v>
      </c>
      <c r="B7" s="1">
        <v>0.54861111111111105</v>
      </c>
      <c r="C7" t="s">
        <v>224</v>
      </c>
      <c r="D7" t="s">
        <v>433</v>
      </c>
      <c r="F7">
        <v>6542</v>
      </c>
      <c r="G7" t="s">
        <v>231</v>
      </c>
      <c r="H7" t="s">
        <v>232</v>
      </c>
      <c r="I7" t="s">
        <v>5</v>
      </c>
      <c r="J7" t="s">
        <v>234</v>
      </c>
      <c r="K7" t="s">
        <v>612</v>
      </c>
      <c r="L7">
        <v>2</v>
      </c>
      <c r="M7">
        <v>35.295000000000002</v>
      </c>
      <c r="N7">
        <v>41.748600000000003</v>
      </c>
      <c r="O7">
        <v>18.637799999999999</v>
      </c>
      <c r="P7">
        <v>8.7925000000000004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11.0243</v>
      </c>
      <c r="Y7">
        <v>0</v>
      </c>
      <c r="Z7" t="s">
        <v>658</v>
      </c>
      <c r="AA7">
        <v>0.1623</v>
      </c>
      <c r="AB7" t="s">
        <v>659</v>
      </c>
      <c r="AC7">
        <v>2.944</v>
      </c>
      <c r="AD7">
        <v>4.8</v>
      </c>
      <c r="AE7">
        <v>138.1455</v>
      </c>
      <c r="AF7">
        <v>0</v>
      </c>
      <c r="AG7">
        <v>50</v>
      </c>
    </row>
    <row r="8" spans="1:33">
      <c r="A8" t="s">
        <v>660</v>
      </c>
      <c r="B8" s="1">
        <v>0.54861111111111105</v>
      </c>
      <c r="C8" t="s">
        <v>224</v>
      </c>
      <c r="D8" t="s">
        <v>433</v>
      </c>
      <c r="F8">
        <v>6542</v>
      </c>
      <c r="G8" t="s">
        <v>231</v>
      </c>
      <c r="H8" t="s">
        <v>232</v>
      </c>
      <c r="I8" t="s">
        <v>5</v>
      </c>
      <c r="J8" t="s">
        <v>234</v>
      </c>
      <c r="K8" t="s">
        <v>612</v>
      </c>
      <c r="L8">
        <v>2</v>
      </c>
      <c r="M8">
        <v>39.117199999999997</v>
      </c>
      <c r="N8">
        <v>33.627000000000002</v>
      </c>
      <c r="O8">
        <v>15.0724</v>
      </c>
      <c r="P8">
        <v>5.2534000000000001</v>
      </c>
      <c r="Q8">
        <v>3.5581</v>
      </c>
      <c r="R8">
        <v>0</v>
      </c>
      <c r="S8">
        <v>0</v>
      </c>
      <c r="T8">
        <v>0</v>
      </c>
      <c r="U8">
        <v>0</v>
      </c>
      <c r="V8">
        <v>0</v>
      </c>
      <c r="W8">
        <v>9.9385999999999992</v>
      </c>
      <c r="Y8">
        <v>0</v>
      </c>
      <c r="Z8" t="s">
        <v>661</v>
      </c>
      <c r="AA8">
        <v>0.111</v>
      </c>
      <c r="AB8" t="s">
        <v>659</v>
      </c>
      <c r="AC8">
        <v>2.944</v>
      </c>
      <c r="AD8">
        <v>4.8</v>
      </c>
      <c r="AE8">
        <v>122.6054</v>
      </c>
      <c r="AF8">
        <v>0</v>
      </c>
      <c r="AG8">
        <v>50</v>
      </c>
    </row>
    <row r="9" spans="1:33">
      <c r="A9" t="s">
        <v>272</v>
      </c>
      <c r="B9" s="1">
        <v>0.50347222222222221</v>
      </c>
      <c r="C9" t="s">
        <v>226</v>
      </c>
      <c r="D9" t="s">
        <v>229</v>
      </c>
      <c r="E9" t="s">
        <v>230</v>
      </c>
      <c r="F9">
        <v>4528</v>
      </c>
      <c r="G9" t="s">
        <v>231</v>
      </c>
      <c r="H9" t="s">
        <v>232</v>
      </c>
      <c r="I9" t="s">
        <v>233</v>
      </c>
      <c r="J9" t="s">
        <v>234</v>
      </c>
      <c r="K9" t="s">
        <v>235</v>
      </c>
      <c r="L9">
        <v>2</v>
      </c>
      <c r="M9">
        <v>40.701900000000002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12.974299999999999</v>
      </c>
      <c r="X9" t="s">
        <v>273</v>
      </c>
      <c r="Y9">
        <v>0.84150000000000003</v>
      </c>
      <c r="Z9" t="s">
        <v>243</v>
      </c>
      <c r="AA9">
        <v>0.87770000000000004</v>
      </c>
      <c r="AB9" t="s">
        <v>274</v>
      </c>
      <c r="AC9">
        <v>2.5701000000000001</v>
      </c>
      <c r="AD9">
        <v>1.5</v>
      </c>
      <c r="AE9">
        <v>121.37309999999999</v>
      </c>
      <c r="AF9">
        <v>14</v>
      </c>
      <c r="AG9">
        <v>0</v>
      </c>
    </row>
    <row r="10" spans="1:33">
      <c r="A10" t="s">
        <v>1484</v>
      </c>
      <c r="B10" s="1">
        <v>0.69791666666666663</v>
      </c>
      <c r="C10" t="s">
        <v>181</v>
      </c>
      <c r="D10" t="s">
        <v>743</v>
      </c>
      <c r="E10" t="s">
        <v>230</v>
      </c>
      <c r="F10">
        <v>4787</v>
      </c>
      <c r="G10" t="s">
        <v>1481</v>
      </c>
      <c r="H10" t="s">
        <v>1482</v>
      </c>
      <c r="I10" s="3" t="s">
        <v>233</v>
      </c>
      <c r="J10" t="s">
        <v>234</v>
      </c>
      <c r="K10" t="s">
        <v>1483</v>
      </c>
      <c r="L10">
        <v>2</v>
      </c>
      <c r="M10">
        <v>72.363299999999995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15.26</v>
      </c>
      <c r="X10" t="s">
        <v>1485</v>
      </c>
      <c r="Y10">
        <v>2.5276000000000001</v>
      </c>
      <c r="Z10" t="s">
        <v>1486</v>
      </c>
      <c r="AA10">
        <v>3.3311999999999999</v>
      </c>
      <c r="AB10" t="s">
        <v>604</v>
      </c>
      <c r="AC10">
        <v>2.5394000000000001</v>
      </c>
      <c r="AD10">
        <v>26</v>
      </c>
      <c r="AE10" s="23">
        <v>232.08600000000001</v>
      </c>
      <c r="AF10">
        <v>2.75</v>
      </c>
      <c r="AG10">
        <v>0</v>
      </c>
    </row>
    <row r="11" spans="1:33">
      <c r="A11" t="s">
        <v>425</v>
      </c>
      <c r="B11" s="1">
        <v>0.52430555555555558</v>
      </c>
      <c r="C11" t="s">
        <v>226</v>
      </c>
      <c r="D11" t="s">
        <v>229</v>
      </c>
      <c r="E11" t="s">
        <v>388</v>
      </c>
      <c r="F11">
        <v>3493</v>
      </c>
      <c r="G11" t="s">
        <v>231</v>
      </c>
      <c r="H11" t="s">
        <v>232</v>
      </c>
      <c r="I11" t="s">
        <v>5</v>
      </c>
      <c r="J11" t="s">
        <v>234</v>
      </c>
      <c r="K11" t="s">
        <v>389</v>
      </c>
      <c r="L11">
        <v>2</v>
      </c>
      <c r="M11">
        <v>30.27</v>
      </c>
      <c r="N11">
        <v>52.136000000000003</v>
      </c>
      <c r="O11">
        <v>14.087300000000001</v>
      </c>
      <c r="P11">
        <v>7.0178000000000003</v>
      </c>
      <c r="Q11">
        <v>4.1677</v>
      </c>
      <c r="R11">
        <v>0</v>
      </c>
      <c r="S11">
        <v>0</v>
      </c>
      <c r="T11">
        <v>0</v>
      </c>
      <c r="U11">
        <v>0</v>
      </c>
      <c r="V11">
        <v>0</v>
      </c>
      <c r="W11">
        <v>8.99</v>
      </c>
      <c r="X11" t="s">
        <v>426</v>
      </c>
      <c r="Y11">
        <v>0.4929</v>
      </c>
      <c r="Z11" t="s">
        <v>427</v>
      </c>
      <c r="AA11">
        <v>1.4621</v>
      </c>
      <c r="AB11" t="s">
        <v>428</v>
      </c>
      <c r="AC11">
        <v>2.5379</v>
      </c>
      <c r="AD11">
        <v>14.85</v>
      </c>
      <c r="AE11">
        <v>145.4776</v>
      </c>
      <c r="AF11">
        <v>16</v>
      </c>
      <c r="AG11">
        <v>51</v>
      </c>
    </row>
    <row r="12" spans="1:33">
      <c r="A12" t="s">
        <v>585</v>
      </c>
      <c r="B12" s="1">
        <v>0.54513888888888895</v>
      </c>
      <c r="C12" t="s">
        <v>226</v>
      </c>
      <c r="D12" t="s">
        <v>581</v>
      </c>
      <c r="E12" t="s">
        <v>230</v>
      </c>
      <c r="F12">
        <v>4528</v>
      </c>
      <c r="G12" t="s">
        <v>231</v>
      </c>
      <c r="H12" t="s">
        <v>232</v>
      </c>
      <c r="I12" t="s">
        <v>233</v>
      </c>
      <c r="J12" t="s">
        <v>234</v>
      </c>
      <c r="K12" t="s">
        <v>582</v>
      </c>
      <c r="L12">
        <v>2</v>
      </c>
      <c r="M12">
        <v>78.876000000000005</v>
      </c>
      <c r="N12">
        <v>43.855200000000004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19.6264</v>
      </c>
      <c r="X12" t="s">
        <v>280</v>
      </c>
      <c r="Y12">
        <v>2.5939000000000001</v>
      </c>
      <c r="Z12" t="s">
        <v>586</v>
      </c>
      <c r="AA12">
        <v>2.7437999999999998</v>
      </c>
      <c r="AB12" t="s">
        <v>587</v>
      </c>
      <c r="AC12">
        <v>2.4243999999999999</v>
      </c>
      <c r="AD12">
        <v>0</v>
      </c>
      <c r="AE12">
        <v>203.66460000000001</v>
      </c>
      <c r="AF12">
        <v>2</v>
      </c>
      <c r="AG12">
        <v>0</v>
      </c>
    </row>
    <row r="13" spans="1:33">
      <c r="A13" t="s">
        <v>619</v>
      </c>
      <c r="B13" s="1">
        <v>0.54861111111111105</v>
      </c>
      <c r="C13" t="s">
        <v>224</v>
      </c>
      <c r="D13" t="s">
        <v>433</v>
      </c>
      <c r="F13">
        <v>6542</v>
      </c>
      <c r="G13" t="s">
        <v>231</v>
      </c>
      <c r="H13" t="s">
        <v>232</v>
      </c>
      <c r="I13" t="s">
        <v>5</v>
      </c>
      <c r="J13" t="s">
        <v>234</v>
      </c>
      <c r="K13" t="s">
        <v>612</v>
      </c>
      <c r="L13">
        <v>2</v>
      </c>
      <c r="M13">
        <v>74.489999999999995</v>
      </c>
      <c r="N13">
        <v>62.728000000000002</v>
      </c>
      <c r="O13">
        <v>31.2621</v>
      </c>
      <c r="P13">
        <v>7.7422000000000004</v>
      </c>
      <c r="Q13">
        <v>5.5415999999999999</v>
      </c>
      <c r="R13">
        <v>3.8824000000000001</v>
      </c>
      <c r="S13">
        <v>3.637</v>
      </c>
      <c r="T13">
        <v>1.7321</v>
      </c>
      <c r="U13">
        <v>1.9430000000000001</v>
      </c>
      <c r="V13">
        <v>0</v>
      </c>
      <c r="W13">
        <v>17.7621</v>
      </c>
      <c r="X13" t="s">
        <v>461</v>
      </c>
      <c r="Y13">
        <v>1.2144999999999999</v>
      </c>
      <c r="Z13" t="s">
        <v>462</v>
      </c>
      <c r="AA13">
        <v>0.94040000000000001</v>
      </c>
      <c r="AB13" t="s">
        <v>587</v>
      </c>
      <c r="AC13">
        <v>2.4243999999999999</v>
      </c>
      <c r="AD13">
        <v>8.7995000000000001</v>
      </c>
      <c r="AE13">
        <v>225.7653</v>
      </c>
      <c r="AF13">
        <v>7</v>
      </c>
      <c r="AG13">
        <v>60</v>
      </c>
    </row>
    <row r="14" spans="1:33">
      <c r="A14" t="s">
        <v>665</v>
      </c>
      <c r="B14" s="1">
        <v>0.55555555555555558</v>
      </c>
      <c r="C14" t="s">
        <v>175</v>
      </c>
      <c r="D14" t="s">
        <v>484</v>
      </c>
      <c r="E14" t="s">
        <v>230</v>
      </c>
      <c r="F14">
        <v>3752</v>
      </c>
      <c r="G14" t="s">
        <v>291</v>
      </c>
      <c r="H14" t="s">
        <v>232</v>
      </c>
      <c r="I14" t="s">
        <v>5</v>
      </c>
      <c r="J14" t="s">
        <v>234</v>
      </c>
      <c r="K14" t="s">
        <v>662</v>
      </c>
      <c r="L14">
        <v>2</v>
      </c>
      <c r="M14">
        <v>70.34</v>
      </c>
      <c r="N14">
        <v>38.6843</v>
      </c>
      <c r="O14">
        <v>28.456600000000002</v>
      </c>
      <c r="P14">
        <v>9.5425000000000004</v>
      </c>
      <c r="Q14">
        <v>4.8326000000000002</v>
      </c>
      <c r="R14">
        <v>3.2719999999999998</v>
      </c>
      <c r="S14">
        <v>0</v>
      </c>
      <c r="T14">
        <v>0</v>
      </c>
      <c r="U14">
        <v>0</v>
      </c>
      <c r="V14">
        <v>0</v>
      </c>
      <c r="W14">
        <v>17.391400000000001</v>
      </c>
      <c r="X14" t="s">
        <v>666</v>
      </c>
      <c r="Y14">
        <v>3.4060000000000001</v>
      </c>
      <c r="Z14" t="s">
        <v>402</v>
      </c>
      <c r="AA14">
        <v>2.2823000000000002</v>
      </c>
      <c r="AB14" t="s">
        <v>608</v>
      </c>
      <c r="AC14">
        <v>2.3721000000000001</v>
      </c>
      <c r="AD14">
        <v>16.566800000000001</v>
      </c>
      <c r="AE14">
        <v>205.3708</v>
      </c>
      <c r="AF14">
        <v>4</v>
      </c>
      <c r="AG14">
        <v>61</v>
      </c>
    </row>
    <row r="15" spans="1:33">
      <c r="A15" t="s">
        <v>676</v>
      </c>
      <c r="B15" s="1">
        <v>0.55555555555555558</v>
      </c>
      <c r="C15" t="s">
        <v>175</v>
      </c>
      <c r="D15" t="s">
        <v>484</v>
      </c>
      <c r="E15" t="s">
        <v>230</v>
      </c>
      <c r="F15">
        <v>3752</v>
      </c>
      <c r="G15" t="s">
        <v>291</v>
      </c>
      <c r="H15" t="s">
        <v>232</v>
      </c>
      <c r="I15" t="s">
        <v>5</v>
      </c>
      <c r="J15" t="s">
        <v>234</v>
      </c>
      <c r="K15" t="s">
        <v>662</v>
      </c>
      <c r="L15">
        <v>2</v>
      </c>
      <c r="M15">
        <v>65.819699999999997</v>
      </c>
      <c r="N15">
        <v>36.552199999999999</v>
      </c>
      <c r="O15">
        <v>19.742799999999999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17.368600000000001</v>
      </c>
      <c r="X15" t="s">
        <v>313</v>
      </c>
      <c r="Y15">
        <v>1.7827</v>
      </c>
      <c r="Z15" t="s">
        <v>677</v>
      </c>
      <c r="AA15">
        <v>1.7678</v>
      </c>
      <c r="AB15" t="s">
        <v>678</v>
      </c>
      <c r="AC15">
        <v>2.3331</v>
      </c>
      <c r="AD15">
        <v>0.9</v>
      </c>
      <c r="AE15">
        <v>169.91419999999999</v>
      </c>
      <c r="AF15">
        <v>6.5</v>
      </c>
      <c r="AG15">
        <v>68</v>
      </c>
    </row>
    <row r="16" spans="1:33">
      <c r="A16" t="s">
        <v>623</v>
      </c>
      <c r="B16" s="1">
        <v>0.54861111111111105</v>
      </c>
      <c r="C16" t="s">
        <v>224</v>
      </c>
      <c r="D16" t="s">
        <v>433</v>
      </c>
      <c r="F16">
        <v>6542</v>
      </c>
      <c r="G16" t="s">
        <v>231</v>
      </c>
      <c r="H16" t="s">
        <v>232</v>
      </c>
      <c r="I16" t="s">
        <v>5</v>
      </c>
      <c r="J16" t="s">
        <v>234</v>
      </c>
      <c r="K16" t="s">
        <v>612</v>
      </c>
      <c r="L16">
        <v>2</v>
      </c>
      <c r="M16">
        <v>75.44</v>
      </c>
      <c r="N16">
        <v>50.368600000000001</v>
      </c>
      <c r="O16">
        <v>24.786000000000001</v>
      </c>
      <c r="P16">
        <v>7.3398000000000003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10.2379</v>
      </c>
      <c r="X16" t="s">
        <v>473</v>
      </c>
      <c r="Y16">
        <v>1.9106000000000001</v>
      </c>
      <c r="Z16" t="s">
        <v>353</v>
      </c>
      <c r="AA16">
        <v>2.3515000000000001</v>
      </c>
      <c r="AB16" t="s">
        <v>624</v>
      </c>
      <c r="AC16">
        <v>2.3128000000000002</v>
      </c>
      <c r="AD16">
        <v>0.6</v>
      </c>
      <c r="AE16">
        <v>194.41839999999999</v>
      </c>
      <c r="AF16">
        <v>12</v>
      </c>
      <c r="AG16">
        <v>64</v>
      </c>
    </row>
    <row r="17" spans="1:33">
      <c r="A17" t="s">
        <v>648</v>
      </c>
      <c r="B17" s="1">
        <v>0.54861111111111105</v>
      </c>
      <c r="C17" t="s">
        <v>224</v>
      </c>
      <c r="D17" t="s">
        <v>433</v>
      </c>
      <c r="F17">
        <v>6542</v>
      </c>
      <c r="G17" t="s">
        <v>231</v>
      </c>
      <c r="H17" t="s">
        <v>232</v>
      </c>
      <c r="I17" t="s">
        <v>5</v>
      </c>
      <c r="J17" t="s">
        <v>234</v>
      </c>
      <c r="K17" t="s">
        <v>612</v>
      </c>
      <c r="L17">
        <v>2</v>
      </c>
      <c r="M17">
        <v>45.8538</v>
      </c>
      <c r="N17">
        <v>51.512799999999999</v>
      </c>
      <c r="O17">
        <v>16.979800000000001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15.177899999999999</v>
      </c>
      <c r="X17" t="s">
        <v>444</v>
      </c>
      <c r="Y17">
        <v>1.8236000000000001</v>
      </c>
      <c r="Z17" t="s">
        <v>470</v>
      </c>
      <c r="AA17">
        <v>1.0568</v>
      </c>
      <c r="AB17" t="s">
        <v>624</v>
      </c>
      <c r="AC17">
        <v>2.3128000000000002</v>
      </c>
      <c r="AD17">
        <v>1.8</v>
      </c>
      <c r="AE17">
        <v>158.96350000000001</v>
      </c>
      <c r="AF17">
        <v>12</v>
      </c>
      <c r="AG17">
        <v>60</v>
      </c>
    </row>
    <row r="18" spans="1:33">
      <c r="A18" t="s">
        <v>1257</v>
      </c>
      <c r="B18" s="1">
        <v>0.65277777777777779</v>
      </c>
      <c r="C18" t="s">
        <v>175</v>
      </c>
      <c r="D18" t="s">
        <v>229</v>
      </c>
      <c r="E18" t="s">
        <v>290</v>
      </c>
      <c r="F18">
        <v>6469</v>
      </c>
      <c r="G18" t="s">
        <v>291</v>
      </c>
      <c r="H18" t="s">
        <v>232</v>
      </c>
      <c r="I18" t="s">
        <v>233</v>
      </c>
      <c r="J18" t="s">
        <v>234</v>
      </c>
      <c r="K18" t="s">
        <v>1250</v>
      </c>
      <c r="L18">
        <v>2</v>
      </c>
      <c r="M18">
        <v>70.183999999999997</v>
      </c>
      <c r="N18">
        <v>36.278599999999997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17.7621</v>
      </c>
      <c r="X18" t="s">
        <v>687</v>
      </c>
      <c r="Y18">
        <v>0.51980000000000004</v>
      </c>
      <c r="Z18" t="s">
        <v>263</v>
      </c>
      <c r="AA18">
        <v>1.1879</v>
      </c>
      <c r="AB18" t="s">
        <v>608</v>
      </c>
      <c r="AC18">
        <v>2.3117999999999999</v>
      </c>
      <c r="AD18">
        <v>1.8</v>
      </c>
      <c r="AE18">
        <v>176.31489999999999</v>
      </c>
      <c r="AF18">
        <v>6.5</v>
      </c>
      <c r="AG18">
        <v>0</v>
      </c>
    </row>
    <row r="19" spans="1:33">
      <c r="A19" t="s">
        <v>1506</v>
      </c>
      <c r="B19" s="1">
        <v>0.71875</v>
      </c>
      <c r="C19" t="s">
        <v>181</v>
      </c>
      <c r="D19" t="s">
        <v>229</v>
      </c>
      <c r="E19" t="s">
        <v>290</v>
      </c>
      <c r="F19">
        <v>6081</v>
      </c>
      <c r="G19" t="s">
        <v>1481</v>
      </c>
      <c r="H19" t="s">
        <v>1482</v>
      </c>
      <c r="I19" s="3" t="s">
        <v>233</v>
      </c>
      <c r="J19" t="s">
        <v>234</v>
      </c>
      <c r="K19" t="s">
        <v>1505</v>
      </c>
      <c r="L19">
        <v>2</v>
      </c>
      <c r="M19">
        <v>101.7</v>
      </c>
      <c r="N19">
        <v>89.023200000000003</v>
      </c>
      <c r="O19">
        <v>35.633400000000002</v>
      </c>
      <c r="P19">
        <v>9.9824000000000002</v>
      </c>
      <c r="Q19">
        <v>6.6797000000000004</v>
      </c>
      <c r="R19">
        <v>0</v>
      </c>
      <c r="S19">
        <v>0</v>
      </c>
      <c r="T19">
        <v>0</v>
      </c>
      <c r="U19">
        <v>0</v>
      </c>
      <c r="V19">
        <v>0</v>
      </c>
      <c r="W19">
        <v>21.4514</v>
      </c>
      <c r="X19" t="s">
        <v>1489</v>
      </c>
      <c r="Y19">
        <v>2.1791</v>
      </c>
      <c r="Z19" t="s">
        <v>1507</v>
      </c>
      <c r="AA19">
        <v>3.1837</v>
      </c>
      <c r="AB19" t="s">
        <v>624</v>
      </c>
      <c r="AC19">
        <v>2.2494999999999998</v>
      </c>
      <c r="AD19">
        <v>33.166400000000003</v>
      </c>
      <c r="AE19">
        <v>324.05849999999998</v>
      </c>
      <c r="AF19">
        <v>1.5</v>
      </c>
      <c r="AG19">
        <v>87</v>
      </c>
    </row>
    <row r="20" spans="1:33">
      <c r="A20" t="s">
        <v>1517</v>
      </c>
      <c r="B20" s="1">
        <v>0.71875</v>
      </c>
      <c r="C20" t="s">
        <v>181</v>
      </c>
      <c r="D20" t="s">
        <v>229</v>
      </c>
      <c r="E20" t="s">
        <v>290</v>
      </c>
      <c r="F20">
        <v>6081</v>
      </c>
      <c r="G20" t="s">
        <v>1481</v>
      </c>
      <c r="H20" t="s">
        <v>1482</v>
      </c>
      <c r="I20" s="3" t="s">
        <v>233</v>
      </c>
      <c r="J20" t="s">
        <v>234</v>
      </c>
      <c r="K20" t="s">
        <v>1505</v>
      </c>
      <c r="L20">
        <v>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 t="s">
        <v>1518</v>
      </c>
      <c r="Y20">
        <v>0.91590000000000005</v>
      </c>
      <c r="Z20" t="s">
        <v>1259</v>
      </c>
      <c r="AA20">
        <v>1.6069</v>
      </c>
      <c r="AB20" t="s">
        <v>624</v>
      </c>
      <c r="AC20">
        <v>2.2494999999999998</v>
      </c>
      <c r="AD20">
        <v>3.6</v>
      </c>
      <c r="AE20">
        <v>8.3722999999999992</v>
      </c>
      <c r="AF20">
        <v>12</v>
      </c>
      <c r="AG20">
        <v>0</v>
      </c>
    </row>
    <row r="21" spans="1:33">
      <c r="A21" t="s">
        <v>404</v>
      </c>
      <c r="B21" s="1">
        <v>0.52430555555555558</v>
      </c>
      <c r="C21" t="s">
        <v>226</v>
      </c>
      <c r="D21" t="s">
        <v>229</v>
      </c>
      <c r="E21" t="s">
        <v>388</v>
      </c>
      <c r="F21">
        <v>3493</v>
      </c>
      <c r="G21" t="s">
        <v>231</v>
      </c>
      <c r="H21" t="s">
        <v>232</v>
      </c>
      <c r="I21" t="s">
        <v>5</v>
      </c>
      <c r="J21" t="s">
        <v>234</v>
      </c>
      <c r="K21" t="s">
        <v>389</v>
      </c>
      <c r="L21">
        <v>2</v>
      </c>
      <c r="M21">
        <v>38.631</v>
      </c>
      <c r="N21">
        <v>36.996000000000002</v>
      </c>
      <c r="O21">
        <v>29.416799999999999</v>
      </c>
      <c r="P21">
        <v>9.0823999999999998</v>
      </c>
      <c r="Q21">
        <v>4.2765000000000004</v>
      </c>
      <c r="R21">
        <v>2.8081999999999998</v>
      </c>
      <c r="S21">
        <v>2.1086999999999998</v>
      </c>
      <c r="T21">
        <v>0</v>
      </c>
      <c r="U21">
        <v>0</v>
      </c>
      <c r="V21">
        <v>0</v>
      </c>
      <c r="W21">
        <v>15.972099999999999</v>
      </c>
      <c r="X21" t="s">
        <v>246</v>
      </c>
      <c r="Y21">
        <v>2.3609</v>
      </c>
      <c r="Z21" t="s">
        <v>405</v>
      </c>
      <c r="AA21">
        <v>2.6522999999999999</v>
      </c>
      <c r="AB21" t="s">
        <v>406</v>
      </c>
      <c r="AC21">
        <v>2.2130999999999998</v>
      </c>
      <c r="AD21">
        <v>15.812099999999999</v>
      </c>
      <c r="AE21">
        <v>166.5986</v>
      </c>
      <c r="AF21">
        <v>14</v>
      </c>
      <c r="AG21">
        <v>60</v>
      </c>
    </row>
    <row r="22" spans="1:33">
      <c r="A22" t="s">
        <v>1488</v>
      </c>
      <c r="B22" s="1">
        <v>0.69791666666666663</v>
      </c>
      <c r="C22" t="s">
        <v>181</v>
      </c>
      <c r="D22" t="s">
        <v>743</v>
      </c>
      <c r="E22" t="s">
        <v>230</v>
      </c>
      <c r="F22">
        <v>4787</v>
      </c>
      <c r="G22" t="s">
        <v>1481</v>
      </c>
      <c r="H22" t="s">
        <v>1482</v>
      </c>
      <c r="I22" s="3" t="s">
        <v>233</v>
      </c>
      <c r="J22" t="s">
        <v>234</v>
      </c>
      <c r="K22" t="s">
        <v>1483</v>
      </c>
      <c r="L22">
        <v>2</v>
      </c>
      <c r="M22">
        <v>65.864000000000004</v>
      </c>
      <c r="N22">
        <v>40.6205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17.4086</v>
      </c>
      <c r="X22" t="s">
        <v>1489</v>
      </c>
      <c r="Y22">
        <v>1.2107000000000001</v>
      </c>
      <c r="Z22" t="s">
        <v>1490</v>
      </c>
      <c r="AA22">
        <v>0.84509999999999996</v>
      </c>
      <c r="AB22" t="s">
        <v>729</v>
      </c>
      <c r="AC22">
        <v>2.2103999999999999</v>
      </c>
      <c r="AD22">
        <v>17</v>
      </c>
      <c r="AE22">
        <v>191.8734</v>
      </c>
      <c r="AF22">
        <v>10</v>
      </c>
      <c r="AG22">
        <v>0</v>
      </c>
    </row>
    <row r="23" spans="1:33">
      <c r="A23" t="s">
        <v>390</v>
      </c>
      <c r="B23" s="1">
        <v>0.52430555555555558</v>
      </c>
      <c r="C23" t="s">
        <v>226</v>
      </c>
      <c r="D23" t="s">
        <v>229</v>
      </c>
      <c r="E23" t="s">
        <v>388</v>
      </c>
      <c r="F23">
        <v>3493</v>
      </c>
      <c r="G23" t="s">
        <v>231</v>
      </c>
      <c r="H23" t="s">
        <v>232</v>
      </c>
      <c r="I23" t="s">
        <v>5</v>
      </c>
      <c r="J23" t="s">
        <v>234</v>
      </c>
      <c r="K23" t="s">
        <v>389</v>
      </c>
      <c r="L23">
        <v>2</v>
      </c>
      <c r="M23">
        <v>94.1</v>
      </c>
      <c r="N23">
        <v>44.653300000000002</v>
      </c>
      <c r="O23">
        <v>23.384499999999999</v>
      </c>
      <c r="P23">
        <v>10.7203</v>
      </c>
      <c r="Q23">
        <v>6.5781000000000001</v>
      </c>
      <c r="R23">
        <v>4.0411000000000001</v>
      </c>
      <c r="S23">
        <v>4.3197000000000001</v>
      </c>
      <c r="T23">
        <v>2.2073</v>
      </c>
      <c r="U23">
        <v>1.5488999999999999</v>
      </c>
      <c r="V23">
        <v>0.91669999999999996</v>
      </c>
      <c r="W23">
        <v>18.0929</v>
      </c>
      <c r="X23" t="s">
        <v>391</v>
      </c>
      <c r="Y23">
        <v>2.8666</v>
      </c>
      <c r="Z23" t="s">
        <v>392</v>
      </c>
      <c r="AA23">
        <v>2.3065000000000002</v>
      </c>
      <c r="AB23" t="s">
        <v>393</v>
      </c>
      <c r="AC23">
        <v>2.2040999999999999</v>
      </c>
      <c r="AD23">
        <v>16.714400000000001</v>
      </c>
      <c r="AE23" s="23">
        <v>234.65440000000001</v>
      </c>
      <c r="AF23">
        <v>4</v>
      </c>
      <c r="AG23">
        <v>65</v>
      </c>
    </row>
    <row r="24" spans="1:33">
      <c r="A24" t="s">
        <v>1268</v>
      </c>
      <c r="B24" s="1">
        <v>0.65277777777777779</v>
      </c>
      <c r="C24" t="s">
        <v>175</v>
      </c>
      <c r="D24" t="s">
        <v>229</v>
      </c>
      <c r="E24" t="s">
        <v>290</v>
      </c>
      <c r="F24">
        <v>6469</v>
      </c>
      <c r="G24" t="s">
        <v>291</v>
      </c>
      <c r="H24" t="s">
        <v>232</v>
      </c>
      <c r="I24" t="s">
        <v>233</v>
      </c>
      <c r="J24" t="s">
        <v>234</v>
      </c>
      <c r="K24" t="s">
        <v>1250</v>
      </c>
      <c r="L24">
        <v>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 t="s">
        <v>1269</v>
      </c>
      <c r="Y24">
        <v>1.7688999999999999</v>
      </c>
      <c r="Z24" t="s">
        <v>392</v>
      </c>
      <c r="AA24">
        <v>1.6802999999999999</v>
      </c>
      <c r="AB24" t="s">
        <v>393</v>
      </c>
      <c r="AC24">
        <v>2.2040999999999999</v>
      </c>
      <c r="AD24">
        <v>1.8</v>
      </c>
      <c r="AE24">
        <v>7.4532999999999996</v>
      </c>
      <c r="AF24">
        <v>5.5</v>
      </c>
      <c r="AG24">
        <v>0</v>
      </c>
    </row>
    <row r="25" spans="1:33">
      <c r="A25" t="s">
        <v>1498</v>
      </c>
      <c r="B25" s="1">
        <v>0.69791666666666663</v>
      </c>
      <c r="C25" t="s">
        <v>181</v>
      </c>
      <c r="D25" t="s">
        <v>743</v>
      </c>
      <c r="E25" t="s">
        <v>230</v>
      </c>
      <c r="F25">
        <v>4787</v>
      </c>
      <c r="G25" t="s">
        <v>1481</v>
      </c>
      <c r="H25" t="s">
        <v>1482</v>
      </c>
      <c r="I25" s="3" t="s">
        <v>233</v>
      </c>
      <c r="J25" t="s">
        <v>234</v>
      </c>
      <c r="K25" t="s">
        <v>1483</v>
      </c>
      <c r="L25">
        <v>2</v>
      </c>
      <c r="M25">
        <v>45.1432</v>
      </c>
      <c r="N25">
        <v>33.274099999999997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15.1629</v>
      </c>
      <c r="X25" t="s">
        <v>1499</v>
      </c>
      <c r="Y25">
        <v>0.81689999999999996</v>
      </c>
      <c r="Z25" t="s">
        <v>512</v>
      </c>
      <c r="AA25">
        <v>0.25750000000000001</v>
      </c>
      <c r="AB25" t="s">
        <v>1500</v>
      </c>
      <c r="AC25">
        <v>2.1617999999999999</v>
      </c>
      <c r="AD25">
        <v>2.5</v>
      </c>
      <c r="AE25">
        <v>134.054</v>
      </c>
      <c r="AF25">
        <v>66</v>
      </c>
      <c r="AG25">
        <v>0</v>
      </c>
    </row>
    <row r="26" spans="1:33">
      <c r="A26" t="s">
        <v>320</v>
      </c>
      <c r="B26" s="1">
        <v>0.51041666666666663</v>
      </c>
      <c r="C26" t="s">
        <v>175</v>
      </c>
      <c r="D26" t="s">
        <v>229</v>
      </c>
      <c r="E26" t="s">
        <v>290</v>
      </c>
      <c r="F26">
        <v>6469</v>
      </c>
      <c r="G26" t="s">
        <v>291</v>
      </c>
      <c r="H26" t="s">
        <v>232</v>
      </c>
      <c r="I26" t="s">
        <v>233</v>
      </c>
      <c r="J26" t="s">
        <v>234</v>
      </c>
      <c r="K26" t="s">
        <v>292</v>
      </c>
      <c r="L26">
        <v>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 t="s">
        <v>321</v>
      </c>
      <c r="Y26">
        <v>2.5796999999999999</v>
      </c>
      <c r="Z26" t="s">
        <v>322</v>
      </c>
      <c r="AA26">
        <v>1.2907</v>
      </c>
      <c r="AB26" t="s">
        <v>323</v>
      </c>
      <c r="AC26">
        <v>2.1355</v>
      </c>
      <c r="AD26">
        <v>5.8</v>
      </c>
      <c r="AE26">
        <v>11.805899999999999</v>
      </c>
      <c r="AF26">
        <v>20</v>
      </c>
      <c r="AG26">
        <v>0</v>
      </c>
    </row>
    <row r="27" spans="1:33">
      <c r="A27" t="s">
        <v>683</v>
      </c>
      <c r="B27" s="1">
        <v>0.55555555555555558</v>
      </c>
      <c r="C27" t="s">
        <v>175</v>
      </c>
      <c r="D27" t="s">
        <v>484</v>
      </c>
      <c r="E27" t="s">
        <v>230</v>
      </c>
      <c r="F27">
        <v>3752</v>
      </c>
      <c r="G27" t="s">
        <v>291</v>
      </c>
      <c r="H27" t="s">
        <v>232</v>
      </c>
      <c r="I27" t="s">
        <v>5</v>
      </c>
      <c r="J27" t="s">
        <v>234</v>
      </c>
      <c r="K27" t="s">
        <v>662</v>
      </c>
      <c r="L27">
        <v>2</v>
      </c>
      <c r="M27">
        <v>47.912999999999997</v>
      </c>
      <c r="N27">
        <v>47.786999999999999</v>
      </c>
      <c r="O27">
        <v>17.111999999999998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15.7</v>
      </c>
      <c r="X27" t="s">
        <v>684</v>
      </c>
      <c r="Y27">
        <v>0.71699999999999997</v>
      </c>
      <c r="Z27" t="s">
        <v>685</v>
      </c>
      <c r="AA27">
        <v>0.83940000000000003</v>
      </c>
      <c r="AB27" t="s">
        <v>323</v>
      </c>
      <c r="AC27">
        <v>2.1355</v>
      </c>
      <c r="AD27">
        <v>7.1329000000000002</v>
      </c>
      <c r="AE27">
        <v>161.4495</v>
      </c>
      <c r="AF27">
        <v>12</v>
      </c>
      <c r="AG27">
        <v>65</v>
      </c>
    </row>
    <row r="28" spans="1:33">
      <c r="A28" t="s">
        <v>616</v>
      </c>
      <c r="B28" s="1">
        <v>0.54861111111111105</v>
      </c>
      <c r="C28" t="s">
        <v>224</v>
      </c>
      <c r="D28" t="s">
        <v>433</v>
      </c>
      <c r="F28">
        <v>6542</v>
      </c>
      <c r="G28" t="s">
        <v>231</v>
      </c>
      <c r="H28" t="s">
        <v>232</v>
      </c>
      <c r="I28" t="s">
        <v>5</v>
      </c>
      <c r="J28" t="s">
        <v>234</v>
      </c>
      <c r="K28" t="s">
        <v>612</v>
      </c>
      <c r="L28">
        <v>2</v>
      </c>
      <c r="M28">
        <v>84.96</v>
      </c>
      <c r="N28">
        <v>76.48</v>
      </c>
      <c r="O28">
        <v>24.118400000000001</v>
      </c>
      <c r="P28">
        <v>10.444800000000001</v>
      </c>
      <c r="Q28">
        <v>6.3712</v>
      </c>
      <c r="R28">
        <v>6.4631999999999996</v>
      </c>
      <c r="S28">
        <v>2.9177</v>
      </c>
      <c r="T28">
        <v>0</v>
      </c>
      <c r="U28">
        <v>0</v>
      </c>
      <c r="V28">
        <v>0</v>
      </c>
      <c r="W28">
        <v>18.5229</v>
      </c>
      <c r="X28" t="s">
        <v>617</v>
      </c>
      <c r="Y28">
        <v>0.3962</v>
      </c>
      <c r="Z28" t="s">
        <v>445</v>
      </c>
      <c r="AA28">
        <v>3.0055000000000001</v>
      </c>
      <c r="AB28" t="s">
        <v>618</v>
      </c>
      <c r="AC28">
        <v>2.113</v>
      </c>
      <c r="AD28">
        <v>20.372699999999998</v>
      </c>
      <c r="AE28">
        <v>262.64069999999998</v>
      </c>
      <c r="AF28">
        <v>4.5</v>
      </c>
      <c r="AG28">
        <v>70</v>
      </c>
    </row>
    <row r="29" spans="1:33">
      <c r="A29" t="s">
        <v>245</v>
      </c>
      <c r="B29" s="1">
        <v>0.50347222222222221</v>
      </c>
      <c r="C29" t="s">
        <v>226</v>
      </c>
      <c r="D29" t="s">
        <v>229</v>
      </c>
      <c r="E29" t="s">
        <v>230</v>
      </c>
      <c r="F29">
        <v>4528</v>
      </c>
      <c r="G29" t="s">
        <v>231</v>
      </c>
      <c r="H29" t="s">
        <v>232</v>
      </c>
      <c r="I29" t="s">
        <v>233</v>
      </c>
      <c r="J29" t="s">
        <v>234</v>
      </c>
      <c r="K29" t="s">
        <v>235</v>
      </c>
      <c r="L29">
        <v>2</v>
      </c>
      <c r="M29">
        <v>45.413699999999999</v>
      </c>
      <c r="N29">
        <v>50.756799999999998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18.051400000000001</v>
      </c>
      <c r="X29" t="s">
        <v>246</v>
      </c>
      <c r="Y29">
        <v>2.3609</v>
      </c>
      <c r="Z29" t="s">
        <v>247</v>
      </c>
      <c r="AA29">
        <v>0.86140000000000005</v>
      </c>
      <c r="AB29" t="s">
        <v>248</v>
      </c>
      <c r="AC29">
        <v>2.0914999999999999</v>
      </c>
      <c r="AD29">
        <v>0</v>
      </c>
      <c r="AE29">
        <v>163.13409999999999</v>
      </c>
      <c r="AF29">
        <v>16</v>
      </c>
      <c r="AG29">
        <v>0</v>
      </c>
    </row>
    <row r="30" spans="1:33">
      <c r="A30" t="s">
        <v>594</v>
      </c>
      <c r="B30" s="1">
        <v>0.54513888888888895</v>
      </c>
      <c r="C30" t="s">
        <v>226</v>
      </c>
      <c r="D30" t="s">
        <v>581</v>
      </c>
      <c r="E30" t="s">
        <v>230</v>
      </c>
      <c r="F30">
        <v>4528</v>
      </c>
      <c r="G30" t="s">
        <v>231</v>
      </c>
      <c r="H30" t="s">
        <v>232</v>
      </c>
      <c r="I30" t="s">
        <v>233</v>
      </c>
      <c r="J30" t="s">
        <v>234</v>
      </c>
      <c r="K30" t="s">
        <v>582</v>
      </c>
      <c r="L30">
        <v>2</v>
      </c>
      <c r="M30">
        <v>59.115200000000002</v>
      </c>
      <c r="N30">
        <v>50.087200000000003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16.917899999999999</v>
      </c>
      <c r="X30" t="s">
        <v>250</v>
      </c>
      <c r="Y30">
        <v>1.1148</v>
      </c>
      <c r="Z30" t="s">
        <v>392</v>
      </c>
      <c r="AA30">
        <v>1.6913</v>
      </c>
      <c r="AB30" t="s">
        <v>393</v>
      </c>
      <c r="AC30">
        <v>2.0508000000000002</v>
      </c>
      <c r="AD30">
        <v>0</v>
      </c>
      <c r="AE30">
        <v>179.7278</v>
      </c>
      <c r="AF30">
        <v>25</v>
      </c>
      <c r="AG30">
        <v>0</v>
      </c>
    </row>
    <row r="31" spans="1:33">
      <c r="A31" t="s">
        <v>1509</v>
      </c>
      <c r="B31" s="1">
        <v>0.71875</v>
      </c>
      <c r="C31" t="s">
        <v>181</v>
      </c>
      <c r="D31" t="s">
        <v>229</v>
      </c>
      <c r="E31" t="s">
        <v>290</v>
      </c>
      <c r="F31">
        <v>6081</v>
      </c>
      <c r="G31" t="s">
        <v>1481</v>
      </c>
      <c r="H31" t="s">
        <v>1482</v>
      </c>
      <c r="I31" s="3" t="s">
        <v>233</v>
      </c>
      <c r="J31" t="s">
        <v>234</v>
      </c>
      <c r="K31" t="s">
        <v>1505</v>
      </c>
      <c r="L31">
        <v>2</v>
      </c>
      <c r="M31">
        <v>37.256</v>
      </c>
      <c r="N31">
        <v>55.2286</v>
      </c>
      <c r="O31">
        <v>13.5299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10.5657</v>
      </c>
      <c r="X31" t="s">
        <v>1510</v>
      </c>
      <c r="Y31">
        <v>1.1725000000000001</v>
      </c>
      <c r="Z31" t="s">
        <v>1511</v>
      </c>
      <c r="AA31">
        <v>0.2445</v>
      </c>
      <c r="AB31" t="s">
        <v>961</v>
      </c>
      <c r="AC31">
        <v>2.0457000000000001</v>
      </c>
      <c r="AD31">
        <v>29.431899999999999</v>
      </c>
      <c r="AE31">
        <v>170.072</v>
      </c>
      <c r="AF31">
        <v>20</v>
      </c>
      <c r="AG31">
        <v>0</v>
      </c>
    </row>
    <row r="32" spans="1:33">
      <c r="A32" t="s">
        <v>397</v>
      </c>
      <c r="B32" s="1">
        <v>0.52430555555555558</v>
      </c>
      <c r="C32" t="s">
        <v>226</v>
      </c>
      <c r="D32" t="s">
        <v>229</v>
      </c>
      <c r="E32" t="s">
        <v>388</v>
      </c>
      <c r="F32">
        <v>3493</v>
      </c>
      <c r="G32" t="s">
        <v>231</v>
      </c>
      <c r="H32" t="s">
        <v>232</v>
      </c>
      <c r="I32" t="s">
        <v>5</v>
      </c>
      <c r="J32" t="s">
        <v>234</v>
      </c>
      <c r="K32" t="s">
        <v>389</v>
      </c>
      <c r="L32">
        <v>2</v>
      </c>
      <c r="M32">
        <v>50.8536</v>
      </c>
      <c r="N32">
        <v>57.110399999999998</v>
      </c>
      <c r="O32">
        <v>20.841100000000001</v>
      </c>
      <c r="P32">
        <v>4.0770999999999997</v>
      </c>
      <c r="Q32">
        <v>4.4455</v>
      </c>
      <c r="R32">
        <v>2.7664</v>
      </c>
      <c r="S32">
        <v>0</v>
      </c>
      <c r="T32">
        <v>0</v>
      </c>
      <c r="U32">
        <v>0</v>
      </c>
      <c r="V32">
        <v>0</v>
      </c>
      <c r="W32">
        <v>16.2379</v>
      </c>
      <c r="X32" t="s">
        <v>280</v>
      </c>
      <c r="Y32">
        <v>2.5699000000000001</v>
      </c>
      <c r="Z32" t="s">
        <v>398</v>
      </c>
      <c r="AA32">
        <v>2.2229999999999999</v>
      </c>
      <c r="AB32" t="s">
        <v>399</v>
      </c>
      <c r="AC32">
        <v>2.0394000000000001</v>
      </c>
      <c r="AD32">
        <v>21.933599999999998</v>
      </c>
      <c r="AE32">
        <v>191.8312</v>
      </c>
      <c r="AF32">
        <v>8</v>
      </c>
      <c r="AG32">
        <v>66</v>
      </c>
    </row>
    <row r="33" spans="1:33">
      <c r="A33" t="s">
        <v>645</v>
      </c>
      <c r="B33" s="1">
        <v>0.54861111111111105</v>
      </c>
      <c r="C33" t="s">
        <v>224</v>
      </c>
      <c r="D33" t="s">
        <v>433</v>
      </c>
      <c r="F33">
        <v>6542</v>
      </c>
      <c r="G33" t="s">
        <v>231</v>
      </c>
      <c r="H33" t="s">
        <v>232</v>
      </c>
      <c r="I33" t="s">
        <v>5</v>
      </c>
      <c r="J33" t="s">
        <v>234</v>
      </c>
      <c r="K33" t="s">
        <v>612</v>
      </c>
      <c r="L33">
        <v>2</v>
      </c>
      <c r="M33">
        <v>57.712499999999999</v>
      </c>
      <c r="N33">
        <v>40.038499999999999</v>
      </c>
      <c r="O33">
        <v>19.166599999999999</v>
      </c>
      <c r="P33">
        <v>7.3231999999999999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14.382099999999999</v>
      </c>
      <c r="X33" t="s">
        <v>646</v>
      </c>
      <c r="Y33">
        <v>1.0183</v>
      </c>
      <c r="Z33" t="s">
        <v>647</v>
      </c>
      <c r="AA33">
        <v>0.31809999999999999</v>
      </c>
      <c r="AB33" t="s">
        <v>406</v>
      </c>
      <c r="AC33">
        <v>2.0196000000000001</v>
      </c>
      <c r="AD33">
        <v>1.5</v>
      </c>
      <c r="AE33">
        <v>159.12309999999999</v>
      </c>
      <c r="AF33">
        <v>16</v>
      </c>
      <c r="AG33">
        <v>66</v>
      </c>
    </row>
    <row r="34" spans="1:33">
      <c r="A34" t="s">
        <v>265</v>
      </c>
      <c r="B34" s="1">
        <v>0.50347222222222221</v>
      </c>
      <c r="C34" t="s">
        <v>226</v>
      </c>
      <c r="D34" t="s">
        <v>229</v>
      </c>
      <c r="E34" t="s">
        <v>230</v>
      </c>
      <c r="F34">
        <v>4528</v>
      </c>
      <c r="G34" t="s">
        <v>231</v>
      </c>
      <c r="H34" t="s">
        <v>232</v>
      </c>
      <c r="I34" t="s">
        <v>233</v>
      </c>
      <c r="J34" t="s">
        <v>234</v>
      </c>
      <c r="K34" t="s">
        <v>235</v>
      </c>
      <c r="L34">
        <v>2</v>
      </c>
      <c r="M34">
        <v>44.951300000000003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10.66</v>
      </c>
      <c r="X34" t="s">
        <v>266</v>
      </c>
      <c r="Y34">
        <v>1.988</v>
      </c>
      <c r="Z34" t="s">
        <v>267</v>
      </c>
      <c r="AA34">
        <v>1.2211000000000001</v>
      </c>
      <c r="AB34" t="s">
        <v>268</v>
      </c>
      <c r="AC34">
        <v>2.0087999999999999</v>
      </c>
      <c r="AD34">
        <v>0</v>
      </c>
      <c r="AE34">
        <v>129.20009999999999</v>
      </c>
      <c r="AF34">
        <v>50</v>
      </c>
      <c r="AG34">
        <v>0</v>
      </c>
    </row>
    <row r="35" spans="1:33">
      <c r="A35" t="s">
        <v>440</v>
      </c>
      <c r="B35" s="1">
        <v>0.52777777777777779</v>
      </c>
      <c r="C35" t="s">
        <v>224</v>
      </c>
      <c r="D35" t="s">
        <v>433</v>
      </c>
      <c r="F35">
        <v>10358</v>
      </c>
      <c r="G35" t="s">
        <v>231</v>
      </c>
      <c r="H35" t="s">
        <v>232</v>
      </c>
      <c r="I35" t="s">
        <v>233</v>
      </c>
      <c r="J35" t="s">
        <v>234</v>
      </c>
      <c r="K35" t="s">
        <v>434</v>
      </c>
      <c r="L35">
        <v>2</v>
      </c>
      <c r="M35">
        <v>80.151200000000003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19.7057</v>
      </c>
      <c r="X35" t="s">
        <v>441</v>
      </c>
      <c r="Y35">
        <v>0.95679999999999998</v>
      </c>
      <c r="Z35" t="s">
        <v>442</v>
      </c>
      <c r="AA35">
        <v>1.5294000000000001</v>
      </c>
      <c r="AB35" t="s">
        <v>268</v>
      </c>
      <c r="AC35">
        <v>1.9713000000000001</v>
      </c>
      <c r="AD35">
        <v>0</v>
      </c>
      <c r="AE35">
        <v>226.22450000000001</v>
      </c>
      <c r="AF35">
        <v>16</v>
      </c>
      <c r="AG35">
        <v>0</v>
      </c>
    </row>
    <row r="36" spans="1:33">
      <c r="A36" t="s">
        <v>457</v>
      </c>
      <c r="B36" s="1">
        <v>0.52777777777777779</v>
      </c>
      <c r="C36" t="s">
        <v>224</v>
      </c>
      <c r="D36" t="s">
        <v>433</v>
      </c>
      <c r="F36">
        <v>10358</v>
      </c>
      <c r="G36" t="s">
        <v>231</v>
      </c>
      <c r="H36" t="s">
        <v>232</v>
      </c>
      <c r="I36" t="s">
        <v>233</v>
      </c>
      <c r="J36" t="s">
        <v>234</v>
      </c>
      <c r="K36" t="s">
        <v>434</v>
      </c>
      <c r="L36">
        <v>2</v>
      </c>
      <c r="M36">
        <v>52.0122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17.894300000000001</v>
      </c>
      <c r="X36" t="s">
        <v>458</v>
      </c>
      <c r="Y36">
        <v>0.70940000000000003</v>
      </c>
      <c r="Z36" t="s">
        <v>459</v>
      </c>
      <c r="AA36">
        <v>0.27950000000000003</v>
      </c>
      <c r="AB36" t="s">
        <v>268</v>
      </c>
      <c r="AC36">
        <v>1.9713000000000001</v>
      </c>
      <c r="AD36">
        <v>2.5</v>
      </c>
      <c r="AE36">
        <v>154.47739999999999</v>
      </c>
      <c r="AF36">
        <v>33</v>
      </c>
      <c r="AG36">
        <v>0</v>
      </c>
    </row>
    <row r="37" spans="1:33">
      <c r="A37" t="s">
        <v>316</v>
      </c>
      <c r="B37" s="1">
        <v>0.51041666666666663</v>
      </c>
      <c r="C37" t="s">
        <v>175</v>
      </c>
      <c r="D37" t="s">
        <v>229</v>
      </c>
      <c r="E37" t="s">
        <v>290</v>
      </c>
      <c r="F37">
        <v>6469</v>
      </c>
      <c r="G37" t="s">
        <v>291</v>
      </c>
      <c r="H37" t="s">
        <v>232</v>
      </c>
      <c r="I37" t="s">
        <v>233</v>
      </c>
      <c r="J37" t="s">
        <v>234</v>
      </c>
      <c r="K37" t="s">
        <v>292</v>
      </c>
      <c r="L37">
        <v>2</v>
      </c>
      <c r="M37">
        <v>38.8474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9.2543000000000006</v>
      </c>
      <c r="X37" t="s">
        <v>317</v>
      </c>
      <c r="Y37">
        <v>2.0148000000000001</v>
      </c>
      <c r="Z37" t="s">
        <v>318</v>
      </c>
      <c r="AA37">
        <v>0.95299999999999996</v>
      </c>
      <c r="AB37" t="s">
        <v>319</v>
      </c>
      <c r="AC37">
        <v>1.9403999999999999</v>
      </c>
      <c r="AD37">
        <v>1.8</v>
      </c>
      <c r="AE37">
        <v>113.8968</v>
      </c>
      <c r="AF37">
        <v>33</v>
      </c>
      <c r="AG37">
        <v>0</v>
      </c>
    </row>
    <row r="38" spans="1:33">
      <c r="A38" t="s">
        <v>468</v>
      </c>
      <c r="B38" s="1">
        <v>0.52777777777777779</v>
      </c>
      <c r="C38" t="s">
        <v>224</v>
      </c>
      <c r="D38" t="s">
        <v>433</v>
      </c>
      <c r="F38">
        <v>10358</v>
      </c>
      <c r="G38" t="s">
        <v>231</v>
      </c>
      <c r="H38" t="s">
        <v>232</v>
      </c>
      <c r="I38" t="s">
        <v>233</v>
      </c>
      <c r="J38" t="s">
        <v>234</v>
      </c>
      <c r="K38" t="s">
        <v>434</v>
      </c>
      <c r="L38">
        <v>2</v>
      </c>
      <c r="M38">
        <v>47.625399999999999</v>
      </c>
      <c r="N38">
        <v>33.817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 t="s">
        <v>469</v>
      </c>
      <c r="Y38">
        <v>1.4651000000000001</v>
      </c>
      <c r="Z38" t="s">
        <v>470</v>
      </c>
      <c r="AA38">
        <v>1.0568</v>
      </c>
      <c r="AB38" t="s">
        <v>471</v>
      </c>
      <c r="AC38">
        <v>1.9268000000000001</v>
      </c>
      <c r="AD38">
        <v>0</v>
      </c>
      <c r="AE38">
        <v>121.8947</v>
      </c>
      <c r="AF38">
        <v>33</v>
      </c>
      <c r="AG38">
        <v>0</v>
      </c>
    </row>
    <row r="39" spans="1:33">
      <c r="A39" t="s">
        <v>1508</v>
      </c>
      <c r="B39" s="1">
        <v>0.71875</v>
      </c>
      <c r="C39" t="s">
        <v>181</v>
      </c>
      <c r="D39" t="s">
        <v>229</v>
      </c>
      <c r="E39" t="s">
        <v>290</v>
      </c>
      <c r="F39">
        <v>6081</v>
      </c>
      <c r="G39" t="s">
        <v>1481</v>
      </c>
      <c r="H39" t="s">
        <v>1482</v>
      </c>
      <c r="I39" s="3" t="s">
        <v>233</v>
      </c>
      <c r="J39" t="s">
        <v>234</v>
      </c>
      <c r="K39" t="s">
        <v>1505</v>
      </c>
      <c r="L39">
        <v>2</v>
      </c>
      <c r="M39">
        <v>89.506500000000003</v>
      </c>
      <c r="N39">
        <v>55.240600000000001</v>
      </c>
      <c r="O39">
        <v>25.636099999999999</v>
      </c>
      <c r="P39">
        <v>7.8579999999999997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21.0579</v>
      </c>
      <c r="X39" t="s">
        <v>674</v>
      </c>
      <c r="Y39">
        <v>2.4699</v>
      </c>
      <c r="Z39" t="s">
        <v>592</v>
      </c>
      <c r="AA39">
        <v>1.3938999999999999</v>
      </c>
      <c r="AB39" t="s">
        <v>239</v>
      </c>
      <c r="AC39">
        <v>1.9252</v>
      </c>
      <c r="AD39">
        <v>23.1</v>
      </c>
      <c r="AE39">
        <v>249.22819999999999</v>
      </c>
      <c r="AF39">
        <v>1.25</v>
      </c>
      <c r="AG39">
        <v>84</v>
      </c>
    </row>
    <row r="40" spans="1:33">
      <c r="A40" t="s">
        <v>1516</v>
      </c>
      <c r="B40" s="1">
        <v>0.71875</v>
      </c>
      <c r="C40" t="s">
        <v>181</v>
      </c>
      <c r="D40" t="s">
        <v>229</v>
      </c>
      <c r="E40" t="s">
        <v>290</v>
      </c>
      <c r="F40">
        <v>6081</v>
      </c>
      <c r="G40" t="s">
        <v>1481</v>
      </c>
      <c r="H40" t="s">
        <v>1482</v>
      </c>
      <c r="I40" s="3" t="s">
        <v>233</v>
      </c>
      <c r="J40" t="s">
        <v>234</v>
      </c>
      <c r="K40" t="s">
        <v>1505</v>
      </c>
      <c r="L40">
        <v>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 t="s">
        <v>391</v>
      </c>
      <c r="Y40">
        <v>1.9327000000000001</v>
      </c>
      <c r="Z40" t="s">
        <v>1507</v>
      </c>
      <c r="AA40">
        <v>2.3837000000000002</v>
      </c>
      <c r="AB40" t="s">
        <v>239</v>
      </c>
      <c r="AC40">
        <v>1.9252</v>
      </c>
      <c r="AD40">
        <v>3.6</v>
      </c>
      <c r="AE40">
        <v>9.8415999999999997</v>
      </c>
      <c r="AF40">
        <v>12</v>
      </c>
      <c r="AG40">
        <v>0</v>
      </c>
    </row>
    <row r="41" spans="1:33">
      <c r="A41" t="s">
        <v>620</v>
      </c>
      <c r="B41" s="1">
        <v>0.54861111111111105</v>
      </c>
      <c r="C41" t="s">
        <v>224</v>
      </c>
      <c r="D41" t="s">
        <v>433</v>
      </c>
      <c r="F41">
        <v>6542</v>
      </c>
      <c r="G41" t="s">
        <v>231</v>
      </c>
      <c r="H41" t="s">
        <v>232</v>
      </c>
      <c r="I41" t="s">
        <v>5</v>
      </c>
      <c r="J41" t="s">
        <v>234</v>
      </c>
      <c r="K41" t="s">
        <v>612</v>
      </c>
      <c r="L41">
        <v>2</v>
      </c>
      <c r="M41">
        <v>82.94</v>
      </c>
      <c r="N41">
        <v>63.536200000000001</v>
      </c>
      <c r="O41">
        <v>20.233000000000001</v>
      </c>
      <c r="P41">
        <v>8.7055000000000007</v>
      </c>
      <c r="Q41">
        <v>4.0831999999999997</v>
      </c>
      <c r="R41">
        <v>0</v>
      </c>
      <c r="S41">
        <v>0</v>
      </c>
      <c r="T41">
        <v>0</v>
      </c>
      <c r="U41">
        <v>0</v>
      </c>
      <c r="V41">
        <v>0</v>
      </c>
      <c r="W41">
        <v>10.936400000000001</v>
      </c>
      <c r="X41" t="s">
        <v>477</v>
      </c>
      <c r="Y41">
        <v>1.1907000000000001</v>
      </c>
      <c r="Z41" t="s">
        <v>621</v>
      </c>
      <c r="AA41">
        <v>0.99690000000000001</v>
      </c>
      <c r="AB41" t="s">
        <v>382</v>
      </c>
      <c r="AC41">
        <v>1.9171</v>
      </c>
      <c r="AD41">
        <v>7.6</v>
      </c>
      <c r="AE41">
        <v>215.60919999999999</v>
      </c>
      <c r="AF41">
        <v>6</v>
      </c>
      <c r="AG41">
        <v>59</v>
      </c>
    </row>
    <row r="42" spans="1:33">
      <c r="A42" t="s">
        <v>1501</v>
      </c>
      <c r="B42" s="1">
        <v>0.69791666666666663</v>
      </c>
      <c r="C42" t="s">
        <v>181</v>
      </c>
      <c r="D42" t="s">
        <v>743</v>
      </c>
      <c r="E42" t="s">
        <v>230</v>
      </c>
      <c r="F42">
        <v>4787</v>
      </c>
      <c r="G42" t="s">
        <v>1481</v>
      </c>
      <c r="H42" t="s">
        <v>1482</v>
      </c>
      <c r="I42" s="3" t="s">
        <v>233</v>
      </c>
      <c r="J42" t="s">
        <v>234</v>
      </c>
      <c r="K42" t="s">
        <v>1483</v>
      </c>
      <c r="L42">
        <v>2</v>
      </c>
      <c r="M42">
        <v>34.9955</v>
      </c>
      <c r="N42">
        <v>36.5959</v>
      </c>
      <c r="O42">
        <v>17.128699999999998</v>
      </c>
      <c r="P42">
        <v>6.5513000000000003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11.355</v>
      </c>
      <c r="X42" t="s">
        <v>518</v>
      </c>
      <c r="Y42">
        <v>1.0145</v>
      </c>
      <c r="Z42" t="s">
        <v>1502</v>
      </c>
      <c r="AA42">
        <v>0.55720000000000003</v>
      </c>
      <c r="AB42" t="s">
        <v>393</v>
      </c>
      <c r="AC42">
        <v>1.9085000000000001</v>
      </c>
      <c r="AD42">
        <v>0</v>
      </c>
      <c r="AE42">
        <v>122.9002</v>
      </c>
      <c r="AF42">
        <v>66</v>
      </c>
      <c r="AG42">
        <v>46</v>
      </c>
    </row>
    <row r="43" spans="1:33">
      <c r="A43" t="s">
        <v>476</v>
      </c>
      <c r="B43" s="1">
        <v>0.52777777777777779</v>
      </c>
      <c r="C43" t="s">
        <v>224</v>
      </c>
      <c r="D43" t="s">
        <v>433</v>
      </c>
      <c r="F43">
        <v>10358</v>
      </c>
      <c r="G43" t="s">
        <v>231</v>
      </c>
      <c r="H43" t="s">
        <v>232</v>
      </c>
      <c r="I43" t="s">
        <v>233</v>
      </c>
      <c r="J43" t="s">
        <v>234</v>
      </c>
      <c r="K43" t="s">
        <v>434</v>
      </c>
      <c r="L43">
        <v>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 t="s">
        <v>477</v>
      </c>
      <c r="Y43">
        <v>0.90510000000000002</v>
      </c>
      <c r="Z43" t="s">
        <v>478</v>
      </c>
      <c r="AA43">
        <v>0.43020000000000003</v>
      </c>
      <c r="AB43" t="s">
        <v>479</v>
      </c>
      <c r="AC43">
        <v>1.8967000000000001</v>
      </c>
      <c r="AD43">
        <v>0</v>
      </c>
      <c r="AE43">
        <v>3.2320000000000002</v>
      </c>
      <c r="AF43">
        <v>16</v>
      </c>
      <c r="AG43">
        <v>0</v>
      </c>
    </row>
    <row r="44" spans="1:33">
      <c r="A44" t="s">
        <v>308</v>
      </c>
      <c r="B44" s="1">
        <v>0.51041666666666663</v>
      </c>
      <c r="C44" t="s">
        <v>175</v>
      </c>
      <c r="D44" t="s">
        <v>229</v>
      </c>
      <c r="E44" t="s">
        <v>290</v>
      </c>
      <c r="F44">
        <v>6469</v>
      </c>
      <c r="G44" t="s">
        <v>291</v>
      </c>
      <c r="H44" t="s">
        <v>232</v>
      </c>
      <c r="I44" t="s">
        <v>233</v>
      </c>
      <c r="J44" t="s">
        <v>234</v>
      </c>
      <c r="K44" t="s">
        <v>292</v>
      </c>
      <c r="L44">
        <v>2</v>
      </c>
      <c r="M44">
        <v>53.641199999999998</v>
      </c>
      <c r="N44">
        <v>30.474599999999999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14.528600000000001</v>
      </c>
      <c r="X44" t="s">
        <v>309</v>
      </c>
      <c r="Y44">
        <v>1.3896999999999999</v>
      </c>
      <c r="Z44" t="s">
        <v>310</v>
      </c>
      <c r="AA44">
        <v>3.1661000000000001</v>
      </c>
      <c r="AB44" t="s">
        <v>311</v>
      </c>
      <c r="AC44">
        <v>1.8945000000000001</v>
      </c>
      <c r="AD44">
        <v>1.8</v>
      </c>
      <c r="AE44">
        <v>143.6345</v>
      </c>
      <c r="AF44">
        <v>66</v>
      </c>
      <c r="AG44">
        <v>0</v>
      </c>
    </row>
    <row r="45" spans="1:33">
      <c r="A45" t="s">
        <v>236</v>
      </c>
      <c r="B45" s="1">
        <v>0.50347222222222221</v>
      </c>
      <c r="C45" t="s">
        <v>226</v>
      </c>
      <c r="D45" t="s">
        <v>229</v>
      </c>
      <c r="E45" t="s">
        <v>230</v>
      </c>
      <c r="F45">
        <v>4528</v>
      </c>
      <c r="G45" t="s">
        <v>231</v>
      </c>
      <c r="H45" t="s">
        <v>232</v>
      </c>
      <c r="I45" t="s">
        <v>233</v>
      </c>
      <c r="J45" t="s">
        <v>234</v>
      </c>
      <c r="K45" t="s">
        <v>235</v>
      </c>
      <c r="L45">
        <v>2</v>
      </c>
      <c r="M45">
        <v>118.6862</v>
      </c>
      <c r="N45">
        <v>67.967699999999994</v>
      </c>
      <c r="O45">
        <v>25.833400000000001</v>
      </c>
      <c r="P45">
        <v>12.4122</v>
      </c>
      <c r="Q45">
        <v>7.8647</v>
      </c>
      <c r="R45">
        <v>4.9080000000000004</v>
      </c>
      <c r="S45">
        <v>4.2645</v>
      </c>
      <c r="T45">
        <v>3.1230000000000002</v>
      </c>
      <c r="U45">
        <v>1.0783</v>
      </c>
      <c r="V45">
        <v>0</v>
      </c>
      <c r="W45">
        <v>21.700700000000001</v>
      </c>
      <c r="X45" t="s">
        <v>237</v>
      </c>
      <c r="Y45">
        <v>2.4916999999999998</v>
      </c>
      <c r="Z45" t="s">
        <v>238</v>
      </c>
      <c r="AA45">
        <v>2.3673999999999999</v>
      </c>
      <c r="AB45" t="s">
        <v>239</v>
      </c>
      <c r="AC45">
        <v>1.8788</v>
      </c>
      <c r="AD45">
        <v>13.506399999999999</v>
      </c>
      <c r="AE45" s="23">
        <v>290.11130000000003</v>
      </c>
      <c r="AF45">
        <v>1.1000000000000001</v>
      </c>
      <c r="AG45">
        <v>87</v>
      </c>
    </row>
    <row r="46" spans="1:33">
      <c r="A46" t="s">
        <v>422</v>
      </c>
      <c r="B46" s="1">
        <v>0.52430555555555558</v>
      </c>
      <c r="C46" t="s">
        <v>226</v>
      </c>
      <c r="D46" t="s">
        <v>229</v>
      </c>
      <c r="E46" t="s">
        <v>388</v>
      </c>
      <c r="F46">
        <v>3493</v>
      </c>
      <c r="G46" t="s">
        <v>231</v>
      </c>
      <c r="H46" t="s">
        <v>232</v>
      </c>
      <c r="I46" t="s">
        <v>5</v>
      </c>
      <c r="J46" t="s">
        <v>234</v>
      </c>
      <c r="K46" t="s">
        <v>389</v>
      </c>
      <c r="L46">
        <v>2</v>
      </c>
      <c r="M46">
        <v>43.921500000000002</v>
      </c>
      <c r="N46">
        <v>48.475700000000003</v>
      </c>
      <c r="O46">
        <v>19.285399999999999</v>
      </c>
      <c r="P46">
        <v>7.3224999999999998</v>
      </c>
      <c r="Q46">
        <v>5.9157000000000002</v>
      </c>
      <c r="R46">
        <v>4.1311999999999998</v>
      </c>
      <c r="S46">
        <v>3.3921000000000001</v>
      </c>
      <c r="T46">
        <v>1.8713</v>
      </c>
      <c r="U46">
        <v>0</v>
      </c>
      <c r="V46">
        <v>0</v>
      </c>
      <c r="W46">
        <v>11.1671</v>
      </c>
      <c r="X46" t="s">
        <v>287</v>
      </c>
      <c r="Y46">
        <v>0.63580000000000003</v>
      </c>
      <c r="Z46" t="s">
        <v>302</v>
      </c>
      <c r="AA46">
        <v>2.8942000000000001</v>
      </c>
      <c r="AB46" t="s">
        <v>239</v>
      </c>
      <c r="AC46">
        <v>1.8788</v>
      </c>
      <c r="AD46">
        <v>0.6</v>
      </c>
      <c r="AE46">
        <v>154.297</v>
      </c>
      <c r="AF46">
        <v>12</v>
      </c>
      <c r="AG46">
        <v>64</v>
      </c>
    </row>
    <row r="47" spans="1:33">
      <c r="A47" t="s">
        <v>492</v>
      </c>
      <c r="B47" s="1">
        <v>0.53125</v>
      </c>
      <c r="C47" t="s">
        <v>175</v>
      </c>
      <c r="D47" t="s">
        <v>484</v>
      </c>
      <c r="E47" t="s">
        <v>230</v>
      </c>
      <c r="F47">
        <v>3752</v>
      </c>
      <c r="G47" t="s">
        <v>291</v>
      </c>
      <c r="H47" t="s">
        <v>232</v>
      </c>
      <c r="I47" t="s">
        <v>5</v>
      </c>
      <c r="J47" t="s">
        <v>234</v>
      </c>
      <c r="K47" t="s">
        <v>485</v>
      </c>
      <c r="L47">
        <v>2</v>
      </c>
      <c r="M47">
        <v>72.45</v>
      </c>
      <c r="N47">
        <v>57.495600000000003</v>
      </c>
      <c r="O47">
        <v>31.0822</v>
      </c>
      <c r="P47">
        <v>6.3997999999999999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18.706399999999999</v>
      </c>
      <c r="X47" t="s">
        <v>493</v>
      </c>
      <c r="Y47">
        <v>1.2289000000000001</v>
      </c>
      <c r="Z47" t="s">
        <v>494</v>
      </c>
      <c r="AA47">
        <v>1.1875</v>
      </c>
      <c r="AB47" t="s">
        <v>239</v>
      </c>
      <c r="AC47">
        <v>1.8607</v>
      </c>
      <c r="AD47">
        <v>4.45</v>
      </c>
      <c r="AE47">
        <v>215.10980000000001</v>
      </c>
      <c r="AF47">
        <v>12</v>
      </c>
      <c r="AG47">
        <v>68</v>
      </c>
    </row>
    <row r="48" spans="1:33">
      <c r="A48" t="s">
        <v>670</v>
      </c>
      <c r="B48" s="1">
        <v>0.55555555555555558</v>
      </c>
      <c r="C48" t="s">
        <v>175</v>
      </c>
      <c r="D48" t="s">
        <v>484</v>
      </c>
      <c r="E48" t="s">
        <v>230</v>
      </c>
      <c r="F48">
        <v>3752</v>
      </c>
      <c r="G48" t="s">
        <v>291</v>
      </c>
      <c r="H48" t="s">
        <v>232</v>
      </c>
      <c r="I48" t="s">
        <v>5</v>
      </c>
      <c r="J48" t="s">
        <v>234</v>
      </c>
      <c r="K48" t="s">
        <v>662</v>
      </c>
      <c r="L48">
        <v>2</v>
      </c>
      <c r="M48">
        <v>65.7</v>
      </c>
      <c r="N48">
        <v>43.578099999999999</v>
      </c>
      <c r="O48">
        <v>15.2643</v>
      </c>
      <c r="P48">
        <v>9.4457000000000004</v>
      </c>
      <c r="Q48">
        <v>3.8325999999999998</v>
      </c>
      <c r="R48">
        <v>0</v>
      </c>
      <c r="S48">
        <v>0</v>
      </c>
      <c r="T48">
        <v>0</v>
      </c>
      <c r="U48">
        <v>0</v>
      </c>
      <c r="V48">
        <v>0</v>
      </c>
      <c r="W48">
        <v>17.4514</v>
      </c>
      <c r="X48" t="s">
        <v>671</v>
      </c>
      <c r="Y48">
        <v>0.88200000000000001</v>
      </c>
      <c r="Z48" t="s">
        <v>672</v>
      </c>
      <c r="AA48">
        <v>0.94599999999999995</v>
      </c>
      <c r="AB48" t="s">
        <v>248</v>
      </c>
      <c r="AC48">
        <v>1.8340000000000001</v>
      </c>
      <c r="AD48">
        <v>4.4665999999999997</v>
      </c>
      <c r="AE48">
        <v>174.61680000000001</v>
      </c>
      <c r="AF48">
        <v>12</v>
      </c>
      <c r="AG48">
        <v>67</v>
      </c>
    </row>
    <row r="49" spans="1:33">
      <c r="A49" t="s">
        <v>257</v>
      </c>
      <c r="B49" s="1">
        <v>0.50347222222222221</v>
      </c>
      <c r="C49" t="s">
        <v>226</v>
      </c>
      <c r="D49" t="s">
        <v>229</v>
      </c>
      <c r="E49" t="s">
        <v>230</v>
      </c>
      <c r="F49">
        <v>4528</v>
      </c>
      <c r="G49" t="s">
        <v>231</v>
      </c>
      <c r="H49" t="s">
        <v>232</v>
      </c>
      <c r="I49" t="s">
        <v>233</v>
      </c>
      <c r="J49" t="s">
        <v>234</v>
      </c>
      <c r="K49" t="s">
        <v>235</v>
      </c>
      <c r="L49">
        <v>2</v>
      </c>
      <c r="M49">
        <v>54.636000000000003</v>
      </c>
      <c r="N49">
        <v>32.578899999999997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14.5114</v>
      </c>
      <c r="X49" t="s">
        <v>258</v>
      </c>
      <c r="Y49">
        <v>1.6415999999999999</v>
      </c>
      <c r="Z49" t="s">
        <v>259</v>
      </c>
      <c r="AA49">
        <v>1.9878</v>
      </c>
      <c r="AB49" t="s">
        <v>260</v>
      </c>
      <c r="AC49">
        <v>1.8271999999999999</v>
      </c>
      <c r="AD49">
        <v>1.5</v>
      </c>
      <c r="AE49">
        <v>146.87450000000001</v>
      </c>
      <c r="AF49">
        <v>14</v>
      </c>
      <c r="AG49">
        <v>0</v>
      </c>
    </row>
    <row r="50" spans="1:33">
      <c r="A50" t="s">
        <v>514</v>
      </c>
      <c r="B50" s="1">
        <v>0.53125</v>
      </c>
      <c r="C50" t="s">
        <v>175</v>
      </c>
      <c r="D50" t="s">
        <v>484</v>
      </c>
      <c r="E50" t="s">
        <v>230</v>
      </c>
      <c r="F50">
        <v>3752</v>
      </c>
      <c r="G50" t="s">
        <v>291</v>
      </c>
      <c r="H50" t="s">
        <v>232</v>
      </c>
      <c r="I50" t="s">
        <v>5</v>
      </c>
      <c r="J50" t="s">
        <v>234</v>
      </c>
      <c r="K50" t="s">
        <v>485</v>
      </c>
      <c r="L50">
        <v>2</v>
      </c>
      <c r="M50">
        <v>43.921500000000002</v>
      </c>
      <c r="N50">
        <v>41.665999999999997</v>
      </c>
      <c r="O50">
        <v>24.423100000000002</v>
      </c>
      <c r="P50">
        <v>6.9882999999999997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14.96</v>
      </c>
      <c r="X50" t="s">
        <v>515</v>
      </c>
      <c r="Y50">
        <v>1.4470000000000001</v>
      </c>
      <c r="Z50" t="s">
        <v>299</v>
      </c>
      <c r="AA50">
        <v>0.47720000000000001</v>
      </c>
      <c r="AB50" t="s">
        <v>516</v>
      </c>
      <c r="AC50">
        <v>1.8247</v>
      </c>
      <c r="AD50">
        <v>1.8</v>
      </c>
      <c r="AE50">
        <v>153.08699999999999</v>
      </c>
      <c r="AF50">
        <v>14</v>
      </c>
      <c r="AG50">
        <v>66</v>
      </c>
    </row>
    <row r="51" spans="1:33">
      <c r="A51" t="s">
        <v>673</v>
      </c>
      <c r="B51" s="1">
        <v>0.55555555555555558</v>
      </c>
      <c r="C51" t="s">
        <v>175</v>
      </c>
      <c r="D51" t="s">
        <v>484</v>
      </c>
      <c r="E51" t="s">
        <v>230</v>
      </c>
      <c r="F51">
        <v>3752</v>
      </c>
      <c r="G51" t="s">
        <v>291</v>
      </c>
      <c r="H51" t="s">
        <v>232</v>
      </c>
      <c r="I51" t="s">
        <v>5</v>
      </c>
      <c r="J51" t="s">
        <v>234</v>
      </c>
      <c r="K51" t="s">
        <v>662</v>
      </c>
      <c r="L51">
        <v>2</v>
      </c>
      <c r="M51">
        <v>46.134999999999998</v>
      </c>
      <c r="N51">
        <v>52.230400000000003</v>
      </c>
      <c r="O51">
        <v>22.494399999999999</v>
      </c>
      <c r="P51">
        <v>6.2972000000000001</v>
      </c>
      <c r="Q51">
        <v>6.0240999999999998</v>
      </c>
      <c r="R51">
        <v>4.9039999999999999</v>
      </c>
      <c r="S51">
        <v>0</v>
      </c>
      <c r="T51">
        <v>0</v>
      </c>
      <c r="U51">
        <v>0</v>
      </c>
      <c r="V51">
        <v>0</v>
      </c>
      <c r="W51">
        <v>17.238600000000002</v>
      </c>
      <c r="X51" t="s">
        <v>674</v>
      </c>
      <c r="Y51">
        <v>1.9314</v>
      </c>
      <c r="Z51" t="s">
        <v>675</v>
      </c>
      <c r="AA51">
        <v>1.3816999999999999</v>
      </c>
      <c r="AB51" t="s">
        <v>319</v>
      </c>
      <c r="AC51">
        <v>1.7937000000000001</v>
      </c>
      <c r="AD51">
        <v>3.0670999999999999</v>
      </c>
      <c r="AE51">
        <v>171.446</v>
      </c>
      <c r="AF51">
        <v>20</v>
      </c>
      <c r="AG51">
        <v>68</v>
      </c>
    </row>
    <row r="52" spans="1:33">
      <c r="A52" t="s">
        <v>663</v>
      </c>
      <c r="B52" s="1">
        <v>0.55555555555555558</v>
      </c>
      <c r="C52" t="s">
        <v>175</v>
      </c>
      <c r="D52" t="s">
        <v>484</v>
      </c>
      <c r="E52" t="s">
        <v>230</v>
      </c>
      <c r="F52">
        <v>3752</v>
      </c>
      <c r="G52" t="s">
        <v>291</v>
      </c>
      <c r="H52" t="s">
        <v>232</v>
      </c>
      <c r="I52" t="s">
        <v>5</v>
      </c>
      <c r="J52" t="s">
        <v>234</v>
      </c>
      <c r="K52" t="s">
        <v>662</v>
      </c>
      <c r="L52">
        <v>2</v>
      </c>
      <c r="M52">
        <v>77.599999999999994</v>
      </c>
      <c r="N52">
        <v>42.380699999999997</v>
      </c>
      <c r="O52">
        <v>18.382100000000001</v>
      </c>
      <c r="P52">
        <v>11.4877</v>
      </c>
      <c r="Q52">
        <v>5.6342999999999996</v>
      </c>
      <c r="R52">
        <v>3.9973999999999998</v>
      </c>
      <c r="S52">
        <v>3.4702999999999999</v>
      </c>
      <c r="T52">
        <v>2.9952000000000001</v>
      </c>
      <c r="U52">
        <v>1.3475999999999999</v>
      </c>
      <c r="V52">
        <v>0</v>
      </c>
      <c r="W52">
        <v>17.77</v>
      </c>
      <c r="X52" t="s">
        <v>487</v>
      </c>
      <c r="Y52">
        <v>2.7252000000000001</v>
      </c>
      <c r="Z52" t="s">
        <v>488</v>
      </c>
      <c r="AA52">
        <v>2.0716999999999999</v>
      </c>
      <c r="AB52" t="s">
        <v>664</v>
      </c>
      <c r="AC52">
        <v>1.7919</v>
      </c>
      <c r="AD52">
        <v>22.021599999999999</v>
      </c>
      <c r="AE52" s="23">
        <v>215.2869</v>
      </c>
      <c r="AF52">
        <v>3</v>
      </c>
      <c r="AG52">
        <v>69</v>
      </c>
    </row>
    <row r="53" spans="1:33">
      <c r="A53" t="s">
        <v>1487</v>
      </c>
      <c r="B53" s="1">
        <v>0.69791666666666663</v>
      </c>
      <c r="C53" t="s">
        <v>181</v>
      </c>
      <c r="D53" t="s">
        <v>743</v>
      </c>
      <c r="E53" t="s">
        <v>230</v>
      </c>
      <c r="F53">
        <v>4787</v>
      </c>
      <c r="G53" t="s">
        <v>1481</v>
      </c>
      <c r="H53" t="s">
        <v>1482</v>
      </c>
      <c r="I53" s="3" t="s">
        <v>233</v>
      </c>
      <c r="J53" t="s">
        <v>234</v>
      </c>
      <c r="K53" t="s">
        <v>1483</v>
      </c>
      <c r="L53">
        <v>2</v>
      </c>
      <c r="M53">
        <v>90.891999999999996</v>
      </c>
      <c r="N53">
        <v>41.173000000000002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19.7029</v>
      </c>
      <c r="X53" t="s">
        <v>317</v>
      </c>
      <c r="Y53">
        <v>1.8003</v>
      </c>
      <c r="Z53" t="s">
        <v>318</v>
      </c>
      <c r="AA53">
        <v>0.92430000000000001</v>
      </c>
      <c r="AB53" t="s">
        <v>818</v>
      </c>
      <c r="AC53">
        <v>1.7630999999999999</v>
      </c>
      <c r="AD53">
        <v>0</v>
      </c>
      <c r="AE53">
        <v>213.27</v>
      </c>
      <c r="AF53">
        <v>3</v>
      </c>
      <c r="AG53">
        <v>0</v>
      </c>
    </row>
    <row r="54" spans="1:33">
      <c r="A54" t="s">
        <v>667</v>
      </c>
      <c r="B54" s="1">
        <v>0.55555555555555558</v>
      </c>
      <c r="C54" t="s">
        <v>175</v>
      </c>
      <c r="D54" t="s">
        <v>484</v>
      </c>
      <c r="E54" t="s">
        <v>230</v>
      </c>
      <c r="F54">
        <v>3752</v>
      </c>
      <c r="G54" t="s">
        <v>291</v>
      </c>
      <c r="H54" t="s">
        <v>232</v>
      </c>
      <c r="I54" t="s">
        <v>5</v>
      </c>
      <c r="J54" t="s">
        <v>234</v>
      </c>
      <c r="K54" t="s">
        <v>662</v>
      </c>
      <c r="L54">
        <v>2</v>
      </c>
      <c r="M54">
        <v>67.430000000000007</v>
      </c>
      <c r="N54">
        <v>57.473100000000002</v>
      </c>
      <c r="O54">
        <v>15.3468</v>
      </c>
      <c r="P54">
        <v>5.8117999999999999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16.590699999999998</v>
      </c>
      <c r="X54" t="s">
        <v>301</v>
      </c>
      <c r="Y54">
        <v>0.99080000000000001</v>
      </c>
      <c r="Z54" t="s">
        <v>668</v>
      </c>
      <c r="AA54">
        <v>1.4423999999999999</v>
      </c>
      <c r="AB54" t="s">
        <v>669</v>
      </c>
      <c r="AC54">
        <v>1.7572000000000001</v>
      </c>
      <c r="AD54">
        <v>10.35</v>
      </c>
      <c r="AE54">
        <v>193.74619999999999</v>
      </c>
      <c r="AF54">
        <v>5.5</v>
      </c>
      <c r="AG54">
        <v>64</v>
      </c>
    </row>
    <row r="55" spans="1:33">
      <c r="A55" t="s">
        <v>293</v>
      </c>
      <c r="B55" s="1">
        <v>0.51041666666666663</v>
      </c>
      <c r="C55" t="s">
        <v>175</v>
      </c>
      <c r="D55" t="s">
        <v>229</v>
      </c>
      <c r="E55" t="s">
        <v>290</v>
      </c>
      <c r="F55">
        <v>6469</v>
      </c>
      <c r="G55" t="s">
        <v>291</v>
      </c>
      <c r="H55" t="s">
        <v>232</v>
      </c>
      <c r="I55" t="s">
        <v>233</v>
      </c>
      <c r="J55" t="s">
        <v>234</v>
      </c>
      <c r="K55" t="s">
        <v>292</v>
      </c>
      <c r="L55">
        <v>2</v>
      </c>
      <c r="M55">
        <v>67.204999999999998</v>
      </c>
      <c r="N55">
        <v>98.012100000000004</v>
      </c>
      <c r="O55">
        <v>46.531799999999997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22.1571</v>
      </c>
      <c r="X55" t="s">
        <v>294</v>
      </c>
      <c r="Y55">
        <v>1.4902</v>
      </c>
      <c r="Z55" t="s">
        <v>295</v>
      </c>
      <c r="AA55">
        <v>1.2966</v>
      </c>
      <c r="AB55" t="s">
        <v>296</v>
      </c>
      <c r="AC55">
        <v>1.7130000000000001</v>
      </c>
      <c r="AD55">
        <v>35.833100000000002</v>
      </c>
      <c r="AE55" s="23">
        <v>319.22820000000002</v>
      </c>
      <c r="AF55">
        <v>1</v>
      </c>
      <c r="AG55">
        <v>105</v>
      </c>
    </row>
    <row r="56" spans="1:33">
      <c r="A56" t="s">
        <v>304</v>
      </c>
      <c r="B56" s="1">
        <v>0.51041666666666663</v>
      </c>
      <c r="C56" t="s">
        <v>175</v>
      </c>
      <c r="D56" t="s">
        <v>229</v>
      </c>
      <c r="E56" t="s">
        <v>290</v>
      </c>
      <c r="F56">
        <v>6469</v>
      </c>
      <c r="G56" t="s">
        <v>291</v>
      </c>
      <c r="H56" t="s">
        <v>232</v>
      </c>
      <c r="I56" t="s">
        <v>233</v>
      </c>
      <c r="J56" t="s">
        <v>234</v>
      </c>
      <c r="K56" t="s">
        <v>292</v>
      </c>
      <c r="L56">
        <v>2</v>
      </c>
      <c r="M56">
        <v>49.670200000000001</v>
      </c>
      <c r="N56">
        <v>40.026200000000003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18.278600000000001</v>
      </c>
      <c r="X56" t="s">
        <v>305</v>
      </c>
      <c r="Y56">
        <v>1.5737000000000001</v>
      </c>
      <c r="Z56" t="s">
        <v>306</v>
      </c>
      <c r="AA56">
        <v>0.74329999999999996</v>
      </c>
      <c r="AB56" t="s">
        <v>307</v>
      </c>
      <c r="AC56">
        <v>1.6951000000000001</v>
      </c>
      <c r="AD56">
        <v>3.3</v>
      </c>
      <c r="AE56">
        <v>155.21799999999999</v>
      </c>
      <c r="AF56">
        <v>10</v>
      </c>
      <c r="AG56">
        <v>0</v>
      </c>
    </row>
    <row r="57" spans="1:33">
      <c r="A57" t="s">
        <v>324</v>
      </c>
      <c r="B57" s="1">
        <v>0.51041666666666663</v>
      </c>
      <c r="C57" t="s">
        <v>175</v>
      </c>
      <c r="D57" t="s">
        <v>229</v>
      </c>
      <c r="E57" t="s">
        <v>290</v>
      </c>
      <c r="F57">
        <v>6469</v>
      </c>
      <c r="G57" t="s">
        <v>291</v>
      </c>
      <c r="H57" t="s">
        <v>232</v>
      </c>
      <c r="I57" t="s">
        <v>233</v>
      </c>
      <c r="J57" t="s">
        <v>234</v>
      </c>
      <c r="K57" t="s">
        <v>292</v>
      </c>
      <c r="L57">
        <v>2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Y57">
        <v>0</v>
      </c>
      <c r="Z57" t="s">
        <v>325</v>
      </c>
      <c r="AA57">
        <v>1.7629999999999999</v>
      </c>
      <c r="AB57" t="s">
        <v>326</v>
      </c>
      <c r="AC57">
        <v>1.6920999999999999</v>
      </c>
      <c r="AD57">
        <v>1.8</v>
      </c>
      <c r="AE57">
        <v>5.2550999999999997</v>
      </c>
      <c r="AF57">
        <v>0</v>
      </c>
      <c r="AG57">
        <v>0</v>
      </c>
    </row>
    <row r="58" spans="1:33">
      <c r="A58" t="s">
        <v>622</v>
      </c>
      <c r="B58" s="1">
        <v>0.54861111111111105</v>
      </c>
      <c r="C58" t="s">
        <v>224</v>
      </c>
      <c r="D58" t="s">
        <v>433</v>
      </c>
      <c r="F58">
        <v>6542</v>
      </c>
      <c r="G58" t="s">
        <v>231</v>
      </c>
      <c r="H58" t="s">
        <v>232</v>
      </c>
      <c r="I58" t="s">
        <v>5</v>
      </c>
      <c r="J58" t="s">
        <v>234</v>
      </c>
      <c r="K58" t="s">
        <v>612</v>
      </c>
      <c r="L58">
        <v>2</v>
      </c>
      <c r="M58">
        <v>86.74</v>
      </c>
      <c r="N58">
        <v>44.9039</v>
      </c>
      <c r="O58">
        <v>24.877400000000002</v>
      </c>
      <c r="P58">
        <v>9.4997000000000007</v>
      </c>
      <c r="Q58">
        <v>5.6688000000000001</v>
      </c>
      <c r="R58">
        <v>4.0651000000000002</v>
      </c>
      <c r="S58">
        <v>0</v>
      </c>
      <c r="T58">
        <v>0</v>
      </c>
      <c r="U58">
        <v>0</v>
      </c>
      <c r="V58">
        <v>0</v>
      </c>
      <c r="W58">
        <v>10.1714</v>
      </c>
      <c r="X58" t="s">
        <v>469</v>
      </c>
      <c r="Y58">
        <v>1.4651000000000001</v>
      </c>
      <c r="Z58" t="s">
        <v>470</v>
      </c>
      <c r="AA58">
        <v>1.0568</v>
      </c>
      <c r="AB58" t="s">
        <v>248</v>
      </c>
      <c r="AC58">
        <v>1.6838</v>
      </c>
      <c r="AD58">
        <v>4.1669999999999998</v>
      </c>
      <c r="AE58">
        <v>203.32060000000001</v>
      </c>
      <c r="AF58">
        <v>7</v>
      </c>
      <c r="AG58">
        <v>66</v>
      </c>
    </row>
    <row r="59" spans="1:33">
      <c r="A59" t="s">
        <v>275</v>
      </c>
      <c r="B59" s="1">
        <v>0.50347222222222221</v>
      </c>
      <c r="C59" t="s">
        <v>226</v>
      </c>
      <c r="D59" t="s">
        <v>229</v>
      </c>
      <c r="E59" t="s">
        <v>230</v>
      </c>
      <c r="F59">
        <v>4528</v>
      </c>
      <c r="G59" t="s">
        <v>231</v>
      </c>
      <c r="H59" t="s">
        <v>232</v>
      </c>
      <c r="I59" t="s">
        <v>233</v>
      </c>
      <c r="J59" t="s">
        <v>234</v>
      </c>
      <c r="K59" t="s">
        <v>235</v>
      </c>
      <c r="L59">
        <v>2</v>
      </c>
      <c r="M59">
        <v>31.852900000000002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12.4114</v>
      </c>
      <c r="X59" t="s">
        <v>276</v>
      </c>
      <c r="Y59">
        <v>1.6698999999999999</v>
      </c>
      <c r="Z59" t="s">
        <v>277</v>
      </c>
      <c r="AA59">
        <v>1.2051000000000001</v>
      </c>
      <c r="AB59" t="s">
        <v>278</v>
      </c>
      <c r="AC59">
        <v>1.6782999999999999</v>
      </c>
      <c r="AD59">
        <v>1.5</v>
      </c>
      <c r="AE59">
        <v>98.766000000000005</v>
      </c>
      <c r="AF59">
        <v>14</v>
      </c>
      <c r="AG59">
        <v>0</v>
      </c>
    </row>
    <row r="60" spans="1:33">
      <c r="A60" t="s">
        <v>655</v>
      </c>
      <c r="B60" s="1">
        <v>0.54861111111111105</v>
      </c>
      <c r="C60" t="s">
        <v>224</v>
      </c>
      <c r="D60" t="s">
        <v>433</v>
      </c>
      <c r="F60">
        <v>6542</v>
      </c>
      <c r="G60" t="s">
        <v>231</v>
      </c>
      <c r="H60" t="s">
        <v>232</v>
      </c>
      <c r="I60" t="s">
        <v>5</v>
      </c>
      <c r="J60" t="s">
        <v>234</v>
      </c>
      <c r="K60" t="s">
        <v>612</v>
      </c>
      <c r="L60">
        <v>2</v>
      </c>
      <c r="M60">
        <v>43.8658</v>
      </c>
      <c r="N60">
        <v>44.041600000000003</v>
      </c>
      <c r="O60">
        <v>14.732100000000001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16.579999999999998</v>
      </c>
      <c r="X60" t="s">
        <v>656</v>
      </c>
      <c r="Y60">
        <v>0.747</v>
      </c>
      <c r="Z60" t="s">
        <v>621</v>
      </c>
      <c r="AA60">
        <v>0.99690000000000001</v>
      </c>
      <c r="AB60" t="s">
        <v>501</v>
      </c>
      <c r="AC60">
        <v>1.6209</v>
      </c>
      <c r="AD60">
        <v>4.2</v>
      </c>
      <c r="AE60">
        <v>146.73920000000001</v>
      </c>
      <c r="AF60">
        <v>20</v>
      </c>
      <c r="AG60">
        <v>52</v>
      </c>
    </row>
    <row r="61" spans="1:33">
      <c r="A61" t="s">
        <v>510</v>
      </c>
      <c r="B61" s="1">
        <v>0.53125</v>
      </c>
      <c r="C61" t="s">
        <v>175</v>
      </c>
      <c r="D61" t="s">
        <v>484</v>
      </c>
      <c r="E61" t="s">
        <v>230</v>
      </c>
      <c r="F61">
        <v>3752</v>
      </c>
      <c r="G61" t="s">
        <v>291</v>
      </c>
      <c r="H61" t="s">
        <v>232</v>
      </c>
      <c r="I61" t="s">
        <v>5</v>
      </c>
      <c r="J61" t="s">
        <v>234</v>
      </c>
      <c r="K61" t="s">
        <v>485</v>
      </c>
      <c r="L61">
        <v>2</v>
      </c>
      <c r="M61">
        <v>50.597999999999999</v>
      </c>
      <c r="N61">
        <v>48.865099999999998</v>
      </c>
      <c r="O61">
        <v>16.1981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16.242899999999999</v>
      </c>
      <c r="X61" t="s">
        <v>511</v>
      </c>
      <c r="Y61">
        <v>0.93569999999999998</v>
      </c>
      <c r="Z61" t="s">
        <v>512</v>
      </c>
      <c r="AA61">
        <v>0.2034</v>
      </c>
      <c r="AB61" t="s">
        <v>513</v>
      </c>
      <c r="AC61">
        <v>1.5985</v>
      </c>
      <c r="AD61">
        <v>1.2</v>
      </c>
      <c r="AE61">
        <v>158.21129999999999</v>
      </c>
      <c r="AF61">
        <v>16</v>
      </c>
      <c r="AG61">
        <v>68</v>
      </c>
    </row>
    <row r="62" spans="1:33">
      <c r="A62" t="s">
        <v>1491</v>
      </c>
      <c r="B62" s="1">
        <v>0.69791666666666663</v>
      </c>
      <c r="C62" t="s">
        <v>181</v>
      </c>
      <c r="D62" t="s">
        <v>743</v>
      </c>
      <c r="E62" t="s">
        <v>230</v>
      </c>
      <c r="F62">
        <v>4787</v>
      </c>
      <c r="G62" t="s">
        <v>1481</v>
      </c>
      <c r="H62" t="s">
        <v>1482</v>
      </c>
      <c r="I62" s="3" t="s">
        <v>233</v>
      </c>
      <c r="J62" t="s">
        <v>234</v>
      </c>
      <c r="K62" t="s">
        <v>1483</v>
      </c>
      <c r="L62">
        <v>2</v>
      </c>
      <c r="M62">
        <v>67.915999999999997</v>
      </c>
      <c r="N62">
        <v>33.990299999999998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15.095700000000001</v>
      </c>
      <c r="X62" t="s">
        <v>674</v>
      </c>
      <c r="Y62">
        <v>3.3891</v>
      </c>
      <c r="Z62" t="s">
        <v>586</v>
      </c>
      <c r="AA62">
        <v>2.9394999999999998</v>
      </c>
      <c r="AB62" t="s">
        <v>1492</v>
      </c>
      <c r="AC62">
        <v>1.5202</v>
      </c>
      <c r="AD62">
        <v>16</v>
      </c>
      <c r="AE62">
        <v>185.0676</v>
      </c>
      <c r="AF62">
        <v>2.5</v>
      </c>
      <c r="AG62">
        <v>0</v>
      </c>
    </row>
    <row r="63" spans="1:33">
      <c r="A63" t="s">
        <v>505</v>
      </c>
      <c r="B63" s="1">
        <v>0.53125</v>
      </c>
      <c r="C63" t="s">
        <v>175</v>
      </c>
      <c r="D63" t="s">
        <v>484</v>
      </c>
      <c r="E63" t="s">
        <v>230</v>
      </c>
      <c r="F63">
        <v>3752</v>
      </c>
      <c r="G63" t="s">
        <v>291</v>
      </c>
      <c r="H63" t="s">
        <v>232</v>
      </c>
      <c r="I63" t="s">
        <v>5</v>
      </c>
      <c r="J63" t="s">
        <v>234</v>
      </c>
      <c r="K63" t="s">
        <v>485</v>
      </c>
      <c r="L63">
        <v>2</v>
      </c>
      <c r="M63">
        <v>60.377600000000001</v>
      </c>
      <c r="N63">
        <v>37.525399999999998</v>
      </c>
      <c r="O63">
        <v>16.934200000000001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17.337900000000001</v>
      </c>
      <c r="X63" t="s">
        <v>294</v>
      </c>
      <c r="Y63">
        <v>1.4902</v>
      </c>
      <c r="Z63" t="s">
        <v>295</v>
      </c>
      <c r="AA63">
        <v>1.2966</v>
      </c>
      <c r="AB63" t="s">
        <v>506</v>
      </c>
      <c r="AC63">
        <v>1.4873000000000001</v>
      </c>
      <c r="AD63">
        <v>2.4</v>
      </c>
      <c r="AE63">
        <v>160.8434</v>
      </c>
      <c r="AF63">
        <v>6.5</v>
      </c>
      <c r="AG63">
        <v>64</v>
      </c>
    </row>
    <row r="64" spans="1:33">
      <c r="A64" t="s">
        <v>602</v>
      </c>
      <c r="B64" s="1">
        <v>0.54513888888888895</v>
      </c>
      <c r="C64" t="s">
        <v>226</v>
      </c>
      <c r="D64" t="s">
        <v>581</v>
      </c>
      <c r="E64" t="s">
        <v>230</v>
      </c>
      <c r="F64">
        <v>4528</v>
      </c>
      <c r="G64" t="s">
        <v>231</v>
      </c>
      <c r="H64" t="s">
        <v>232</v>
      </c>
      <c r="I64" t="s">
        <v>233</v>
      </c>
      <c r="J64" t="s">
        <v>234</v>
      </c>
      <c r="K64" t="s">
        <v>582</v>
      </c>
      <c r="L64">
        <v>2</v>
      </c>
      <c r="M64">
        <v>46.186399999999999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7.1429</v>
      </c>
      <c r="X64" t="s">
        <v>273</v>
      </c>
      <c r="Y64">
        <v>0.73829999999999996</v>
      </c>
      <c r="Z64" t="s">
        <v>603</v>
      </c>
      <c r="AA64">
        <v>0.4037</v>
      </c>
      <c r="AB64" t="s">
        <v>604</v>
      </c>
      <c r="AC64">
        <v>1.4846999999999999</v>
      </c>
      <c r="AD64">
        <v>0</v>
      </c>
      <c r="AE64">
        <v>126.2055</v>
      </c>
      <c r="AF64">
        <v>66</v>
      </c>
      <c r="AG64">
        <v>0</v>
      </c>
    </row>
    <row r="65" spans="1:33">
      <c r="A65" t="s">
        <v>625</v>
      </c>
      <c r="B65" s="1">
        <v>0.54861111111111105</v>
      </c>
      <c r="C65" t="s">
        <v>224</v>
      </c>
      <c r="D65" t="s">
        <v>433</v>
      </c>
      <c r="F65">
        <v>6542</v>
      </c>
      <c r="G65" t="s">
        <v>231</v>
      </c>
      <c r="H65" t="s">
        <v>232</v>
      </c>
      <c r="I65" t="s">
        <v>5</v>
      </c>
      <c r="J65" t="s">
        <v>234</v>
      </c>
      <c r="K65" t="s">
        <v>612</v>
      </c>
      <c r="L65">
        <v>2</v>
      </c>
      <c r="M65">
        <v>40.095500000000001</v>
      </c>
      <c r="N65">
        <v>63.887999999999998</v>
      </c>
      <c r="O65">
        <v>32.996499999999997</v>
      </c>
      <c r="P65">
        <v>8.1758000000000006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11.0829</v>
      </c>
      <c r="X65" t="s">
        <v>626</v>
      </c>
      <c r="Y65">
        <v>0.89449999999999996</v>
      </c>
      <c r="Z65" t="s">
        <v>627</v>
      </c>
      <c r="AA65">
        <v>1.1705000000000001</v>
      </c>
      <c r="AB65" t="s">
        <v>628</v>
      </c>
      <c r="AC65">
        <v>1.4622999999999999</v>
      </c>
      <c r="AD65">
        <v>9.65</v>
      </c>
      <c r="AE65">
        <v>189.0729</v>
      </c>
      <c r="AF65">
        <v>33</v>
      </c>
      <c r="AG65">
        <v>58</v>
      </c>
    </row>
    <row r="66" spans="1:33">
      <c r="A66" t="s">
        <v>300</v>
      </c>
      <c r="B66" s="1">
        <v>0.51041666666666663</v>
      </c>
      <c r="C66" t="s">
        <v>175</v>
      </c>
      <c r="D66" t="s">
        <v>229</v>
      </c>
      <c r="E66" t="s">
        <v>290</v>
      </c>
      <c r="F66">
        <v>6469</v>
      </c>
      <c r="G66" t="s">
        <v>291</v>
      </c>
      <c r="H66" t="s">
        <v>232</v>
      </c>
      <c r="I66" t="s">
        <v>233</v>
      </c>
      <c r="J66" t="s">
        <v>234</v>
      </c>
      <c r="K66" t="s">
        <v>292</v>
      </c>
      <c r="L66">
        <v>2</v>
      </c>
      <c r="M66">
        <v>62.991500000000002</v>
      </c>
      <c r="N66">
        <v>51.366799999999998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18.764299999999999</v>
      </c>
      <c r="X66" t="s">
        <v>301</v>
      </c>
      <c r="Y66">
        <v>1.8328</v>
      </c>
      <c r="Z66" t="s">
        <v>302</v>
      </c>
      <c r="AA66">
        <v>2.6074000000000002</v>
      </c>
      <c r="AB66" t="s">
        <v>303</v>
      </c>
      <c r="AC66">
        <v>1.4602999999999999</v>
      </c>
      <c r="AD66">
        <v>1.8</v>
      </c>
      <c r="AE66">
        <v>191.76669999999999</v>
      </c>
      <c r="AF66">
        <v>6.5</v>
      </c>
      <c r="AG66">
        <v>0</v>
      </c>
    </row>
    <row r="67" spans="1:33">
      <c r="A67" t="s">
        <v>680</v>
      </c>
      <c r="B67" s="1">
        <v>0.55555555555555558</v>
      </c>
      <c r="C67" t="s">
        <v>175</v>
      </c>
      <c r="D67" t="s">
        <v>484</v>
      </c>
      <c r="E67" t="s">
        <v>230</v>
      </c>
      <c r="F67">
        <v>3752</v>
      </c>
      <c r="G67" t="s">
        <v>291</v>
      </c>
      <c r="H67" t="s">
        <v>232</v>
      </c>
      <c r="I67" t="s">
        <v>5</v>
      </c>
      <c r="J67" t="s">
        <v>234</v>
      </c>
      <c r="K67" t="s">
        <v>662</v>
      </c>
      <c r="L67">
        <v>2</v>
      </c>
      <c r="M67">
        <v>54.88</v>
      </c>
      <c r="N67">
        <v>41.560699999999997</v>
      </c>
      <c r="O67">
        <v>19.7605</v>
      </c>
      <c r="P67">
        <v>7.3301999999999996</v>
      </c>
      <c r="Q67">
        <v>5.2831000000000001</v>
      </c>
      <c r="R67">
        <v>0</v>
      </c>
      <c r="S67">
        <v>0</v>
      </c>
      <c r="T67">
        <v>0</v>
      </c>
      <c r="U67">
        <v>0</v>
      </c>
      <c r="V67">
        <v>0</v>
      </c>
      <c r="W67">
        <v>16.732099999999999</v>
      </c>
      <c r="X67" t="s">
        <v>681</v>
      </c>
      <c r="Y67">
        <v>0.40679999999999999</v>
      </c>
      <c r="Z67" t="s">
        <v>682</v>
      </c>
      <c r="AA67">
        <v>0.41880000000000001</v>
      </c>
      <c r="AB67" t="s">
        <v>268</v>
      </c>
      <c r="AC67">
        <v>1.4529000000000001</v>
      </c>
      <c r="AD67">
        <v>2.7</v>
      </c>
      <c r="AE67">
        <v>161.6678</v>
      </c>
      <c r="AF67">
        <v>7</v>
      </c>
      <c r="AG67">
        <v>62</v>
      </c>
    </row>
    <row r="68" spans="1:33">
      <c r="A68" t="s">
        <v>1512</v>
      </c>
      <c r="B68" s="1">
        <v>0.71875</v>
      </c>
      <c r="C68" t="s">
        <v>181</v>
      </c>
      <c r="D68" t="s">
        <v>229</v>
      </c>
      <c r="E68" t="s">
        <v>290</v>
      </c>
      <c r="F68">
        <v>6081</v>
      </c>
      <c r="G68" t="s">
        <v>1481</v>
      </c>
      <c r="H68" t="s">
        <v>1482</v>
      </c>
      <c r="I68" s="3" t="s">
        <v>233</v>
      </c>
      <c r="J68" t="s">
        <v>234</v>
      </c>
      <c r="K68" t="s">
        <v>1505</v>
      </c>
      <c r="L68">
        <v>2</v>
      </c>
      <c r="M68">
        <v>45.266199999999998</v>
      </c>
      <c r="N68">
        <v>50.519599999999997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18.010000000000002</v>
      </c>
      <c r="X68" t="s">
        <v>1513</v>
      </c>
      <c r="Y68">
        <v>0.61560000000000004</v>
      </c>
      <c r="Z68" t="s">
        <v>1393</v>
      </c>
      <c r="AA68">
        <v>1.4384999999999999</v>
      </c>
      <c r="AB68" t="s">
        <v>274</v>
      </c>
      <c r="AC68">
        <v>1.4413</v>
      </c>
      <c r="AD68">
        <v>4.5999999999999996</v>
      </c>
      <c r="AE68">
        <v>165.31180000000001</v>
      </c>
      <c r="AF68">
        <v>14</v>
      </c>
      <c r="AG68">
        <v>0</v>
      </c>
    </row>
    <row r="69" spans="1:33">
      <c r="A69" t="s">
        <v>429</v>
      </c>
      <c r="B69" s="1">
        <v>0.52430555555555558</v>
      </c>
      <c r="C69" t="s">
        <v>226</v>
      </c>
      <c r="D69" t="s">
        <v>229</v>
      </c>
      <c r="E69" t="s">
        <v>388</v>
      </c>
      <c r="F69">
        <v>3493</v>
      </c>
      <c r="G69" t="s">
        <v>231</v>
      </c>
      <c r="H69" t="s">
        <v>232</v>
      </c>
      <c r="I69" t="s">
        <v>5</v>
      </c>
      <c r="J69" t="s">
        <v>234</v>
      </c>
      <c r="K69" t="s">
        <v>389</v>
      </c>
      <c r="L69">
        <v>2</v>
      </c>
      <c r="M69">
        <v>39.834600000000002</v>
      </c>
      <c r="N69">
        <v>37.667299999999997</v>
      </c>
      <c r="O69">
        <v>20.921199999999999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14.322100000000001</v>
      </c>
      <c r="X69" t="s">
        <v>276</v>
      </c>
      <c r="Y69">
        <v>1.6698999999999999</v>
      </c>
      <c r="Z69" t="s">
        <v>277</v>
      </c>
      <c r="AA69">
        <v>1.2051000000000001</v>
      </c>
      <c r="AB69" t="s">
        <v>319</v>
      </c>
      <c r="AC69">
        <v>1.4323999999999999</v>
      </c>
      <c r="AD69">
        <v>3.3</v>
      </c>
      <c r="AE69">
        <v>140.81809999999999</v>
      </c>
      <c r="AF69">
        <v>16</v>
      </c>
      <c r="AG69">
        <v>55</v>
      </c>
    </row>
    <row r="70" spans="1:33">
      <c r="A70" t="s">
        <v>1503</v>
      </c>
      <c r="B70" s="1">
        <v>0.69791666666666663</v>
      </c>
      <c r="C70" t="s">
        <v>181</v>
      </c>
      <c r="D70" t="s">
        <v>743</v>
      </c>
      <c r="E70" t="s">
        <v>230</v>
      </c>
      <c r="F70">
        <v>4787</v>
      </c>
      <c r="G70" t="s">
        <v>1481</v>
      </c>
      <c r="H70" t="s">
        <v>1482</v>
      </c>
      <c r="I70" s="3" t="s">
        <v>233</v>
      </c>
      <c r="J70" t="s">
        <v>234</v>
      </c>
      <c r="K70" t="s">
        <v>1483</v>
      </c>
      <c r="L70">
        <v>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 t="s">
        <v>391</v>
      </c>
      <c r="Y70">
        <v>2.2387000000000001</v>
      </c>
      <c r="Z70" t="s">
        <v>1504</v>
      </c>
      <c r="AA70">
        <v>2.1124999999999998</v>
      </c>
      <c r="AB70" t="s">
        <v>757</v>
      </c>
      <c r="AC70">
        <v>1.4278</v>
      </c>
      <c r="AD70">
        <v>1.5</v>
      </c>
      <c r="AE70">
        <v>7.2789999999999999</v>
      </c>
      <c r="AF70">
        <v>14</v>
      </c>
      <c r="AG70">
        <v>0</v>
      </c>
    </row>
    <row r="71" spans="1:33">
      <c r="A71" t="s">
        <v>269</v>
      </c>
      <c r="B71" s="1">
        <v>0.50347222222222221</v>
      </c>
      <c r="C71" t="s">
        <v>226</v>
      </c>
      <c r="D71" t="s">
        <v>229</v>
      </c>
      <c r="E71" t="s">
        <v>230</v>
      </c>
      <c r="F71">
        <v>4528</v>
      </c>
      <c r="G71" t="s">
        <v>231</v>
      </c>
      <c r="H71" t="s">
        <v>232</v>
      </c>
      <c r="I71" t="s">
        <v>233</v>
      </c>
      <c r="J71" t="s">
        <v>234</v>
      </c>
      <c r="K71" t="s">
        <v>235</v>
      </c>
      <c r="L71">
        <v>2</v>
      </c>
      <c r="M71">
        <v>40.701900000000002</v>
      </c>
      <c r="N71">
        <v>33.987900000000003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10.484299999999999</v>
      </c>
      <c r="X71" t="s">
        <v>270</v>
      </c>
      <c r="Y71">
        <v>1.5029999999999999</v>
      </c>
      <c r="Z71" t="s">
        <v>263</v>
      </c>
      <c r="AA71">
        <v>1.1263000000000001</v>
      </c>
      <c r="AB71" t="s">
        <v>271</v>
      </c>
      <c r="AC71">
        <v>1.4204000000000001</v>
      </c>
      <c r="AD71">
        <v>1.5</v>
      </c>
      <c r="AE71">
        <v>124.04</v>
      </c>
      <c r="AF71">
        <v>20</v>
      </c>
      <c r="AG71">
        <v>0</v>
      </c>
    </row>
    <row r="72" spans="1:33">
      <c r="A72" t="s">
        <v>636</v>
      </c>
      <c r="B72" s="1">
        <v>0.54861111111111105</v>
      </c>
      <c r="C72" t="s">
        <v>224</v>
      </c>
      <c r="D72" t="s">
        <v>433</v>
      </c>
      <c r="F72">
        <v>6542</v>
      </c>
      <c r="G72" t="s">
        <v>231</v>
      </c>
      <c r="H72" t="s">
        <v>232</v>
      </c>
      <c r="I72" t="s">
        <v>5</v>
      </c>
      <c r="J72" t="s">
        <v>234</v>
      </c>
      <c r="K72" t="s">
        <v>612</v>
      </c>
      <c r="L72">
        <v>2</v>
      </c>
      <c r="M72">
        <v>56.2</v>
      </c>
      <c r="N72">
        <v>52.715600000000002</v>
      </c>
      <c r="O72">
        <v>16.047599999999999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16.28</v>
      </c>
      <c r="X72" t="s">
        <v>637</v>
      </c>
      <c r="Y72">
        <v>0.39100000000000001</v>
      </c>
      <c r="Z72" t="s">
        <v>638</v>
      </c>
      <c r="AA72">
        <v>0.3155</v>
      </c>
      <c r="AB72" t="s">
        <v>639</v>
      </c>
      <c r="AC72">
        <v>1.3898999999999999</v>
      </c>
      <c r="AD72">
        <v>3</v>
      </c>
      <c r="AE72">
        <v>170.1849</v>
      </c>
      <c r="AF72">
        <v>16</v>
      </c>
      <c r="AG72">
        <v>56</v>
      </c>
    </row>
    <row r="73" spans="1:33">
      <c r="A73" t="s">
        <v>1271</v>
      </c>
      <c r="B73" s="1">
        <v>0.65277777777777779</v>
      </c>
      <c r="C73" t="s">
        <v>175</v>
      </c>
      <c r="D73" t="s">
        <v>229</v>
      </c>
      <c r="E73" t="s">
        <v>290</v>
      </c>
      <c r="F73">
        <v>6469</v>
      </c>
      <c r="G73" t="s">
        <v>291</v>
      </c>
      <c r="H73" t="s">
        <v>232</v>
      </c>
      <c r="I73" t="s">
        <v>233</v>
      </c>
      <c r="J73" t="s">
        <v>234</v>
      </c>
      <c r="K73" t="s">
        <v>1250</v>
      </c>
      <c r="L73">
        <v>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 t="s">
        <v>298</v>
      </c>
      <c r="Y73">
        <v>1.5501</v>
      </c>
      <c r="Z73" t="s">
        <v>1272</v>
      </c>
      <c r="AA73">
        <v>0.2112</v>
      </c>
      <c r="AB73" t="s">
        <v>467</v>
      </c>
      <c r="AC73">
        <v>1.3854</v>
      </c>
      <c r="AD73">
        <v>1.8</v>
      </c>
      <c r="AE73">
        <v>4.9466999999999999</v>
      </c>
      <c r="AF73">
        <v>16</v>
      </c>
      <c r="AG73">
        <v>0</v>
      </c>
    </row>
    <row r="74" spans="1:33">
      <c r="A74" t="s">
        <v>249</v>
      </c>
      <c r="B74" s="1">
        <v>0.50347222222222221</v>
      </c>
      <c r="C74" t="s">
        <v>226</v>
      </c>
      <c r="D74" t="s">
        <v>229</v>
      </c>
      <c r="E74" t="s">
        <v>230</v>
      </c>
      <c r="F74">
        <v>4528</v>
      </c>
      <c r="G74" t="s">
        <v>231</v>
      </c>
      <c r="H74" t="s">
        <v>232</v>
      </c>
      <c r="I74" t="s">
        <v>233</v>
      </c>
      <c r="J74" t="s">
        <v>234</v>
      </c>
      <c r="K74" t="s">
        <v>235</v>
      </c>
      <c r="L74">
        <v>2</v>
      </c>
      <c r="M74">
        <v>44.4771</v>
      </c>
      <c r="N74">
        <v>49.893599999999999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16.867100000000001</v>
      </c>
      <c r="X74" t="s">
        <v>250</v>
      </c>
      <c r="Y74">
        <v>1.2108000000000001</v>
      </c>
      <c r="Z74" t="s">
        <v>251</v>
      </c>
      <c r="AA74">
        <v>0.60089999999999999</v>
      </c>
      <c r="AB74" t="s">
        <v>252</v>
      </c>
      <c r="AC74">
        <v>1.3822000000000001</v>
      </c>
      <c r="AD74">
        <v>0</v>
      </c>
      <c r="AE74">
        <v>157.22280000000001</v>
      </c>
      <c r="AF74">
        <v>16</v>
      </c>
      <c r="AG74">
        <v>0</v>
      </c>
    </row>
    <row r="75" spans="1:33">
      <c r="A75" t="s">
        <v>629</v>
      </c>
      <c r="B75" s="1">
        <v>0.54861111111111105</v>
      </c>
      <c r="C75" t="s">
        <v>224</v>
      </c>
      <c r="D75" t="s">
        <v>433</v>
      </c>
      <c r="F75">
        <v>6542</v>
      </c>
      <c r="G75" t="s">
        <v>231</v>
      </c>
      <c r="H75" t="s">
        <v>232</v>
      </c>
      <c r="I75" t="s">
        <v>5</v>
      </c>
      <c r="J75" t="s">
        <v>234</v>
      </c>
      <c r="K75" t="s">
        <v>612</v>
      </c>
      <c r="L75">
        <v>2</v>
      </c>
      <c r="M75">
        <v>49.02</v>
      </c>
      <c r="N75">
        <v>46.770899999999997</v>
      </c>
      <c r="O75">
        <v>30.797999999999998</v>
      </c>
      <c r="P75">
        <v>12.678100000000001</v>
      </c>
      <c r="Q75">
        <v>5.9020000000000001</v>
      </c>
      <c r="R75">
        <v>0</v>
      </c>
      <c r="S75">
        <v>0</v>
      </c>
      <c r="T75">
        <v>0</v>
      </c>
      <c r="U75">
        <v>0</v>
      </c>
      <c r="V75">
        <v>0</v>
      </c>
      <c r="W75">
        <v>17.7057</v>
      </c>
      <c r="X75" t="s">
        <v>454</v>
      </c>
      <c r="Y75">
        <v>0.7984</v>
      </c>
      <c r="Z75" t="s">
        <v>478</v>
      </c>
      <c r="AA75">
        <v>0.43020000000000003</v>
      </c>
      <c r="AB75" t="s">
        <v>278</v>
      </c>
      <c r="AC75">
        <v>1.3783000000000001</v>
      </c>
      <c r="AD75">
        <v>5.9</v>
      </c>
      <c r="AE75">
        <v>185.55199999999999</v>
      </c>
      <c r="AF75">
        <v>16</v>
      </c>
      <c r="AG75">
        <v>68</v>
      </c>
    </row>
    <row r="76" spans="1:33">
      <c r="A76" t="s">
        <v>490</v>
      </c>
      <c r="B76" s="1">
        <v>0.53125</v>
      </c>
      <c r="C76" t="s">
        <v>175</v>
      </c>
      <c r="D76" t="s">
        <v>484</v>
      </c>
      <c r="E76" t="s">
        <v>230</v>
      </c>
      <c r="F76">
        <v>3752</v>
      </c>
      <c r="G76" t="s">
        <v>291</v>
      </c>
      <c r="H76" t="s">
        <v>232</v>
      </c>
      <c r="I76" t="s">
        <v>5</v>
      </c>
      <c r="J76" t="s">
        <v>234</v>
      </c>
      <c r="K76" t="s">
        <v>485</v>
      </c>
      <c r="L76">
        <v>2</v>
      </c>
      <c r="M76">
        <v>84.67</v>
      </c>
      <c r="N76">
        <v>59.516399999999997</v>
      </c>
      <c r="O76">
        <v>26.1586</v>
      </c>
      <c r="P76">
        <v>7.6687000000000003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19.639299999999999</v>
      </c>
      <c r="X76" t="s">
        <v>491</v>
      </c>
      <c r="Y76">
        <v>0.86250000000000004</v>
      </c>
      <c r="Z76" t="s">
        <v>402</v>
      </c>
      <c r="AA76">
        <v>1.6154999999999999</v>
      </c>
      <c r="AB76" t="s">
        <v>285</v>
      </c>
      <c r="AC76">
        <v>1.3369</v>
      </c>
      <c r="AD76">
        <v>15.45</v>
      </c>
      <c r="AE76">
        <v>238.00020000000001</v>
      </c>
      <c r="AF76">
        <v>2.75</v>
      </c>
      <c r="AG76">
        <v>68</v>
      </c>
    </row>
    <row r="77" spans="1:33">
      <c r="A77" t="s">
        <v>679</v>
      </c>
      <c r="B77" s="1">
        <v>0.55555555555555558</v>
      </c>
      <c r="C77" t="s">
        <v>175</v>
      </c>
      <c r="D77" t="s">
        <v>484</v>
      </c>
      <c r="E77" t="s">
        <v>230</v>
      </c>
      <c r="F77">
        <v>3752</v>
      </c>
      <c r="G77" t="s">
        <v>291</v>
      </c>
      <c r="H77" t="s">
        <v>232</v>
      </c>
      <c r="I77" t="s">
        <v>5</v>
      </c>
      <c r="J77" t="s">
        <v>234</v>
      </c>
      <c r="K77" t="s">
        <v>662</v>
      </c>
      <c r="L77">
        <v>2</v>
      </c>
      <c r="M77">
        <v>43.847499999999997</v>
      </c>
      <c r="N77">
        <v>36.97</v>
      </c>
      <c r="O77">
        <v>23.8201</v>
      </c>
      <c r="P77">
        <v>11.951499999999999</v>
      </c>
      <c r="Q77">
        <v>4.7984999999999998</v>
      </c>
      <c r="R77">
        <v>0</v>
      </c>
      <c r="S77">
        <v>0</v>
      </c>
      <c r="T77">
        <v>0</v>
      </c>
      <c r="U77">
        <v>0</v>
      </c>
      <c r="V77">
        <v>0</v>
      </c>
      <c r="W77">
        <v>16.71</v>
      </c>
      <c r="X77" t="s">
        <v>294</v>
      </c>
      <c r="Y77">
        <v>1.4902</v>
      </c>
      <c r="Z77" t="s">
        <v>295</v>
      </c>
      <c r="AA77">
        <v>2.0966</v>
      </c>
      <c r="AB77" t="s">
        <v>285</v>
      </c>
      <c r="AC77">
        <v>1.3369</v>
      </c>
      <c r="AD77">
        <v>13.6</v>
      </c>
      <c r="AE77">
        <v>168.59950000000001</v>
      </c>
      <c r="AF77">
        <v>10</v>
      </c>
      <c r="AG77">
        <v>71</v>
      </c>
    </row>
    <row r="78" spans="1:33">
      <c r="A78" t="s">
        <v>653</v>
      </c>
      <c r="B78" s="1">
        <v>0.54861111111111105</v>
      </c>
      <c r="C78" t="s">
        <v>224</v>
      </c>
      <c r="D78" t="s">
        <v>433</v>
      </c>
      <c r="F78">
        <v>6542</v>
      </c>
      <c r="G78" t="s">
        <v>231</v>
      </c>
      <c r="H78" t="s">
        <v>232</v>
      </c>
      <c r="I78" t="s">
        <v>5</v>
      </c>
      <c r="J78" t="s">
        <v>234</v>
      </c>
      <c r="K78" t="s">
        <v>612</v>
      </c>
      <c r="L78">
        <v>2</v>
      </c>
      <c r="M78">
        <v>54.32</v>
      </c>
      <c r="N78">
        <v>38</v>
      </c>
      <c r="O78">
        <v>18.010899999999999</v>
      </c>
      <c r="P78">
        <v>7.5187999999999997</v>
      </c>
      <c r="Q78">
        <v>5.1478000000000002</v>
      </c>
      <c r="R78">
        <v>0</v>
      </c>
      <c r="S78">
        <v>0</v>
      </c>
      <c r="T78">
        <v>0</v>
      </c>
      <c r="U78">
        <v>0</v>
      </c>
      <c r="V78">
        <v>0</v>
      </c>
      <c r="W78">
        <v>11.3207</v>
      </c>
      <c r="X78" t="s">
        <v>465</v>
      </c>
      <c r="Y78">
        <v>0.77380000000000004</v>
      </c>
      <c r="Z78" t="s">
        <v>478</v>
      </c>
      <c r="AA78">
        <v>0.43020000000000003</v>
      </c>
      <c r="AB78" t="s">
        <v>654</v>
      </c>
      <c r="AC78">
        <v>1.3239000000000001</v>
      </c>
      <c r="AD78">
        <v>0.3</v>
      </c>
      <c r="AE78">
        <v>147.8792</v>
      </c>
      <c r="AF78">
        <v>33</v>
      </c>
      <c r="AG78">
        <v>65</v>
      </c>
    </row>
    <row r="79" spans="1:33">
      <c r="A79" t="s">
        <v>583</v>
      </c>
      <c r="B79" s="1">
        <v>0.54513888888888895</v>
      </c>
      <c r="C79" t="s">
        <v>226</v>
      </c>
      <c r="D79" t="s">
        <v>581</v>
      </c>
      <c r="E79" t="s">
        <v>230</v>
      </c>
      <c r="F79">
        <v>4528</v>
      </c>
      <c r="G79" t="s">
        <v>231</v>
      </c>
      <c r="H79" t="s">
        <v>232</v>
      </c>
      <c r="I79" t="s">
        <v>233</v>
      </c>
      <c r="J79" t="s">
        <v>234</v>
      </c>
      <c r="K79" t="s">
        <v>582</v>
      </c>
      <c r="L79">
        <v>2</v>
      </c>
      <c r="M79">
        <v>91.996499999999997</v>
      </c>
      <c r="N79">
        <v>59.052999999999997</v>
      </c>
      <c r="O79">
        <v>20.955100000000002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18.5321</v>
      </c>
      <c r="X79" t="s">
        <v>246</v>
      </c>
      <c r="Y79">
        <v>2.1069</v>
      </c>
      <c r="Z79" t="s">
        <v>488</v>
      </c>
      <c r="AA79">
        <v>1.5181</v>
      </c>
      <c r="AB79" t="s">
        <v>584</v>
      </c>
      <c r="AC79">
        <v>1.2882</v>
      </c>
      <c r="AD79">
        <v>19.000599999999999</v>
      </c>
      <c r="AE79" s="23">
        <v>246.52600000000001</v>
      </c>
      <c r="AF79">
        <v>1.38</v>
      </c>
      <c r="AG79">
        <v>78</v>
      </c>
    </row>
    <row r="80" spans="1:33">
      <c r="A80" t="s">
        <v>283</v>
      </c>
      <c r="B80" s="1">
        <v>0.50347222222222221</v>
      </c>
      <c r="C80" t="s">
        <v>226</v>
      </c>
      <c r="D80" t="s">
        <v>229</v>
      </c>
      <c r="E80" t="s">
        <v>230</v>
      </c>
      <c r="F80">
        <v>4528</v>
      </c>
      <c r="G80" t="s">
        <v>231</v>
      </c>
      <c r="H80" t="s">
        <v>232</v>
      </c>
      <c r="I80" t="s">
        <v>233</v>
      </c>
      <c r="J80" t="s">
        <v>234</v>
      </c>
      <c r="K80" t="s">
        <v>235</v>
      </c>
      <c r="L80">
        <v>2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 t="s">
        <v>284</v>
      </c>
      <c r="Y80">
        <v>0.88859999999999995</v>
      </c>
      <c r="Z80" t="s">
        <v>255</v>
      </c>
      <c r="AA80">
        <v>8.2199999999999995E-2</v>
      </c>
      <c r="AB80" t="s">
        <v>285</v>
      </c>
      <c r="AC80">
        <v>1.2854000000000001</v>
      </c>
      <c r="AD80">
        <v>0</v>
      </c>
      <c r="AE80">
        <v>2.2562000000000002</v>
      </c>
      <c r="AF80">
        <v>50</v>
      </c>
      <c r="AG80">
        <v>0</v>
      </c>
    </row>
    <row r="81" spans="1:33">
      <c r="A81" t="s">
        <v>253</v>
      </c>
      <c r="B81" s="1">
        <v>0.50347222222222221</v>
      </c>
      <c r="C81" t="s">
        <v>226</v>
      </c>
      <c r="D81" t="s">
        <v>229</v>
      </c>
      <c r="E81" t="s">
        <v>230</v>
      </c>
      <c r="F81">
        <v>4528</v>
      </c>
      <c r="G81" t="s">
        <v>231</v>
      </c>
      <c r="H81" t="s">
        <v>232</v>
      </c>
      <c r="I81" t="s">
        <v>233</v>
      </c>
      <c r="J81" t="s">
        <v>234</v>
      </c>
      <c r="K81" t="s">
        <v>235</v>
      </c>
      <c r="L81">
        <v>2</v>
      </c>
      <c r="M81">
        <v>52.881999999999998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15.071400000000001</v>
      </c>
      <c r="X81" t="s">
        <v>254</v>
      </c>
      <c r="Y81">
        <v>9.3799999999999994E-2</v>
      </c>
      <c r="Z81" t="s">
        <v>255</v>
      </c>
      <c r="AA81">
        <v>8.2199999999999995E-2</v>
      </c>
      <c r="AB81" t="s">
        <v>256</v>
      </c>
      <c r="AC81">
        <v>1.2817000000000001</v>
      </c>
      <c r="AD81">
        <v>0</v>
      </c>
      <c r="AE81">
        <v>149.84469999999999</v>
      </c>
      <c r="AF81">
        <v>50</v>
      </c>
      <c r="AG81">
        <v>0</v>
      </c>
    </row>
    <row r="82" spans="1:33">
      <c r="A82" t="s">
        <v>605</v>
      </c>
      <c r="B82" s="1">
        <v>0.54513888888888895</v>
      </c>
      <c r="C82" t="s">
        <v>226</v>
      </c>
      <c r="D82" t="s">
        <v>581</v>
      </c>
      <c r="E82" t="s">
        <v>230</v>
      </c>
      <c r="F82">
        <v>4528</v>
      </c>
      <c r="G82" t="s">
        <v>231</v>
      </c>
      <c r="H82" t="s">
        <v>232</v>
      </c>
      <c r="I82" t="s">
        <v>233</v>
      </c>
      <c r="J82" t="s">
        <v>234</v>
      </c>
      <c r="K82" t="s">
        <v>582</v>
      </c>
      <c r="L82">
        <v>2</v>
      </c>
      <c r="M82">
        <v>30.990200000000002</v>
      </c>
      <c r="N82">
        <v>25.341799999999999</v>
      </c>
      <c r="O82">
        <v>18.302099999999999</v>
      </c>
      <c r="P82">
        <v>6.4184999999999999</v>
      </c>
      <c r="Q82">
        <v>3.6781000000000001</v>
      </c>
      <c r="R82">
        <v>2.2694000000000001</v>
      </c>
      <c r="S82">
        <v>2.6211000000000002</v>
      </c>
      <c r="T82">
        <v>0</v>
      </c>
      <c r="U82">
        <v>0</v>
      </c>
      <c r="V82">
        <v>0</v>
      </c>
      <c r="W82">
        <v>15.375</v>
      </c>
      <c r="X82" t="s">
        <v>606</v>
      </c>
      <c r="Y82">
        <v>1.7103999999999999</v>
      </c>
      <c r="Z82" t="s">
        <v>607</v>
      </c>
      <c r="AA82">
        <v>0.69299999999999995</v>
      </c>
      <c r="AB82" t="s">
        <v>608</v>
      </c>
      <c r="AC82">
        <v>1.2773000000000001</v>
      </c>
      <c r="AD82">
        <v>6.8577000000000004</v>
      </c>
      <c r="AE82">
        <v>118.878</v>
      </c>
      <c r="AF82">
        <v>33</v>
      </c>
      <c r="AG82">
        <v>45</v>
      </c>
    </row>
    <row r="83" spans="1:33">
      <c r="A83" t="s">
        <v>640</v>
      </c>
      <c r="B83" s="1">
        <v>0.54861111111111105</v>
      </c>
      <c r="C83" t="s">
        <v>224</v>
      </c>
      <c r="D83" t="s">
        <v>433</v>
      </c>
      <c r="F83">
        <v>6542</v>
      </c>
      <c r="G83" t="s">
        <v>231</v>
      </c>
      <c r="H83" t="s">
        <v>232</v>
      </c>
      <c r="I83" t="s">
        <v>5</v>
      </c>
      <c r="J83" t="s">
        <v>234</v>
      </c>
      <c r="K83" t="s">
        <v>612</v>
      </c>
      <c r="L83">
        <v>2</v>
      </c>
      <c r="M83">
        <v>47.828800000000001</v>
      </c>
      <c r="N83">
        <v>47.425800000000002</v>
      </c>
      <c r="O83">
        <v>21.535699999999999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12.4864</v>
      </c>
      <c r="X83" t="s">
        <v>458</v>
      </c>
      <c r="Y83">
        <v>0.37619999999999998</v>
      </c>
      <c r="Z83" t="s">
        <v>641</v>
      </c>
      <c r="AA83">
        <v>0.68520000000000003</v>
      </c>
      <c r="AB83" t="s">
        <v>642</v>
      </c>
      <c r="AC83">
        <v>1.2763</v>
      </c>
      <c r="AD83">
        <v>5.8</v>
      </c>
      <c r="AE83">
        <v>161.07409999999999</v>
      </c>
      <c r="AF83">
        <v>20</v>
      </c>
      <c r="AG83">
        <v>55</v>
      </c>
    </row>
    <row r="84" spans="1:33">
      <c r="A84" t="s">
        <v>261</v>
      </c>
      <c r="B84" s="1">
        <v>0.50347222222222221</v>
      </c>
      <c r="C84" t="s">
        <v>226</v>
      </c>
      <c r="D84" t="s">
        <v>229</v>
      </c>
      <c r="E84" t="s">
        <v>230</v>
      </c>
      <c r="F84">
        <v>4528</v>
      </c>
      <c r="G84" t="s">
        <v>231</v>
      </c>
      <c r="H84" t="s">
        <v>232</v>
      </c>
      <c r="I84" t="s">
        <v>233</v>
      </c>
      <c r="J84" t="s">
        <v>234</v>
      </c>
      <c r="K84" t="s">
        <v>235</v>
      </c>
      <c r="L84">
        <v>2</v>
      </c>
      <c r="M84">
        <v>38.725999999999999</v>
      </c>
      <c r="N84">
        <v>48.425800000000002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15.450699999999999</v>
      </c>
      <c r="X84" t="s">
        <v>262</v>
      </c>
      <c r="Y84">
        <v>0.58589999999999998</v>
      </c>
      <c r="Z84" t="s">
        <v>263</v>
      </c>
      <c r="AA84">
        <v>1.1263000000000001</v>
      </c>
      <c r="AB84" t="s">
        <v>264</v>
      </c>
      <c r="AC84">
        <v>1.2754000000000001</v>
      </c>
      <c r="AD84">
        <v>0</v>
      </c>
      <c r="AE84">
        <v>145.34299999999999</v>
      </c>
      <c r="AF84">
        <v>16</v>
      </c>
      <c r="AG84">
        <v>0</v>
      </c>
    </row>
    <row r="85" spans="1:33">
      <c r="A85" t="s">
        <v>297</v>
      </c>
      <c r="B85" s="1">
        <v>0.51041666666666663</v>
      </c>
      <c r="C85" t="s">
        <v>175</v>
      </c>
      <c r="D85" t="s">
        <v>229</v>
      </c>
      <c r="E85" t="s">
        <v>290</v>
      </c>
      <c r="F85">
        <v>6469</v>
      </c>
      <c r="G85" t="s">
        <v>291</v>
      </c>
      <c r="H85" t="s">
        <v>232</v>
      </c>
      <c r="I85" t="s">
        <v>233</v>
      </c>
      <c r="J85" t="s">
        <v>234</v>
      </c>
      <c r="K85" t="s">
        <v>292</v>
      </c>
      <c r="L85">
        <v>2</v>
      </c>
      <c r="M85">
        <v>89.171000000000006</v>
      </c>
      <c r="N85">
        <v>40.612099999999998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19.552099999999999</v>
      </c>
      <c r="X85" t="s">
        <v>298</v>
      </c>
      <c r="Y85">
        <v>1.1056999999999999</v>
      </c>
      <c r="Z85" t="s">
        <v>299</v>
      </c>
      <c r="AA85">
        <v>0.47720000000000001</v>
      </c>
      <c r="AB85" t="s">
        <v>256</v>
      </c>
      <c r="AC85">
        <v>1.2625</v>
      </c>
      <c r="AD85">
        <v>13.3</v>
      </c>
      <c r="AE85">
        <v>221.52500000000001</v>
      </c>
      <c r="AF85">
        <v>2</v>
      </c>
      <c r="AG85">
        <v>0</v>
      </c>
    </row>
    <row r="86" spans="1:33">
      <c r="A86" t="s">
        <v>1251</v>
      </c>
      <c r="B86" s="1">
        <v>0.65277777777777779</v>
      </c>
      <c r="C86" t="s">
        <v>175</v>
      </c>
      <c r="D86" t="s">
        <v>229</v>
      </c>
      <c r="E86" t="s">
        <v>290</v>
      </c>
      <c r="F86">
        <v>6469</v>
      </c>
      <c r="G86" t="s">
        <v>291</v>
      </c>
      <c r="H86" t="s">
        <v>232</v>
      </c>
      <c r="I86" t="s">
        <v>233</v>
      </c>
      <c r="J86" t="s">
        <v>234</v>
      </c>
      <c r="K86" t="s">
        <v>1250</v>
      </c>
      <c r="L86">
        <v>2</v>
      </c>
      <c r="M86">
        <v>83.152000000000001</v>
      </c>
      <c r="N86">
        <v>74.363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15.96</v>
      </c>
      <c r="Y86">
        <v>0</v>
      </c>
      <c r="Z86" t="s">
        <v>1252</v>
      </c>
      <c r="AA86">
        <v>1.3614999999999999</v>
      </c>
      <c r="AB86" t="s">
        <v>256</v>
      </c>
      <c r="AC86">
        <v>1.2625</v>
      </c>
      <c r="AD86">
        <v>38</v>
      </c>
      <c r="AE86" s="23">
        <v>284.6293</v>
      </c>
      <c r="AF86">
        <v>0</v>
      </c>
      <c r="AG86">
        <v>0</v>
      </c>
    </row>
    <row r="87" spans="1:33">
      <c r="A87" t="s">
        <v>418</v>
      </c>
      <c r="B87" s="1">
        <v>0.52430555555555558</v>
      </c>
      <c r="C87" t="s">
        <v>226</v>
      </c>
      <c r="D87" t="s">
        <v>229</v>
      </c>
      <c r="E87" t="s">
        <v>388</v>
      </c>
      <c r="F87">
        <v>3493</v>
      </c>
      <c r="G87" t="s">
        <v>231</v>
      </c>
      <c r="H87" t="s">
        <v>232</v>
      </c>
      <c r="I87" t="s">
        <v>5</v>
      </c>
      <c r="J87" t="s">
        <v>234</v>
      </c>
      <c r="K87" t="s">
        <v>389</v>
      </c>
      <c r="L87">
        <v>2</v>
      </c>
      <c r="M87">
        <v>38.452399999999997</v>
      </c>
      <c r="N87">
        <v>54.8992</v>
      </c>
      <c r="O87">
        <v>22.938500000000001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14.707100000000001</v>
      </c>
      <c r="X87" t="s">
        <v>419</v>
      </c>
      <c r="Y87">
        <v>0.32840000000000003</v>
      </c>
      <c r="Z87" t="s">
        <v>420</v>
      </c>
      <c r="AA87">
        <v>0.1608</v>
      </c>
      <c r="AB87" t="s">
        <v>421</v>
      </c>
      <c r="AC87">
        <v>1.2141</v>
      </c>
      <c r="AD87">
        <v>1.5</v>
      </c>
      <c r="AE87">
        <v>158.3707</v>
      </c>
      <c r="AF87">
        <v>20</v>
      </c>
      <c r="AG87">
        <v>61</v>
      </c>
    </row>
    <row r="88" spans="1:33">
      <c r="A88" t="s">
        <v>411</v>
      </c>
      <c r="B88" s="1">
        <v>0.52430555555555558</v>
      </c>
      <c r="C88" t="s">
        <v>226</v>
      </c>
      <c r="D88" t="s">
        <v>229</v>
      </c>
      <c r="E88" t="s">
        <v>388</v>
      </c>
      <c r="F88">
        <v>3493</v>
      </c>
      <c r="G88" t="s">
        <v>231</v>
      </c>
      <c r="H88" t="s">
        <v>232</v>
      </c>
      <c r="I88" t="s">
        <v>5</v>
      </c>
      <c r="J88" t="s">
        <v>234</v>
      </c>
      <c r="K88" t="s">
        <v>389</v>
      </c>
      <c r="L88">
        <v>2</v>
      </c>
      <c r="M88">
        <v>64.3</v>
      </c>
      <c r="N88">
        <v>36.6798</v>
      </c>
      <c r="O88">
        <v>19.638400000000001</v>
      </c>
      <c r="P88">
        <v>6.1307999999999998</v>
      </c>
      <c r="Q88">
        <v>5.8727999999999998</v>
      </c>
      <c r="R88">
        <v>4.3022999999999998</v>
      </c>
      <c r="S88">
        <v>2.7475000000000001</v>
      </c>
      <c r="T88">
        <v>1.5852999999999999</v>
      </c>
      <c r="U88">
        <v>0.80179999999999996</v>
      </c>
      <c r="V88">
        <v>0</v>
      </c>
      <c r="W88">
        <v>8.8521000000000001</v>
      </c>
      <c r="X88" t="s">
        <v>412</v>
      </c>
      <c r="Y88">
        <v>0.98799999999999999</v>
      </c>
      <c r="Z88" t="s">
        <v>402</v>
      </c>
      <c r="AA88">
        <v>1.5895999999999999</v>
      </c>
      <c r="AB88" t="s">
        <v>413</v>
      </c>
      <c r="AC88">
        <v>1.1564000000000001</v>
      </c>
      <c r="AD88">
        <v>7.8597999999999999</v>
      </c>
      <c r="AE88">
        <v>163.7791</v>
      </c>
      <c r="AF88">
        <v>5</v>
      </c>
      <c r="AG88">
        <v>58</v>
      </c>
    </row>
    <row r="89" spans="1:33">
      <c r="A89" t="s">
        <v>1270</v>
      </c>
      <c r="B89" s="1">
        <v>0.65277777777777779</v>
      </c>
      <c r="C89" t="s">
        <v>175</v>
      </c>
      <c r="D89" t="s">
        <v>229</v>
      </c>
      <c r="E89" t="s">
        <v>290</v>
      </c>
      <c r="F89">
        <v>6469</v>
      </c>
      <c r="G89" t="s">
        <v>291</v>
      </c>
      <c r="H89" t="s">
        <v>232</v>
      </c>
      <c r="I89" t="s">
        <v>233</v>
      </c>
      <c r="J89" t="s">
        <v>234</v>
      </c>
      <c r="K89" t="s">
        <v>1250</v>
      </c>
      <c r="L89">
        <v>2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 t="s">
        <v>487</v>
      </c>
      <c r="Y89">
        <v>2.7016</v>
      </c>
      <c r="Z89" t="s">
        <v>813</v>
      </c>
      <c r="AA89">
        <v>1.5044999999999999</v>
      </c>
      <c r="AB89" t="s">
        <v>1180</v>
      </c>
      <c r="AC89">
        <v>1.1501999999999999</v>
      </c>
      <c r="AD89">
        <v>1.8</v>
      </c>
      <c r="AE89">
        <v>7.1562999999999999</v>
      </c>
      <c r="AF89">
        <v>6</v>
      </c>
      <c r="AG89">
        <v>0</v>
      </c>
    </row>
    <row r="90" spans="1:33">
      <c r="A90" t="s">
        <v>609</v>
      </c>
      <c r="B90" s="1">
        <v>0.54513888888888895</v>
      </c>
      <c r="C90" t="s">
        <v>226</v>
      </c>
      <c r="D90" t="s">
        <v>581</v>
      </c>
      <c r="E90" t="s">
        <v>230</v>
      </c>
      <c r="F90">
        <v>4528</v>
      </c>
      <c r="G90" t="s">
        <v>231</v>
      </c>
      <c r="H90" t="s">
        <v>232</v>
      </c>
      <c r="I90" t="s">
        <v>233</v>
      </c>
      <c r="J90" t="s">
        <v>234</v>
      </c>
      <c r="K90" t="s">
        <v>582</v>
      </c>
      <c r="L90">
        <v>2</v>
      </c>
      <c r="M90">
        <v>38.656300000000002</v>
      </c>
      <c r="N90">
        <v>28.462900000000001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8.4143000000000008</v>
      </c>
      <c r="X90" t="s">
        <v>284</v>
      </c>
      <c r="Y90">
        <v>0.88859999999999995</v>
      </c>
      <c r="Z90" t="s">
        <v>610</v>
      </c>
      <c r="AA90">
        <v>0.1605</v>
      </c>
      <c r="AB90" t="s">
        <v>611</v>
      </c>
      <c r="AC90">
        <v>1.0879000000000001</v>
      </c>
      <c r="AD90">
        <v>1.5</v>
      </c>
      <c r="AE90">
        <v>108.9016</v>
      </c>
      <c r="AF90">
        <v>150</v>
      </c>
      <c r="AG90">
        <v>0</v>
      </c>
    </row>
    <row r="91" spans="1:33">
      <c r="A91" t="s">
        <v>395</v>
      </c>
      <c r="B91" s="1">
        <v>0.52430555555555558</v>
      </c>
      <c r="C91" t="s">
        <v>226</v>
      </c>
      <c r="D91" t="s">
        <v>229</v>
      </c>
      <c r="E91" t="s">
        <v>388</v>
      </c>
      <c r="F91">
        <v>3493</v>
      </c>
      <c r="G91" t="s">
        <v>231</v>
      </c>
      <c r="H91" t="s">
        <v>232</v>
      </c>
      <c r="I91" t="s">
        <v>5</v>
      </c>
      <c r="J91" t="s">
        <v>234</v>
      </c>
      <c r="K91" t="s">
        <v>389</v>
      </c>
      <c r="L91">
        <v>2</v>
      </c>
      <c r="M91">
        <v>78.7</v>
      </c>
      <c r="N91">
        <v>54.006</v>
      </c>
      <c r="O91">
        <v>23.583600000000001</v>
      </c>
      <c r="P91">
        <v>5.4340999999999999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16.965</v>
      </c>
      <c r="X91" t="s">
        <v>284</v>
      </c>
      <c r="Y91">
        <v>1.4825999999999999</v>
      </c>
      <c r="Z91" t="s">
        <v>263</v>
      </c>
      <c r="AA91">
        <v>1.1263000000000001</v>
      </c>
      <c r="AB91" t="s">
        <v>396</v>
      </c>
      <c r="AC91">
        <v>1.0669999999999999</v>
      </c>
      <c r="AD91">
        <v>26.3</v>
      </c>
      <c r="AE91">
        <v>227.13120000000001</v>
      </c>
      <c r="AF91">
        <v>4.5</v>
      </c>
      <c r="AG91">
        <v>65</v>
      </c>
    </row>
    <row r="92" spans="1:33">
      <c r="A92" t="s">
        <v>460</v>
      </c>
      <c r="B92" s="1">
        <v>0.52777777777777779</v>
      </c>
      <c r="C92" t="s">
        <v>224</v>
      </c>
      <c r="D92" t="s">
        <v>433</v>
      </c>
      <c r="F92">
        <v>10358</v>
      </c>
      <c r="G92" t="s">
        <v>231</v>
      </c>
      <c r="H92" t="s">
        <v>232</v>
      </c>
      <c r="I92" t="s">
        <v>233</v>
      </c>
      <c r="J92" t="s">
        <v>234</v>
      </c>
      <c r="K92" t="s">
        <v>434</v>
      </c>
      <c r="L92">
        <v>2</v>
      </c>
      <c r="M92">
        <v>46.957299999999996</v>
      </c>
      <c r="N92">
        <v>37.2639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15.447100000000001</v>
      </c>
      <c r="X92" t="s">
        <v>461</v>
      </c>
      <c r="Y92">
        <v>1.2144999999999999</v>
      </c>
      <c r="Z92" t="s">
        <v>462</v>
      </c>
      <c r="AA92">
        <v>0.94040000000000001</v>
      </c>
      <c r="AB92" t="s">
        <v>463</v>
      </c>
      <c r="AC92">
        <v>1.0666</v>
      </c>
      <c r="AD92">
        <v>0</v>
      </c>
      <c r="AE92">
        <v>140.35149999999999</v>
      </c>
      <c r="AF92">
        <v>33</v>
      </c>
      <c r="AG92">
        <v>0</v>
      </c>
    </row>
    <row r="93" spans="1:33">
      <c r="A93" t="s">
        <v>495</v>
      </c>
      <c r="B93" s="1">
        <v>0.53125</v>
      </c>
      <c r="C93" t="s">
        <v>175</v>
      </c>
      <c r="D93" t="s">
        <v>484</v>
      </c>
      <c r="E93" t="s">
        <v>230</v>
      </c>
      <c r="F93">
        <v>3752</v>
      </c>
      <c r="G93" t="s">
        <v>291</v>
      </c>
      <c r="H93" t="s">
        <v>232</v>
      </c>
      <c r="I93" t="s">
        <v>5</v>
      </c>
      <c r="J93" t="s">
        <v>234</v>
      </c>
      <c r="K93" t="s">
        <v>485</v>
      </c>
      <c r="L93">
        <v>2</v>
      </c>
      <c r="M93">
        <v>64.95</v>
      </c>
      <c r="N93">
        <v>58.7072</v>
      </c>
      <c r="O93">
        <v>29.638000000000002</v>
      </c>
      <c r="P93">
        <v>8.6553000000000004</v>
      </c>
      <c r="Q93">
        <v>3.7395</v>
      </c>
      <c r="R93">
        <v>4.6234999999999999</v>
      </c>
      <c r="S93">
        <v>2.6408</v>
      </c>
      <c r="T93">
        <v>1.4153</v>
      </c>
      <c r="U93">
        <v>0</v>
      </c>
      <c r="V93">
        <v>0</v>
      </c>
      <c r="W93">
        <v>9.4385999999999992</v>
      </c>
      <c r="X93" t="s">
        <v>496</v>
      </c>
      <c r="Y93">
        <v>2.1901999999999999</v>
      </c>
      <c r="Z93" t="s">
        <v>277</v>
      </c>
      <c r="AA93">
        <v>1.5908</v>
      </c>
      <c r="AB93" t="s">
        <v>497</v>
      </c>
      <c r="AC93">
        <v>1.0627</v>
      </c>
      <c r="AD93">
        <v>20.366599999999998</v>
      </c>
      <c r="AE93">
        <v>212.02029999999999</v>
      </c>
      <c r="AF93">
        <v>12</v>
      </c>
      <c r="AG93">
        <v>60</v>
      </c>
    </row>
    <row r="94" spans="1:33">
      <c r="A94" t="s">
        <v>613</v>
      </c>
      <c r="B94" s="1">
        <v>0.54861111111111105</v>
      </c>
      <c r="C94" t="s">
        <v>224</v>
      </c>
      <c r="D94" t="s">
        <v>433</v>
      </c>
      <c r="F94">
        <v>6542</v>
      </c>
      <c r="G94" t="s">
        <v>231</v>
      </c>
      <c r="H94" t="s">
        <v>232</v>
      </c>
      <c r="I94" t="s">
        <v>5</v>
      </c>
      <c r="J94" t="s">
        <v>234</v>
      </c>
      <c r="K94" t="s">
        <v>612</v>
      </c>
      <c r="L94">
        <v>2</v>
      </c>
      <c r="M94">
        <v>104.11</v>
      </c>
      <c r="N94">
        <v>68.855999999999995</v>
      </c>
      <c r="O94">
        <v>24.692</v>
      </c>
      <c r="P94">
        <v>10.804500000000001</v>
      </c>
      <c r="Q94">
        <v>6.7451999999999996</v>
      </c>
      <c r="R94">
        <v>3.8254999999999999</v>
      </c>
      <c r="S94">
        <v>2.8607999999999998</v>
      </c>
      <c r="T94">
        <v>0</v>
      </c>
      <c r="U94">
        <v>0</v>
      </c>
      <c r="V94">
        <v>0</v>
      </c>
      <c r="W94">
        <v>21.852900000000002</v>
      </c>
      <c r="X94" t="s">
        <v>614</v>
      </c>
      <c r="Y94">
        <v>3.2633999999999999</v>
      </c>
      <c r="Z94" t="s">
        <v>615</v>
      </c>
      <c r="AA94">
        <v>1.9027000000000001</v>
      </c>
      <c r="AB94" t="s">
        <v>598</v>
      </c>
      <c r="AC94">
        <v>1.0349999999999999</v>
      </c>
      <c r="AD94">
        <v>11.419</v>
      </c>
      <c r="AE94" s="23">
        <v>267.62709999999998</v>
      </c>
      <c r="AF94">
        <v>4</v>
      </c>
      <c r="AG94">
        <v>65</v>
      </c>
    </row>
    <row r="95" spans="1:33">
      <c r="A95" t="s">
        <v>1514</v>
      </c>
      <c r="B95" s="1">
        <v>0.71875</v>
      </c>
      <c r="C95" t="s">
        <v>181</v>
      </c>
      <c r="D95" t="s">
        <v>229</v>
      </c>
      <c r="E95" t="s">
        <v>290</v>
      </c>
      <c r="F95">
        <v>6081</v>
      </c>
      <c r="G95" t="s">
        <v>1481</v>
      </c>
      <c r="H95" t="s">
        <v>1482</v>
      </c>
      <c r="I95" s="3" t="s">
        <v>233</v>
      </c>
      <c r="J95" t="s">
        <v>234</v>
      </c>
      <c r="K95" t="s">
        <v>1505</v>
      </c>
      <c r="L95">
        <v>2</v>
      </c>
      <c r="M95">
        <v>41.501800000000003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12.1343</v>
      </c>
      <c r="X95" t="s">
        <v>1494</v>
      </c>
      <c r="Y95">
        <v>2.5731999999999999</v>
      </c>
      <c r="Z95" t="s">
        <v>1515</v>
      </c>
      <c r="AA95">
        <v>0.81189999999999996</v>
      </c>
      <c r="AB95" t="s">
        <v>1108</v>
      </c>
      <c r="AC95">
        <v>0.97560000000000002</v>
      </c>
      <c r="AD95">
        <v>2.1</v>
      </c>
      <c r="AE95">
        <v>123.2209</v>
      </c>
      <c r="AF95">
        <v>25</v>
      </c>
      <c r="AG95">
        <v>0</v>
      </c>
    </row>
    <row r="96" spans="1:33">
      <c r="A96" t="s">
        <v>472</v>
      </c>
      <c r="B96" s="1">
        <v>0.52777777777777779</v>
      </c>
      <c r="C96" t="s">
        <v>224</v>
      </c>
      <c r="D96" t="s">
        <v>433</v>
      </c>
      <c r="F96">
        <v>10358</v>
      </c>
      <c r="G96" t="s">
        <v>231</v>
      </c>
      <c r="H96" t="s">
        <v>232</v>
      </c>
      <c r="I96" t="s">
        <v>233</v>
      </c>
      <c r="J96" t="s">
        <v>234</v>
      </c>
      <c r="K96" t="s">
        <v>434</v>
      </c>
      <c r="L96">
        <v>2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 t="s">
        <v>473</v>
      </c>
      <c r="Y96">
        <v>2.1421999999999999</v>
      </c>
      <c r="Z96" t="s">
        <v>474</v>
      </c>
      <c r="AA96">
        <v>1.8369</v>
      </c>
      <c r="AB96" t="s">
        <v>475</v>
      </c>
      <c r="AC96">
        <v>0.96750000000000003</v>
      </c>
      <c r="AD96">
        <v>0</v>
      </c>
      <c r="AE96">
        <v>4.9466000000000001</v>
      </c>
      <c r="AF96">
        <v>4</v>
      </c>
      <c r="AG96">
        <v>0</v>
      </c>
    </row>
    <row r="97" spans="1:33">
      <c r="A97" t="s">
        <v>486</v>
      </c>
      <c r="B97" s="1">
        <v>0.53125</v>
      </c>
      <c r="C97" t="s">
        <v>175</v>
      </c>
      <c r="D97" t="s">
        <v>484</v>
      </c>
      <c r="E97" t="s">
        <v>230</v>
      </c>
      <c r="F97">
        <v>3752</v>
      </c>
      <c r="G97" t="s">
        <v>291</v>
      </c>
      <c r="H97" t="s">
        <v>232</v>
      </c>
      <c r="I97" t="s">
        <v>5</v>
      </c>
      <c r="J97" t="s">
        <v>234</v>
      </c>
      <c r="K97" t="s">
        <v>485</v>
      </c>
      <c r="L97">
        <v>2</v>
      </c>
      <c r="M97">
        <v>86.66</v>
      </c>
      <c r="N97">
        <v>55.543799999999997</v>
      </c>
      <c r="O97">
        <v>15.805300000000001</v>
      </c>
      <c r="P97">
        <v>7.6523000000000003</v>
      </c>
      <c r="Q97">
        <v>7.3402000000000003</v>
      </c>
      <c r="R97">
        <v>4.4558999999999997</v>
      </c>
      <c r="S97">
        <v>4.3140999999999998</v>
      </c>
      <c r="T97">
        <v>1.7803</v>
      </c>
      <c r="U97">
        <v>0</v>
      </c>
      <c r="V97">
        <v>0</v>
      </c>
      <c r="W97">
        <v>18.532900000000001</v>
      </c>
      <c r="X97" t="s">
        <v>487</v>
      </c>
      <c r="Y97">
        <v>2.7252000000000001</v>
      </c>
      <c r="Z97" t="s">
        <v>488</v>
      </c>
      <c r="AA97">
        <v>2.6273</v>
      </c>
      <c r="AB97" t="s">
        <v>489</v>
      </c>
      <c r="AC97">
        <v>0.94069999999999998</v>
      </c>
      <c r="AD97">
        <v>27.2</v>
      </c>
      <c r="AE97" s="23">
        <v>238.8997</v>
      </c>
      <c r="AF97">
        <v>3.5</v>
      </c>
      <c r="AG97">
        <v>72</v>
      </c>
    </row>
    <row r="98" spans="1:33">
      <c r="A98" t="s">
        <v>312</v>
      </c>
      <c r="B98" s="1">
        <v>0.51041666666666663</v>
      </c>
      <c r="C98" t="s">
        <v>175</v>
      </c>
      <c r="D98" t="s">
        <v>229</v>
      </c>
      <c r="E98" t="s">
        <v>290</v>
      </c>
      <c r="F98">
        <v>6469</v>
      </c>
      <c r="G98" t="s">
        <v>291</v>
      </c>
      <c r="H98" t="s">
        <v>232</v>
      </c>
      <c r="I98" t="s">
        <v>233</v>
      </c>
      <c r="J98" t="s">
        <v>234</v>
      </c>
      <c r="K98" t="s">
        <v>292</v>
      </c>
      <c r="L98">
        <v>2</v>
      </c>
      <c r="M98">
        <v>52.989699999999999</v>
      </c>
      <c r="N98">
        <v>29.031300000000002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12.6693</v>
      </c>
      <c r="X98" t="s">
        <v>313</v>
      </c>
      <c r="Y98">
        <v>1.3487</v>
      </c>
      <c r="Z98" t="s">
        <v>314</v>
      </c>
      <c r="AA98">
        <v>0.2382</v>
      </c>
      <c r="AB98" t="s">
        <v>315</v>
      </c>
      <c r="AC98">
        <v>0.9375</v>
      </c>
      <c r="AD98">
        <v>1.8</v>
      </c>
      <c r="AE98">
        <v>134.77080000000001</v>
      </c>
      <c r="AF98">
        <v>66</v>
      </c>
      <c r="AG98">
        <v>0</v>
      </c>
    </row>
    <row r="99" spans="1:33">
      <c r="A99" t="s">
        <v>1253</v>
      </c>
      <c r="B99" s="1">
        <v>0.65277777777777779</v>
      </c>
      <c r="C99" t="s">
        <v>175</v>
      </c>
      <c r="D99" t="s">
        <v>229</v>
      </c>
      <c r="E99" t="s">
        <v>290</v>
      </c>
      <c r="F99">
        <v>6469</v>
      </c>
      <c r="G99" t="s">
        <v>291</v>
      </c>
      <c r="H99" t="s">
        <v>232</v>
      </c>
      <c r="I99" t="s">
        <v>233</v>
      </c>
      <c r="J99" t="s">
        <v>234</v>
      </c>
      <c r="K99" t="s">
        <v>1250</v>
      </c>
      <c r="L99">
        <v>2</v>
      </c>
      <c r="M99">
        <v>78.48</v>
      </c>
      <c r="N99">
        <v>64.150800000000004</v>
      </c>
      <c r="O99">
        <v>26.1875</v>
      </c>
      <c r="P99">
        <v>10.729200000000001</v>
      </c>
      <c r="Q99">
        <v>6.4256000000000002</v>
      </c>
      <c r="R99">
        <v>6.7</v>
      </c>
      <c r="S99">
        <v>0</v>
      </c>
      <c r="T99">
        <v>0</v>
      </c>
      <c r="U99">
        <v>0</v>
      </c>
      <c r="V99">
        <v>0</v>
      </c>
      <c r="W99">
        <v>17.578600000000002</v>
      </c>
      <c r="X99" t="s">
        <v>1115</v>
      </c>
      <c r="Y99">
        <v>1.1599999999999999</v>
      </c>
      <c r="Z99" t="s">
        <v>1116</v>
      </c>
      <c r="AA99">
        <v>1.8559000000000001</v>
      </c>
      <c r="AB99" t="s">
        <v>315</v>
      </c>
      <c r="AC99">
        <v>0.9375</v>
      </c>
      <c r="AD99">
        <v>34.217300000000002</v>
      </c>
      <c r="AE99">
        <v>259.07060000000001</v>
      </c>
      <c r="AF99">
        <v>4.5</v>
      </c>
      <c r="AG99">
        <v>68</v>
      </c>
    </row>
    <row r="100" spans="1:33">
      <c r="A100" t="s">
        <v>599</v>
      </c>
      <c r="B100" s="1">
        <v>0.54513888888888895</v>
      </c>
      <c r="C100" t="s">
        <v>226</v>
      </c>
      <c r="D100" t="s">
        <v>581</v>
      </c>
      <c r="E100" t="s">
        <v>230</v>
      </c>
      <c r="F100">
        <v>4528</v>
      </c>
      <c r="G100" t="s">
        <v>231</v>
      </c>
      <c r="H100" t="s">
        <v>232</v>
      </c>
      <c r="I100" t="s">
        <v>233</v>
      </c>
      <c r="J100" t="s">
        <v>234</v>
      </c>
      <c r="K100" t="s">
        <v>582</v>
      </c>
      <c r="L100">
        <v>2</v>
      </c>
      <c r="M100">
        <v>48.676099999999998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10.6257</v>
      </c>
      <c r="X100" t="s">
        <v>262</v>
      </c>
      <c r="Y100">
        <v>0.34110000000000001</v>
      </c>
      <c r="Z100" t="s">
        <v>600</v>
      </c>
      <c r="AA100">
        <v>1.879</v>
      </c>
      <c r="AB100" t="s">
        <v>601</v>
      </c>
      <c r="AC100">
        <v>0.90439999999999998</v>
      </c>
      <c r="AD100">
        <v>0</v>
      </c>
      <c r="AE100">
        <v>136.46270000000001</v>
      </c>
      <c r="AF100">
        <v>100</v>
      </c>
      <c r="AG100">
        <v>0</v>
      </c>
    </row>
    <row r="101" spans="1:33">
      <c r="A101" t="s">
        <v>1275</v>
      </c>
      <c r="B101" s="1">
        <v>0.65277777777777779</v>
      </c>
      <c r="C101" t="s">
        <v>175</v>
      </c>
      <c r="D101" t="s">
        <v>229</v>
      </c>
      <c r="E101" t="s">
        <v>290</v>
      </c>
      <c r="F101">
        <v>6469</v>
      </c>
      <c r="G101" t="s">
        <v>291</v>
      </c>
      <c r="H101" t="s">
        <v>232</v>
      </c>
      <c r="I101" t="s">
        <v>233</v>
      </c>
      <c r="J101" t="s">
        <v>234</v>
      </c>
      <c r="K101" t="s">
        <v>1250</v>
      </c>
      <c r="L101">
        <v>2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 t="s">
        <v>499</v>
      </c>
      <c r="Y101">
        <v>0.79279999999999995</v>
      </c>
      <c r="Z101" t="s">
        <v>504</v>
      </c>
      <c r="AA101">
        <v>0.24360000000000001</v>
      </c>
      <c r="AB101" t="s">
        <v>387</v>
      </c>
      <c r="AC101">
        <v>0.89870000000000005</v>
      </c>
      <c r="AD101">
        <v>1.8</v>
      </c>
      <c r="AE101">
        <v>3.7351000000000001</v>
      </c>
      <c r="AF101">
        <v>20</v>
      </c>
      <c r="AG101">
        <v>0</v>
      </c>
    </row>
    <row r="102" spans="1:33">
      <c r="A102" t="s">
        <v>507</v>
      </c>
      <c r="B102" s="1">
        <v>0.53125</v>
      </c>
      <c r="C102" t="s">
        <v>175</v>
      </c>
      <c r="D102" t="s">
        <v>484</v>
      </c>
      <c r="E102" t="s">
        <v>230</v>
      </c>
      <c r="F102">
        <v>3752</v>
      </c>
      <c r="G102" t="s">
        <v>291</v>
      </c>
      <c r="H102" t="s">
        <v>232</v>
      </c>
      <c r="I102" t="s">
        <v>5</v>
      </c>
      <c r="J102" t="s">
        <v>234</v>
      </c>
      <c r="K102" t="s">
        <v>485</v>
      </c>
      <c r="L102">
        <v>2</v>
      </c>
      <c r="M102">
        <v>56.500999999999998</v>
      </c>
      <c r="N102">
        <v>32.423699999999997</v>
      </c>
      <c r="O102">
        <v>15.3764</v>
      </c>
      <c r="P102">
        <v>10.4254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15.9671</v>
      </c>
      <c r="X102" t="s">
        <v>321</v>
      </c>
      <c r="Y102">
        <v>2.4020999999999999</v>
      </c>
      <c r="Z102" t="s">
        <v>508</v>
      </c>
      <c r="AA102">
        <v>1.8329</v>
      </c>
      <c r="AB102" t="s">
        <v>509</v>
      </c>
      <c r="AC102">
        <v>0.89080000000000004</v>
      </c>
      <c r="AD102">
        <v>8.4499999999999993</v>
      </c>
      <c r="AE102">
        <v>159.94999999999999</v>
      </c>
      <c r="AF102">
        <v>16</v>
      </c>
      <c r="AG102">
        <v>63</v>
      </c>
    </row>
    <row r="103" spans="1:33">
      <c r="A103" t="s">
        <v>1254</v>
      </c>
      <c r="B103" s="1">
        <v>0.65277777777777779</v>
      </c>
      <c r="C103" t="s">
        <v>175</v>
      </c>
      <c r="D103" t="s">
        <v>229</v>
      </c>
      <c r="E103" t="s">
        <v>290</v>
      </c>
      <c r="F103">
        <v>6469</v>
      </c>
      <c r="G103" t="s">
        <v>291</v>
      </c>
      <c r="H103" t="s">
        <v>232</v>
      </c>
      <c r="I103" t="s">
        <v>233</v>
      </c>
      <c r="J103" t="s">
        <v>234</v>
      </c>
      <c r="K103" t="s">
        <v>1250</v>
      </c>
      <c r="L103">
        <v>2</v>
      </c>
      <c r="M103">
        <v>51.816000000000003</v>
      </c>
      <c r="N103">
        <v>55.795200000000001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17.152100000000001</v>
      </c>
      <c r="X103" t="s">
        <v>963</v>
      </c>
      <c r="Y103">
        <v>1.4323999999999999</v>
      </c>
      <c r="Z103" t="s">
        <v>1255</v>
      </c>
      <c r="AA103">
        <v>1.7998000000000001</v>
      </c>
      <c r="AB103" t="s">
        <v>1256</v>
      </c>
      <c r="AC103">
        <v>0.88970000000000005</v>
      </c>
      <c r="AD103">
        <v>11.3</v>
      </c>
      <c r="AE103">
        <v>188.87</v>
      </c>
      <c r="AF103">
        <v>4</v>
      </c>
      <c r="AG103">
        <v>0</v>
      </c>
    </row>
    <row r="104" spans="1:33">
      <c r="A104" t="s">
        <v>1267</v>
      </c>
      <c r="B104" s="1">
        <v>0.65277777777777779</v>
      </c>
      <c r="C104" t="s">
        <v>175</v>
      </c>
      <c r="D104" t="s">
        <v>229</v>
      </c>
      <c r="E104" t="s">
        <v>290</v>
      </c>
      <c r="F104">
        <v>6469</v>
      </c>
      <c r="G104" t="s">
        <v>291</v>
      </c>
      <c r="H104" t="s">
        <v>232</v>
      </c>
      <c r="I104" t="s">
        <v>233</v>
      </c>
      <c r="J104" t="s">
        <v>234</v>
      </c>
      <c r="K104" t="s">
        <v>1250</v>
      </c>
      <c r="L104">
        <v>2</v>
      </c>
      <c r="M104">
        <v>44.3429</v>
      </c>
      <c r="N104">
        <v>23.98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9.6493000000000002</v>
      </c>
      <c r="X104" t="s">
        <v>684</v>
      </c>
      <c r="Y104">
        <v>0.71699999999999997</v>
      </c>
      <c r="Z104" t="s">
        <v>592</v>
      </c>
      <c r="AA104">
        <v>1.3797999999999999</v>
      </c>
      <c r="AB104" t="s">
        <v>264</v>
      </c>
      <c r="AC104">
        <v>0.88739999999999997</v>
      </c>
      <c r="AD104">
        <v>1.8</v>
      </c>
      <c r="AE104">
        <v>112.5206</v>
      </c>
      <c r="AF104">
        <v>25</v>
      </c>
      <c r="AG104">
        <v>0</v>
      </c>
    </row>
    <row r="105" spans="1:33">
      <c r="A105" t="s">
        <v>453</v>
      </c>
      <c r="B105" s="1">
        <v>0.52777777777777779</v>
      </c>
      <c r="C105" t="s">
        <v>224</v>
      </c>
      <c r="D105" t="s">
        <v>433</v>
      </c>
      <c r="F105">
        <v>10358</v>
      </c>
      <c r="G105" t="s">
        <v>231</v>
      </c>
      <c r="H105" t="s">
        <v>232</v>
      </c>
      <c r="I105" t="s">
        <v>233</v>
      </c>
      <c r="J105" t="s">
        <v>234</v>
      </c>
      <c r="K105" t="s">
        <v>434</v>
      </c>
      <c r="L105">
        <v>2</v>
      </c>
      <c r="M105">
        <v>56.182000000000002</v>
      </c>
      <c r="N105">
        <v>37.565899999999999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15.2136</v>
      </c>
      <c r="X105" t="s">
        <v>454</v>
      </c>
      <c r="Y105">
        <v>0.35399999999999998</v>
      </c>
      <c r="Z105" t="s">
        <v>455</v>
      </c>
      <c r="AA105">
        <v>0.97599999999999998</v>
      </c>
      <c r="AB105" t="s">
        <v>456</v>
      </c>
      <c r="AC105">
        <v>0.85540000000000005</v>
      </c>
      <c r="AD105">
        <v>3.5</v>
      </c>
      <c r="AE105">
        <v>155.95410000000001</v>
      </c>
      <c r="AF105">
        <v>33</v>
      </c>
      <c r="AG105">
        <v>0</v>
      </c>
    </row>
    <row r="106" spans="1:33">
      <c r="A106" t="s">
        <v>502</v>
      </c>
      <c r="B106" s="1">
        <v>0.53125</v>
      </c>
      <c r="C106" t="s">
        <v>175</v>
      </c>
      <c r="D106" t="s">
        <v>484</v>
      </c>
      <c r="E106" t="s">
        <v>230</v>
      </c>
      <c r="F106">
        <v>3752</v>
      </c>
      <c r="G106" t="s">
        <v>291</v>
      </c>
      <c r="H106" t="s">
        <v>232</v>
      </c>
      <c r="I106" t="s">
        <v>5</v>
      </c>
      <c r="J106" t="s">
        <v>234</v>
      </c>
      <c r="K106" t="s">
        <v>485</v>
      </c>
      <c r="L106">
        <v>2</v>
      </c>
      <c r="M106">
        <v>79.000500000000002</v>
      </c>
      <c r="N106">
        <v>30.543900000000001</v>
      </c>
      <c r="O106">
        <v>13.356299999999999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18.467099999999999</v>
      </c>
      <c r="X106" t="s">
        <v>503</v>
      </c>
      <c r="Y106">
        <v>0.57930000000000004</v>
      </c>
      <c r="Z106" t="s">
        <v>504</v>
      </c>
      <c r="AA106">
        <v>0.24360000000000001</v>
      </c>
      <c r="AB106" t="s">
        <v>252</v>
      </c>
      <c r="AC106">
        <v>0.85140000000000005</v>
      </c>
      <c r="AD106">
        <v>4.9329000000000001</v>
      </c>
      <c r="AE106">
        <v>170.10900000000001</v>
      </c>
      <c r="AF106">
        <v>6</v>
      </c>
      <c r="AG106">
        <v>70</v>
      </c>
    </row>
    <row r="107" spans="1:33">
      <c r="A107" t="s">
        <v>686</v>
      </c>
      <c r="B107" s="1">
        <v>0.55555555555555558</v>
      </c>
      <c r="C107" t="s">
        <v>175</v>
      </c>
      <c r="D107" t="s">
        <v>484</v>
      </c>
      <c r="E107" t="s">
        <v>230</v>
      </c>
      <c r="F107">
        <v>3752</v>
      </c>
      <c r="G107" t="s">
        <v>291</v>
      </c>
      <c r="H107" t="s">
        <v>232</v>
      </c>
      <c r="I107" t="s">
        <v>5</v>
      </c>
      <c r="J107" t="s">
        <v>234</v>
      </c>
      <c r="K107" t="s">
        <v>662</v>
      </c>
      <c r="L107">
        <v>2</v>
      </c>
      <c r="M107">
        <v>41.74</v>
      </c>
      <c r="N107">
        <v>47.088900000000002</v>
      </c>
      <c r="O107">
        <v>24.6372</v>
      </c>
      <c r="P107">
        <v>7.5156000000000001</v>
      </c>
      <c r="Q107">
        <v>3.6006999999999998</v>
      </c>
      <c r="R107">
        <v>2.7786</v>
      </c>
      <c r="S107">
        <v>0</v>
      </c>
      <c r="T107">
        <v>0</v>
      </c>
      <c r="U107">
        <v>0</v>
      </c>
      <c r="V107">
        <v>0</v>
      </c>
      <c r="W107">
        <v>9.4707000000000008</v>
      </c>
      <c r="X107" t="s">
        <v>687</v>
      </c>
      <c r="Y107">
        <v>0.51980000000000004</v>
      </c>
      <c r="Z107" t="s">
        <v>263</v>
      </c>
      <c r="AA107">
        <v>1.1879</v>
      </c>
      <c r="AB107" t="s">
        <v>252</v>
      </c>
      <c r="AC107">
        <v>0.85140000000000005</v>
      </c>
      <c r="AD107">
        <v>4.2</v>
      </c>
      <c r="AE107">
        <v>150.3837</v>
      </c>
      <c r="AF107">
        <v>20</v>
      </c>
      <c r="AG107">
        <v>57</v>
      </c>
    </row>
    <row r="108" spans="1:33">
      <c r="A108" t="s">
        <v>633</v>
      </c>
      <c r="B108" s="1">
        <v>0.54861111111111105</v>
      </c>
      <c r="C108" t="s">
        <v>224</v>
      </c>
      <c r="D108" t="s">
        <v>433</v>
      </c>
      <c r="F108">
        <v>6542</v>
      </c>
      <c r="G108" t="s">
        <v>231</v>
      </c>
      <c r="H108" t="s">
        <v>232</v>
      </c>
      <c r="I108" t="s">
        <v>5</v>
      </c>
      <c r="J108" t="s">
        <v>234</v>
      </c>
      <c r="K108" t="s">
        <v>612</v>
      </c>
      <c r="L108">
        <v>2</v>
      </c>
      <c r="M108">
        <v>59.46</v>
      </c>
      <c r="N108">
        <v>36.093800000000002</v>
      </c>
      <c r="O108">
        <v>25.6432</v>
      </c>
      <c r="P108">
        <v>9.2639999999999993</v>
      </c>
      <c r="Q108">
        <v>6.3654000000000002</v>
      </c>
      <c r="R108">
        <v>3.7452000000000001</v>
      </c>
      <c r="S108">
        <v>0</v>
      </c>
      <c r="T108">
        <v>0</v>
      </c>
      <c r="U108">
        <v>0</v>
      </c>
      <c r="V108">
        <v>0</v>
      </c>
      <c r="W108">
        <v>18.500699999999998</v>
      </c>
      <c r="X108" t="s">
        <v>634</v>
      </c>
      <c r="Y108">
        <v>1.0246</v>
      </c>
      <c r="Z108" t="s">
        <v>635</v>
      </c>
      <c r="AA108">
        <v>0.85489999999999999</v>
      </c>
      <c r="AB108" t="s">
        <v>413</v>
      </c>
      <c r="AC108">
        <v>0.8357</v>
      </c>
      <c r="AD108">
        <v>4.2</v>
      </c>
      <c r="AE108">
        <v>174.1694</v>
      </c>
      <c r="AF108">
        <v>33</v>
      </c>
      <c r="AG108">
        <v>57</v>
      </c>
    </row>
    <row r="109" spans="1:33">
      <c r="A109" t="s">
        <v>498</v>
      </c>
      <c r="B109" s="1">
        <v>0.53125</v>
      </c>
      <c r="C109" t="s">
        <v>175</v>
      </c>
      <c r="D109" t="s">
        <v>484</v>
      </c>
      <c r="E109" t="s">
        <v>230</v>
      </c>
      <c r="F109">
        <v>3752</v>
      </c>
      <c r="G109" t="s">
        <v>291</v>
      </c>
      <c r="H109" t="s">
        <v>232</v>
      </c>
      <c r="I109" t="s">
        <v>5</v>
      </c>
      <c r="J109" t="s">
        <v>234</v>
      </c>
      <c r="K109" t="s">
        <v>485</v>
      </c>
      <c r="L109">
        <v>2</v>
      </c>
      <c r="M109">
        <v>59.006</v>
      </c>
      <c r="N109">
        <v>36.9786</v>
      </c>
      <c r="O109">
        <v>26.543399999999998</v>
      </c>
      <c r="P109">
        <v>8.7645999999999997</v>
      </c>
      <c r="Q109">
        <v>4.0823</v>
      </c>
      <c r="R109">
        <v>4.7553999999999998</v>
      </c>
      <c r="S109">
        <v>3.1295999999999999</v>
      </c>
      <c r="T109">
        <v>2.5525000000000002</v>
      </c>
      <c r="U109">
        <v>0</v>
      </c>
      <c r="V109">
        <v>0</v>
      </c>
      <c r="W109">
        <v>17.362100000000002</v>
      </c>
      <c r="X109" t="s">
        <v>499</v>
      </c>
      <c r="Y109">
        <v>1.4079999999999999</v>
      </c>
      <c r="Z109" t="s">
        <v>500</v>
      </c>
      <c r="AA109">
        <v>1.1197999999999999</v>
      </c>
      <c r="AB109" t="s">
        <v>501</v>
      </c>
      <c r="AC109">
        <v>0.82930000000000004</v>
      </c>
      <c r="AD109">
        <v>7.55</v>
      </c>
      <c r="AE109">
        <v>177.09379999999999</v>
      </c>
      <c r="AF109">
        <v>12</v>
      </c>
      <c r="AG109">
        <v>61</v>
      </c>
    </row>
    <row r="110" spans="1:33">
      <c r="A110" t="s">
        <v>1273</v>
      </c>
      <c r="B110" s="1">
        <v>0.65277777777777779</v>
      </c>
      <c r="C110" t="s">
        <v>175</v>
      </c>
      <c r="D110" t="s">
        <v>229</v>
      </c>
      <c r="E110" t="s">
        <v>290</v>
      </c>
      <c r="F110">
        <v>6469</v>
      </c>
      <c r="G110" t="s">
        <v>291</v>
      </c>
      <c r="H110" t="s">
        <v>232</v>
      </c>
      <c r="I110" t="s">
        <v>233</v>
      </c>
      <c r="J110" t="s">
        <v>234</v>
      </c>
      <c r="K110" t="s">
        <v>1250</v>
      </c>
      <c r="L110">
        <v>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 t="s">
        <v>305</v>
      </c>
      <c r="Y110">
        <v>1.3956999999999999</v>
      </c>
      <c r="Z110" t="s">
        <v>1274</v>
      </c>
      <c r="AA110">
        <v>0.86599999999999999</v>
      </c>
      <c r="AB110" t="s">
        <v>509</v>
      </c>
      <c r="AC110">
        <v>0.7792</v>
      </c>
      <c r="AD110">
        <v>1.8</v>
      </c>
      <c r="AE110">
        <v>4.8409000000000004</v>
      </c>
      <c r="AF110">
        <v>10</v>
      </c>
      <c r="AG110">
        <v>0</v>
      </c>
    </row>
    <row r="111" spans="1:33">
      <c r="A111" t="s">
        <v>1276</v>
      </c>
      <c r="B111" s="1">
        <v>0.65277777777777779</v>
      </c>
      <c r="C111" t="s">
        <v>175</v>
      </c>
      <c r="D111" t="s">
        <v>229</v>
      </c>
      <c r="E111" t="s">
        <v>290</v>
      </c>
      <c r="F111">
        <v>6469</v>
      </c>
      <c r="G111" t="s">
        <v>291</v>
      </c>
      <c r="H111" t="s">
        <v>232</v>
      </c>
      <c r="I111" t="s">
        <v>233</v>
      </c>
      <c r="J111" t="s">
        <v>234</v>
      </c>
      <c r="K111" t="s">
        <v>1250</v>
      </c>
      <c r="L111">
        <v>2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 t="s">
        <v>493</v>
      </c>
      <c r="Y111">
        <v>0.77929999999999999</v>
      </c>
      <c r="Z111" t="s">
        <v>504</v>
      </c>
      <c r="AA111">
        <v>0.24360000000000001</v>
      </c>
      <c r="AB111" t="s">
        <v>509</v>
      </c>
      <c r="AC111">
        <v>0.7792</v>
      </c>
      <c r="AD111">
        <v>1.8</v>
      </c>
      <c r="AE111">
        <v>3.6021000000000001</v>
      </c>
      <c r="AF111">
        <v>12</v>
      </c>
      <c r="AG111">
        <v>0</v>
      </c>
    </row>
    <row r="112" spans="1:33">
      <c r="A112" t="s">
        <v>447</v>
      </c>
      <c r="B112" s="1">
        <v>0.52777777777777779</v>
      </c>
      <c r="C112" t="s">
        <v>224</v>
      </c>
      <c r="D112" t="s">
        <v>433</v>
      </c>
      <c r="F112">
        <v>10358</v>
      </c>
      <c r="G112" t="s">
        <v>231</v>
      </c>
      <c r="H112" t="s">
        <v>232</v>
      </c>
      <c r="I112" t="s">
        <v>233</v>
      </c>
      <c r="J112" t="s">
        <v>234</v>
      </c>
      <c r="K112" t="s">
        <v>434</v>
      </c>
      <c r="L112">
        <v>2</v>
      </c>
      <c r="M112">
        <v>73.452299999999994</v>
      </c>
      <c r="N112">
        <v>58.118699999999997</v>
      </c>
      <c r="O112">
        <v>20.813199999999998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17.6829</v>
      </c>
      <c r="X112" t="s">
        <v>448</v>
      </c>
      <c r="Y112">
        <v>0.77310000000000001</v>
      </c>
      <c r="Z112" t="s">
        <v>449</v>
      </c>
      <c r="AA112">
        <v>1.7081</v>
      </c>
      <c r="AB112" t="s">
        <v>450</v>
      </c>
      <c r="AC112">
        <v>0.70350000000000001</v>
      </c>
      <c r="AD112">
        <v>0</v>
      </c>
      <c r="AE112">
        <v>202.37729999999999</v>
      </c>
      <c r="AF112">
        <v>10</v>
      </c>
      <c r="AG112">
        <v>73</v>
      </c>
    </row>
    <row r="113" spans="1:33">
      <c r="A113" t="s">
        <v>1258</v>
      </c>
      <c r="B113" s="1">
        <v>0.65277777777777779</v>
      </c>
      <c r="C113" t="s">
        <v>175</v>
      </c>
      <c r="D113" t="s">
        <v>229</v>
      </c>
      <c r="E113" t="s">
        <v>290</v>
      </c>
      <c r="F113">
        <v>6469</v>
      </c>
      <c r="G113" t="s">
        <v>291</v>
      </c>
      <c r="H113" t="s">
        <v>232</v>
      </c>
      <c r="I113" t="s">
        <v>233</v>
      </c>
      <c r="J113" t="s">
        <v>234</v>
      </c>
      <c r="K113" t="s">
        <v>1250</v>
      </c>
      <c r="L113">
        <v>2</v>
      </c>
      <c r="M113">
        <v>37.39</v>
      </c>
      <c r="N113">
        <v>50.741300000000003</v>
      </c>
      <c r="O113">
        <v>17.5032</v>
      </c>
      <c r="P113">
        <v>8.0312999999999999</v>
      </c>
      <c r="Q113">
        <v>4.6138000000000003</v>
      </c>
      <c r="R113">
        <v>2.7160000000000002</v>
      </c>
      <c r="S113">
        <v>0</v>
      </c>
      <c r="T113">
        <v>0</v>
      </c>
      <c r="U113">
        <v>0</v>
      </c>
      <c r="V113">
        <v>0</v>
      </c>
      <c r="W113">
        <v>16.305</v>
      </c>
      <c r="X113" t="s">
        <v>301</v>
      </c>
      <c r="Y113">
        <v>2.0436000000000001</v>
      </c>
      <c r="Z113" t="s">
        <v>1259</v>
      </c>
      <c r="AA113">
        <v>1.7073</v>
      </c>
      <c r="AB113" t="s">
        <v>1085</v>
      </c>
      <c r="AC113">
        <v>0.6875</v>
      </c>
      <c r="AD113">
        <v>1.8</v>
      </c>
      <c r="AE113">
        <v>150.21600000000001</v>
      </c>
      <c r="AF113">
        <v>10</v>
      </c>
      <c r="AG113">
        <v>57</v>
      </c>
    </row>
    <row r="114" spans="1:33">
      <c r="A114" t="s">
        <v>400</v>
      </c>
      <c r="B114" s="1">
        <v>0.52430555555555558</v>
      </c>
      <c r="C114" t="s">
        <v>226</v>
      </c>
      <c r="D114" t="s">
        <v>229</v>
      </c>
      <c r="E114" t="s">
        <v>388</v>
      </c>
      <c r="F114">
        <v>3493</v>
      </c>
      <c r="G114" t="s">
        <v>231</v>
      </c>
      <c r="H114" t="s">
        <v>232</v>
      </c>
      <c r="I114" t="s">
        <v>5</v>
      </c>
      <c r="J114" t="s">
        <v>234</v>
      </c>
      <c r="K114" t="s">
        <v>389</v>
      </c>
      <c r="L114">
        <v>2</v>
      </c>
      <c r="M114">
        <v>59.265000000000001</v>
      </c>
      <c r="N114">
        <v>47.658499999999997</v>
      </c>
      <c r="O114">
        <v>22.209700000000002</v>
      </c>
      <c r="P114">
        <v>9.7201000000000004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19.398599999999998</v>
      </c>
      <c r="X114" t="s">
        <v>401</v>
      </c>
      <c r="Y114">
        <v>1.3446</v>
      </c>
      <c r="Z114" t="s">
        <v>402</v>
      </c>
      <c r="AA114">
        <v>1.5895999999999999</v>
      </c>
      <c r="AB114" t="s">
        <v>403</v>
      </c>
      <c r="AC114">
        <v>0.6502</v>
      </c>
      <c r="AD114">
        <v>9</v>
      </c>
      <c r="AE114">
        <v>189.13220000000001</v>
      </c>
      <c r="AF114">
        <v>10</v>
      </c>
      <c r="AG114">
        <v>66</v>
      </c>
    </row>
    <row r="115" spans="1:33">
      <c r="A115" t="s">
        <v>649</v>
      </c>
      <c r="B115" s="1">
        <v>0.54861111111111105</v>
      </c>
      <c r="C115" t="s">
        <v>224</v>
      </c>
      <c r="D115" t="s">
        <v>433</v>
      </c>
      <c r="F115">
        <v>6542</v>
      </c>
      <c r="G115" t="s">
        <v>231</v>
      </c>
      <c r="H115" t="s">
        <v>232</v>
      </c>
      <c r="I115" t="s">
        <v>5</v>
      </c>
      <c r="J115" t="s">
        <v>234</v>
      </c>
      <c r="K115" t="s">
        <v>612</v>
      </c>
      <c r="L115">
        <v>2</v>
      </c>
      <c r="M115">
        <v>51.475000000000001</v>
      </c>
      <c r="N115">
        <v>38.532200000000003</v>
      </c>
      <c r="O115">
        <v>21.7255</v>
      </c>
      <c r="P115">
        <v>5.7588999999999997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17.6157</v>
      </c>
      <c r="X115" t="s">
        <v>650</v>
      </c>
      <c r="Y115">
        <v>0.81079999999999997</v>
      </c>
      <c r="Z115" t="s">
        <v>651</v>
      </c>
      <c r="AA115">
        <v>1.3892</v>
      </c>
      <c r="AB115" t="s">
        <v>652</v>
      </c>
      <c r="AC115">
        <v>0.61080000000000001</v>
      </c>
      <c r="AD115">
        <v>2.4</v>
      </c>
      <c r="AE115">
        <v>155.0325</v>
      </c>
      <c r="AF115">
        <v>16</v>
      </c>
      <c r="AG115">
        <v>58</v>
      </c>
    </row>
    <row r="116" spans="1:33">
      <c r="A116" t="s">
        <v>1263</v>
      </c>
      <c r="B116" s="1">
        <v>0.65277777777777779</v>
      </c>
      <c r="C116" t="s">
        <v>175</v>
      </c>
      <c r="D116" t="s">
        <v>229</v>
      </c>
      <c r="E116" t="s">
        <v>290</v>
      </c>
      <c r="F116">
        <v>6469</v>
      </c>
      <c r="G116" t="s">
        <v>291</v>
      </c>
      <c r="H116" t="s">
        <v>232</v>
      </c>
      <c r="I116" t="s">
        <v>233</v>
      </c>
      <c r="J116" t="s">
        <v>234</v>
      </c>
      <c r="K116" t="s">
        <v>1250</v>
      </c>
      <c r="L116">
        <v>2</v>
      </c>
      <c r="M116">
        <v>39.633699999999997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16.397099999999998</v>
      </c>
      <c r="X116" t="s">
        <v>1264</v>
      </c>
      <c r="Y116">
        <v>2.8056000000000001</v>
      </c>
      <c r="Z116" t="s">
        <v>1265</v>
      </c>
      <c r="AA116">
        <v>0.77759999999999996</v>
      </c>
      <c r="AB116" t="s">
        <v>1266</v>
      </c>
      <c r="AC116">
        <v>0.54930000000000001</v>
      </c>
      <c r="AD116">
        <v>1.8</v>
      </c>
      <c r="AE116">
        <v>122.2462</v>
      </c>
      <c r="AF116">
        <v>50</v>
      </c>
      <c r="AG116">
        <v>0</v>
      </c>
    </row>
    <row r="117" spans="1:33">
      <c r="A117" t="s">
        <v>430</v>
      </c>
      <c r="B117" s="1">
        <v>0.52430555555555558</v>
      </c>
      <c r="C117" t="s">
        <v>226</v>
      </c>
      <c r="D117" t="s">
        <v>229</v>
      </c>
      <c r="E117" t="s">
        <v>388</v>
      </c>
      <c r="F117">
        <v>3493</v>
      </c>
      <c r="G117" t="s">
        <v>231</v>
      </c>
      <c r="H117" t="s">
        <v>232</v>
      </c>
      <c r="I117" t="s">
        <v>5</v>
      </c>
      <c r="J117" t="s">
        <v>234</v>
      </c>
      <c r="K117" t="s">
        <v>389</v>
      </c>
      <c r="L117">
        <v>2</v>
      </c>
      <c r="M117">
        <v>35.993499999999997</v>
      </c>
      <c r="N117">
        <v>35.881799999999998</v>
      </c>
      <c r="O117">
        <v>15.810499999999999</v>
      </c>
      <c r="P117">
        <v>6.8684000000000003</v>
      </c>
      <c r="Q117">
        <v>3.6113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13.029299999999999</v>
      </c>
      <c r="X117" t="s">
        <v>250</v>
      </c>
      <c r="Y117">
        <v>1.4368000000000001</v>
      </c>
      <c r="Z117" t="s">
        <v>431</v>
      </c>
      <c r="AA117">
        <v>1.5653999999999999</v>
      </c>
      <c r="AB117" t="s">
        <v>432</v>
      </c>
      <c r="AC117">
        <v>0.4889</v>
      </c>
      <c r="AD117">
        <v>3.3</v>
      </c>
      <c r="AE117">
        <v>126.7242</v>
      </c>
      <c r="AF117">
        <v>33</v>
      </c>
      <c r="AG117">
        <v>55</v>
      </c>
    </row>
    <row r="118" spans="1:33">
      <c r="A118" t="s">
        <v>517</v>
      </c>
      <c r="B118" s="1">
        <v>0.53125</v>
      </c>
      <c r="C118" t="s">
        <v>175</v>
      </c>
      <c r="D118" t="s">
        <v>484</v>
      </c>
      <c r="E118" t="s">
        <v>230</v>
      </c>
      <c r="F118">
        <v>3752</v>
      </c>
      <c r="G118" t="s">
        <v>291</v>
      </c>
      <c r="H118" t="s">
        <v>232</v>
      </c>
      <c r="I118" t="s">
        <v>5</v>
      </c>
      <c r="J118" t="s">
        <v>234</v>
      </c>
      <c r="K118" t="s">
        <v>485</v>
      </c>
      <c r="L118">
        <v>2</v>
      </c>
      <c r="M118">
        <v>34.200000000000003</v>
      </c>
      <c r="N118">
        <v>27.8687</v>
      </c>
      <c r="O118">
        <v>19.613700000000001</v>
      </c>
      <c r="P118">
        <v>5.1736000000000004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13.802899999999999</v>
      </c>
      <c r="X118" t="s">
        <v>518</v>
      </c>
      <c r="Y118">
        <v>0.87619999999999998</v>
      </c>
      <c r="Z118" t="s">
        <v>519</v>
      </c>
      <c r="AA118">
        <v>0.40560000000000002</v>
      </c>
      <c r="AB118" t="s">
        <v>520</v>
      </c>
      <c r="AC118">
        <v>0.46310000000000001</v>
      </c>
      <c r="AD118">
        <v>6</v>
      </c>
      <c r="AE118">
        <v>120.0746</v>
      </c>
      <c r="AF118">
        <v>20</v>
      </c>
      <c r="AG118">
        <v>52</v>
      </c>
    </row>
    <row r="119" spans="1:33">
      <c r="A119" t="s">
        <v>286</v>
      </c>
      <c r="B119" s="1">
        <v>0.50347222222222221</v>
      </c>
      <c r="C119" t="s">
        <v>226</v>
      </c>
      <c r="D119" t="s">
        <v>229</v>
      </c>
      <c r="E119" t="s">
        <v>230</v>
      </c>
      <c r="F119">
        <v>4528</v>
      </c>
      <c r="G119" t="s">
        <v>231</v>
      </c>
      <c r="H119" t="s">
        <v>232</v>
      </c>
      <c r="I119" t="s">
        <v>233</v>
      </c>
      <c r="J119" t="s">
        <v>234</v>
      </c>
      <c r="K119" t="s">
        <v>235</v>
      </c>
      <c r="L119">
        <v>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 t="s">
        <v>287</v>
      </c>
      <c r="Y119">
        <v>0.63580000000000003</v>
      </c>
      <c r="Z119" t="s">
        <v>288</v>
      </c>
      <c r="AA119">
        <v>0.26919999999999999</v>
      </c>
      <c r="AB119" t="s">
        <v>289</v>
      </c>
      <c r="AC119">
        <v>0.45369999999999999</v>
      </c>
      <c r="AD119">
        <v>0</v>
      </c>
      <c r="AE119">
        <v>1.3587</v>
      </c>
      <c r="AF119">
        <v>33</v>
      </c>
      <c r="AG119">
        <v>0</v>
      </c>
    </row>
    <row r="120" spans="1:33">
      <c r="A120" t="s">
        <v>630</v>
      </c>
      <c r="B120" s="1">
        <v>0.54861111111111105</v>
      </c>
      <c r="C120" t="s">
        <v>224</v>
      </c>
      <c r="D120" t="s">
        <v>433</v>
      </c>
      <c r="F120">
        <v>6542</v>
      </c>
      <c r="G120" t="s">
        <v>231</v>
      </c>
      <c r="H120" t="s">
        <v>232</v>
      </c>
      <c r="I120" t="s">
        <v>5</v>
      </c>
      <c r="J120" t="s">
        <v>234</v>
      </c>
      <c r="K120" t="s">
        <v>612</v>
      </c>
      <c r="L120">
        <v>2</v>
      </c>
      <c r="M120">
        <v>33.304499999999997</v>
      </c>
      <c r="N120">
        <v>58.463999999999999</v>
      </c>
      <c r="O120">
        <v>34.835999999999999</v>
      </c>
      <c r="P120">
        <v>7.8460999999999999</v>
      </c>
      <c r="Q120">
        <v>6.0213999999999999</v>
      </c>
      <c r="R120">
        <v>3.9176000000000002</v>
      </c>
      <c r="S120">
        <v>0</v>
      </c>
      <c r="T120">
        <v>0</v>
      </c>
      <c r="U120">
        <v>0</v>
      </c>
      <c r="V120">
        <v>0</v>
      </c>
      <c r="W120">
        <v>15.6236</v>
      </c>
      <c r="X120" t="s">
        <v>441</v>
      </c>
      <c r="Y120">
        <v>1.3208</v>
      </c>
      <c r="Z120" t="s">
        <v>631</v>
      </c>
      <c r="AA120">
        <v>0.4</v>
      </c>
      <c r="AB120" t="s">
        <v>632</v>
      </c>
      <c r="AC120">
        <v>0.44280000000000003</v>
      </c>
      <c r="AD120">
        <v>6.5670000000000002</v>
      </c>
      <c r="AE120">
        <v>177.26300000000001</v>
      </c>
      <c r="AF120">
        <v>20</v>
      </c>
      <c r="AG120">
        <v>58</v>
      </c>
    </row>
    <row r="121" spans="1:33">
      <c r="A121" t="s">
        <v>597</v>
      </c>
      <c r="B121" s="1">
        <v>0.54513888888888895</v>
      </c>
      <c r="C121" t="s">
        <v>226</v>
      </c>
      <c r="D121" t="s">
        <v>581</v>
      </c>
      <c r="E121" t="s">
        <v>230</v>
      </c>
      <c r="F121">
        <v>4528</v>
      </c>
      <c r="G121" t="s">
        <v>231</v>
      </c>
      <c r="H121" t="s">
        <v>232</v>
      </c>
      <c r="I121" t="s">
        <v>233</v>
      </c>
      <c r="J121" t="s">
        <v>234</v>
      </c>
      <c r="K121" t="s">
        <v>582</v>
      </c>
      <c r="L121">
        <v>2</v>
      </c>
      <c r="M121">
        <v>53.094200000000001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14.6714</v>
      </c>
      <c r="X121" t="s">
        <v>242</v>
      </c>
      <c r="Y121">
        <v>2.2717000000000001</v>
      </c>
      <c r="Z121" t="s">
        <v>405</v>
      </c>
      <c r="AA121">
        <v>2.0807000000000002</v>
      </c>
      <c r="AB121" t="s">
        <v>598</v>
      </c>
      <c r="AC121">
        <v>0.435</v>
      </c>
      <c r="AD121">
        <v>0</v>
      </c>
      <c r="AE121">
        <v>153.30940000000001</v>
      </c>
      <c r="AF121">
        <v>12</v>
      </c>
      <c r="AG121">
        <v>0</v>
      </c>
    </row>
    <row r="122" spans="1:33">
      <c r="A122" t="s">
        <v>241</v>
      </c>
      <c r="B122" s="1">
        <v>0.50347222222222221</v>
      </c>
      <c r="C122" t="s">
        <v>226</v>
      </c>
      <c r="D122" t="s">
        <v>229</v>
      </c>
      <c r="E122" t="s">
        <v>230</v>
      </c>
      <c r="F122">
        <v>4528</v>
      </c>
      <c r="G122" t="s">
        <v>231</v>
      </c>
      <c r="H122" t="s">
        <v>232</v>
      </c>
      <c r="I122" t="s">
        <v>233</v>
      </c>
      <c r="J122" t="s">
        <v>234</v>
      </c>
      <c r="K122" t="s">
        <v>235</v>
      </c>
      <c r="L122">
        <v>2</v>
      </c>
      <c r="M122">
        <v>79.654200000000003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16.559999999999999</v>
      </c>
      <c r="X122" t="s">
        <v>242</v>
      </c>
      <c r="Y122">
        <v>1.6540999999999999</v>
      </c>
      <c r="Z122" t="s">
        <v>243</v>
      </c>
      <c r="AA122">
        <v>0.87770000000000004</v>
      </c>
      <c r="AB122" t="s">
        <v>244</v>
      </c>
      <c r="AC122">
        <v>0.39279999999999998</v>
      </c>
      <c r="AD122">
        <v>27</v>
      </c>
      <c r="AE122">
        <v>247.29300000000001</v>
      </c>
      <c r="AF122">
        <v>3</v>
      </c>
      <c r="AG122">
        <v>0</v>
      </c>
    </row>
    <row r="123" spans="1:33">
      <c r="A123" t="s">
        <v>1260</v>
      </c>
      <c r="B123" s="1">
        <v>0.65277777777777779</v>
      </c>
      <c r="C123" t="s">
        <v>175</v>
      </c>
      <c r="D123" t="s">
        <v>229</v>
      </c>
      <c r="E123" t="s">
        <v>290</v>
      </c>
      <c r="F123">
        <v>6469</v>
      </c>
      <c r="G123" t="s">
        <v>291</v>
      </c>
      <c r="H123" t="s">
        <v>232</v>
      </c>
      <c r="I123" t="s">
        <v>233</v>
      </c>
      <c r="J123" t="s">
        <v>234</v>
      </c>
      <c r="K123" t="s">
        <v>1250</v>
      </c>
      <c r="L123">
        <v>2</v>
      </c>
      <c r="M123">
        <v>45.431699999999999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16.374300000000002</v>
      </c>
      <c r="X123" t="s">
        <v>1261</v>
      </c>
      <c r="Y123">
        <v>0.5786</v>
      </c>
      <c r="Z123" t="s">
        <v>504</v>
      </c>
      <c r="AA123">
        <v>0.24360000000000001</v>
      </c>
      <c r="AB123" t="s">
        <v>1262</v>
      </c>
      <c r="AC123">
        <v>0.3569</v>
      </c>
      <c r="AD123">
        <v>1.8</v>
      </c>
      <c r="AE123">
        <v>133.88679999999999</v>
      </c>
      <c r="AF123">
        <v>33</v>
      </c>
      <c r="AG123">
        <v>0</v>
      </c>
    </row>
    <row r="124" spans="1:33">
      <c r="A124" t="s">
        <v>443</v>
      </c>
      <c r="B124" s="1">
        <v>0.52777777777777779</v>
      </c>
      <c r="C124" t="s">
        <v>224</v>
      </c>
      <c r="D124" t="s">
        <v>433</v>
      </c>
      <c r="F124">
        <v>10358</v>
      </c>
      <c r="G124" t="s">
        <v>231</v>
      </c>
      <c r="H124" t="s">
        <v>232</v>
      </c>
      <c r="I124" t="s">
        <v>233</v>
      </c>
      <c r="J124" t="s">
        <v>234</v>
      </c>
      <c r="K124" t="s">
        <v>434</v>
      </c>
      <c r="L124">
        <v>2</v>
      </c>
      <c r="M124">
        <v>75.6965</v>
      </c>
      <c r="N124">
        <v>67.7</v>
      </c>
      <c r="O124">
        <v>18.6371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18.560700000000001</v>
      </c>
      <c r="X124" t="s">
        <v>444</v>
      </c>
      <c r="Y124">
        <v>2.3016000000000001</v>
      </c>
      <c r="Z124" t="s">
        <v>445</v>
      </c>
      <c r="AA124">
        <v>2.4339</v>
      </c>
      <c r="AB124" t="s">
        <v>446</v>
      </c>
      <c r="AC124">
        <v>0.33350000000000002</v>
      </c>
      <c r="AD124">
        <v>6.6660000000000004</v>
      </c>
      <c r="AE124">
        <v>222.7457</v>
      </c>
      <c r="AF124">
        <v>6.5</v>
      </c>
      <c r="AG124">
        <v>0</v>
      </c>
    </row>
    <row r="125" spans="1:33">
      <c r="A125" t="s">
        <v>588</v>
      </c>
      <c r="B125" s="1">
        <v>0.54513888888888895</v>
      </c>
      <c r="C125" t="s">
        <v>226</v>
      </c>
      <c r="D125" t="s">
        <v>581</v>
      </c>
      <c r="E125" t="s">
        <v>230</v>
      </c>
      <c r="F125">
        <v>4528</v>
      </c>
      <c r="G125" t="s">
        <v>231</v>
      </c>
      <c r="H125" t="s">
        <v>232</v>
      </c>
      <c r="I125" t="s">
        <v>233</v>
      </c>
      <c r="J125" t="s">
        <v>234</v>
      </c>
      <c r="K125" t="s">
        <v>582</v>
      </c>
      <c r="L125">
        <v>2</v>
      </c>
      <c r="M125">
        <v>67.145499999999998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18.354299999999999</v>
      </c>
      <c r="X125" t="s">
        <v>276</v>
      </c>
      <c r="Y125">
        <v>1.6698999999999999</v>
      </c>
      <c r="Z125" t="s">
        <v>277</v>
      </c>
      <c r="AA125">
        <v>1.2051000000000001</v>
      </c>
      <c r="AB125" t="s">
        <v>589</v>
      </c>
      <c r="AC125">
        <v>0.20300000000000001</v>
      </c>
      <c r="AD125">
        <v>0</v>
      </c>
      <c r="AE125">
        <v>190.70609999999999</v>
      </c>
      <c r="AF125">
        <v>14</v>
      </c>
      <c r="AG125">
        <v>0</v>
      </c>
    </row>
    <row r="126" spans="1:33">
      <c r="A126" t="s">
        <v>595</v>
      </c>
      <c r="B126" s="1">
        <v>0.54513888888888895</v>
      </c>
      <c r="C126" t="s">
        <v>226</v>
      </c>
      <c r="D126" t="s">
        <v>581</v>
      </c>
      <c r="E126" t="s">
        <v>230</v>
      </c>
      <c r="F126">
        <v>4528</v>
      </c>
      <c r="G126" t="s">
        <v>231</v>
      </c>
      <c r="H126" t="s">
        <v>232</v>
      </c>
      <c r="I126" t="s">
        <v>233</v>
      </c>
      <c r="J126" t="s">
        <v>234</v>
      </c>
      <c r="K126" t="s">
        <v>582</v>
      </c>
      <c r="L126">
        <v>2</v>
      </c>
      <c r="M126">
        <v>53.061500000000002</v>
      </c>
      <c r="N126">
        <v>44.022599999999997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16.28</v>
      </c>
      <c r="X126" t="s">
        <v>237</v>
      </c>
      <c r="Y126">
        <v>1.8721000000000001</v>
      </c>
      <c r="Z126" t="s">
        <v>596</v>
      </c>
      <c r="AA126">
        <v>0.28050000000000003</v>
      </c>
      <c r="AB126" t="s">
        <v>589</v>
      </c>
      <c r="AC126">
        <v>0.20300000000000001</v>
      </c>
      <c r="AD126">
        <v>0</v>
      </c>
      <c r="AE126">
        <v>159.00960000000001</v>
      </c>
      <c r="AF126">
        <v>12</v>
      </c>
      <c r="AG126">
        <v>0</v>
      </c>
    </row>
    <row r="127" spans="1:33">
      <c r="A127" t="s">
        <v>643</v>
      </c>
      <c r="B127" s="1">
        <v>0.54861111111111105</v>
      </c>
      <c r="C127" t="s">
        <v>224</v>
      </c>
      <c r="D127" t="s">
        <v>433</v>
      </c>
      <c r="F127">
        <v>6542</v>
      </c>
      <c r="G127" t="s">
        <v>231</v>
      </c>
      <c r="H127" t="s">
        <v>232</v>
      </c>
      <c r="I127" t="s">
        <v>5</v>
      </c>
      <c r="J127" t="s">
        <v>234</v>
      </c>
      <c r="K127" t="s">
        <v>612</v>
      </c>
      <c r="L127">
        <v>2</v>
      </c>
      <c r="M127">
        <v>45.790399999999998</v>
      </c>
      <c r="N127">
        <v>38.841000000000001</v>
      </c>
      <c r="O127">
        <v>28.643999999999998</v>
      </c>
      <c r="P127">
        <v>8.5090000000000003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15.9579</v>
      </c>
      <c r="X127" t="s">
        <v>644</v>
      </c>
      <c r="Y127">
        <v>1.3515999999999999</v>
      </c>
      <c r="Z127" t="s">
        <v>470</v>
      </c>
      <c r="AA127">
        <v>1.0568</v>
      </c>
      <c r="AB127" t="s">
        <v>589</v>
      </c>
      <c r="AC127">
        <v>0.20300000000000001</v>
      </c>
      <c r="AD127">
        <v>3</v>
      </c>
      <c r="AE127">
        <v>160.3887</v>
      </c>
      <c r="AF127">
        <v>20</v>
      </c>
      <c r="AG127">
        <v>61</v>
      </c>
    </row>
    <row r="128" spans="1:33">
      <c r="A128" t="s">
        <v>464</v>
      </c>
      <c r="B128" s="1">
        <v>0.52777777777777779</v>
      </c>
      <c r="C128" t="s">
        <v>224</v>
      </c>
      <c r="D128" t="s">
        <v>433</v>
      </c>
      <c r="F128">
        <v>10358</v>
      </c>
      <c r="G128" t="s">
        <v>231</v>
      </c>
      <c r="H128" t="s">
        <v>232</v>
      </c>
      <c r="I128" t="s">
        <v>233</v>
      </c>
      <c r="J128" t="s">
        <v>234</v>
      </c>
      <c r="K128" t="s">
        <v>434</v>
      </c>
      <c r="L128">
        <v>2</v>
      </c>
      <c r="M128">
        <v>48.443899999999999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8.5714000000000006</v>
      </c>
      <c r="X128" t="s">
        <v>465</v>
      </c>
      <c r="Y128">
        <v>0.59179999999999999</v>
      </c>
      <c r="Z128" t="s">
        <v>466</v>
      </c>
      <c r="AA128">
        <v>0</v>
      </c>
      <c r="AB128" t="s">
        <v>467</v>
      </c>
      <c r="AC128">
        <v>0.155</v>
      </c>
      <c r="AD128">
        <v>0</v>
      </c>
      <c r="AE128">
        <v>131.4453</v>
      </c>
      <c r="AF128">
        <v>66</v>
      </c>
      <c r="AG128">
        <v>0</v>
      </c>
    </row>
    <row r="129" spans="1:33">
      <c r="A129" t="s">
        <v>414</v>
      </c>
      <c r="B129" s="1">
        <v>0.52430555555555558</v>
      </c>
      <c r="C129" t="s">
        <v>226</v>
      </c>
      <c r="D129" t="s">
        <v>229</v>
      </c>
      <c r="E129" t="s">
        <v>388</v>
      </c>
      <c r="F129">
        <v>3493</v>
      </c>
      <c r="G129" t="s">
        <v>231</v>
      </c>
      <c r="H129" t="s">
        <v>232</v>
      </c>
      <c r="I129" t="s">
        <v>5</v>
      </c>
      <c r="J129" t="s">
        <v>234</v>
      </c>
      <c r="K129" t="s">
        <v>389</v>
      </c>
      <c r="L129">
        <v>2</v>
      </c>
      <c r="M129">
        <v>49.86</v>
      </c>
      <c r="N129">
        <v>50.147199999999998</v>
      </c>
      <c r="O129">
        <v>16.7575</v>
      </c>
      <c r="P129">
        <v>7.3323999999999998</v>
      </c>
      <c r="Q129">
        <v>3.0367999999999999</v>
      </c>
      <c r="R129">
        <v>3.7744</v>
      </c>
      <c r="S129">
        <v>3.0188000000000001</v>
      </c>
      <c r="T129">
        <v>0</v>
      </c>
      <c r="U129">
        <v>0</v>
      </c>
      <c r="V129">
        <v>0</v>
      </c>
      <c r="W129">
        <v>15.2529</v>
      </c>
      <c r="X129" t="s">
        <v>415</v>
      </c>
      <c r="Y129">
        <v>1.2729999999999999</v>
      </c>
      <c r="Z129" t="s">
        <v>416</v>
      </c>
      <c r="AA129">
        <v>1.0549999999999999</v>
      </c>
      <c r="AB129" t="s">
        <v>417</v>
      </c>
      <c r="AC129">
        <v>0.1188</v>
      </c>
      <c r="AD129">
        <v>5</v>
      </c>
      <c r="AE129">
        <v>160.88480000000001</v>
      </c>
      <c r="AF129">
        <v>20</v>
      </c>
      <c r="AG129">
        <v>61</v>
      </c>
    </row>
    <row r="130" spans="1:33">
      <c r="A130" t="s">
        <v>407</v>
      </c>
      <c r="B130" s="1">
        <v>0.52430555555555558</v>
      </c>
      <c r="C130" t="s">
        <v>226</v>
      </c>
      <c r="D130" t="s">
        <v>229</v>
      </c>
      <c r="E130" t="s">
        <v>388</v>
      </c>
      <c r="F130">
        <v>3493</v>
      </c>
      <c r="G130" t="s">
        <v>231</v>
      </c>
      <c r="H130" t="s">
        <v>232</v>
      </c>
      <c r="I130" t="s">
        <v>5</v>
      </c>
      <c r="J130" t="s">
        <v>234</v>
      </c>
      <c r="K130" t="s">
        <v>389</v>
      </c>
      <c r="L130">
        <v>2</v>
      </c>
      <c r="M130">
        <v>60.005000000000003</v>
      </c>
      <c r="N130">
        <v>28.358599999999999</v>
      </c>
      <c r="O130">
        <v>20.830300000000001</v>
      </c>
      <c r="P130">
        <v>6.0746000000000002</v>
      </c>
      <c r="Q130">
        <v>4.1196999999999999</v>
      </c>
      <c r="R130">
        <v>3.4784999999999999</v>
      </c>
      <c r="S130">
        <v>0</v>
      </c>
      <c r="T130">
        <v>0</v>
      </c>
      <c r="U130">
        <v>0</v>
      </c>
      <c r="V130">
        <v>0</v>
      </c>
      <c r="W130">
        <v>17.389299999999999</v>
      </c>
      <c r="X130" t="s">
        <v>408</v>
      </c>
      <c r="Y130">
        <v>1.0006999999999999</v>
      </c>
      <c r="Z130" t="s">
        <v>409</v>
      </c>
      <c r="AA130">
        <v>0.78210000000000002</v>
      </c>
      <c r="AB130" t="s">
        <v>410</v>
      </c>
      <c r="AC130">
        <v>0.1072</v>
      </c>
      <c r="AD130">
        <v>17.1004</v>
      </c>
      <c r="AE130">
        <v>165.7912</v>
      </c>
      <c r="AF130">
        <v>10</v>
      </c>
      <c r="AG130">
        <v>54</v>
      </c>
    </row>
    <row r="131" spans="1:33">
      <c r="A131" t="s">
        <v>423</v>
      </c>
      <c r="B131" s="1">
        <v>0.52430555555555558</v>
      </c>
      <c r="C131" t="s">
        <v>226</v>
      </c>
      <c r="D131" t="s">
        <v>229</v>
      </c>
      <c r="E131" t="s">
        <v>388</v>
      </c>
      <c r="F131">
        <v>3493</v>
      </c>
      <c r="G131" t="s">
        <v>231</v>
      </c>
      <c r="H131" t="s">
        <v>232</v>
      </c>
      <c r="I131" t="s">
        <v>5</v>
      </c>
      <c r="J131" t="s">
        <v>234</v>
      </c>
      <c r="K131" t="s">
        <v>389</v>
      </c>
      <c r="L131">
        <v>2</v>
      </c>
      <c r="M131">
        <v>39.590600000000002</v>
      </c>
      <c r="N131">
        <v>47.205399999999997</v>
      </c>
      <c r="O131">
        <v>22.5947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13.4771</v>
      </c>
      <c r="X131" t="s">
        <v>273</v>
      </c>
      <c r="Y131">
        <v>0.51590000000000003</v>
      </c>
      <c r="Z131" t="s">
        <v>424</v>
      </c>
      <c r="AA131">
        <v>2.8395000000000001</v>
      </c>
      <c r="AB131" t="s">
        <v>410</v>
      </c>
      <c r="AC131">
        <v>0.1072</v>
      </c>
      <c r="AD131">
        <v>1.8</v>
      </c>
      <c r="AE131">
        <v>150.92789999999999</v>
      </c>
      <c r="AF131">
        <v>16</v>
      </c>
      <c r="AG131">
        <v>60</v>
      </c>
    </row>
    <row r="132" spans="1:33">
      <c r="A132" t="s">
        <v>279</v>
      </c>
      <c r="B132" s="1">
        <v>0.50347222222222221</v>
      </c>
      <c r="C132" t="s">
        <v>226</v>
      </c>
      <c r="D132" t="s">
        <v>229</v>
      </c>
      <c r="E132" t="s">
        <v>230</v>
      </c>
      <c r="F132">
        <v>4528</v>
      </c>
      <c r="G132" t="s">
        <v>231</v>
      </c>
      <c r="H132" t="s">
        <v>232</v>
      </c>
      <c r="I132" t="s">
        <v>233</v>
      </c>
      <c r="J132" t="s">
        <v>234</v>
      </c>
      <c r="K132" t="s">
        <v>235</v>
      </c>
      <c r="L132">
        <v>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 t="s">
        <v>280</v>
      </c>
      <c r="Y132">
        <v>1.7735000000000001</v>
      </c>
      <c r="Z132" t="s">
        <v>281</v>
      </c>
      <c r="AA132">
        <v>0.48</v>
      </c>
      <c r="AB132" t="s">
        <v>282</v>
      </c>
      <c r="AC132">
        <v>0</v>
      </c>
      <c r="AD132">
        <v>1.5</v>
      </c>
      <c r="AE132">
        <v>3.7534999999999998</v>
      </c>
      <c r="AF132">
        <v>20</v>
      </c>
      <c r="AG132">
        <v>0</v>
      </c>
    </row>
    <row r="133" spans="1:33">
      <c r="A133" t="s">
        <v>480</v>
      </c>
      <c r="B133" s="1">
        <v>0.52777777777777779</v>
      </c>
      <c r="C133" t="s">
        <v>224</v>
      </c>
      <c r="D133" t="s">
        <v>433</v>
      </c>
      <c r="F133">
        <v>10358</v>
      </c>
      <c r="G133" t="s">
        <v>231</v>
      </c>
      <c r="H133" t="s">
        <v>232</v>
      </c>
      <c r="I133" t="s">
        <v>233</v>
      </c>
      <c r="J133" t="s">
        <v>234</v>
      </c>
      <c r="K133" t="s">
        <v>434</v>
      </c>
      <c r="L133">
        <v>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 t="s">
        <v>481</v>
      </c>
      <c r="Y133">
        <v>0.64790000000000003</v>
      </c>
      <c r="Z133" t="s">
        <v>482</v>
      </c>
      <c r="AA133">
        <v>0.18479999999999999</v>
      </c>
      <c r="AB133" t="s">
        <v>483</v>
      </c>
      <c r="AC133">
        <v>0</v>
      </c>
      <c r="AD133">
        <v>1.5</v>
      </c>
      <c r="AE133">
        <v>2.3327</v>
      </c>
      <c r="AF133">
        <v>50</v>
      </c>
      <c r="AG133">
        <v>0</v>
      </c>
    </row>
  </sheetData>
  <autoFilter ref="A1:AG133"/>
  <sortState ref="A2:AG133">
    <sortCondition descending="1" ref="AC2"/>
  </sortState>
  <conditionalFormatting sqref="L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33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33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33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33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33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33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33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33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33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33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">
    <cfRule type="colorScale" priority="1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1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1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1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1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1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2:W13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3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3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3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3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33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3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">
    <cfRule type="colorScale" priority="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2:AG1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/>
  <cols>
    <col min="1" max="1" width="23.5703125" bestFit="1" customWidth="1"/>
    <col min="2" max="2" width="8.140625" bestFit="1" customWidth="1"/>
    <col min="3" max="3" width="15.28515625" bestFit="1" customWidth="1"/>
    <col min="4" max="4" width="9.28515625" bestFit="1" customWidth="1"/>
    <col min="5" max="5" width="6.85546875" bestFit="1" customWidth="1"/>
    <col min="6" max="6" width="6.42578125" bestFit="1" customWidth="1"/>
    <col min="7" max="7" width="12.28515625" bestFit="1" customWidth="1"/>
    <col min="8" max="8" width="11.5703125" bestFit="1" customWidth="1"/>
    <col min="9" max="9" width="13.42578125" bestFit="1" customWidth="1"/>
    <col min="10" max="10" width="16.28515625" bestFit="1" customWidth="1"/>
    <col min="11" max="11" width="60" bestFit="1" customWidth="1"/>
    <col min="12" max="12" width="4.7109375" bestFit="1" customWidth="1"/>
    <col min="13" max="13" width="9.5703125" bestFit="1" customWidth="1"/>
    <col min="14" max="14" width="9" bestFit="1" customWidth="1"/>
    <col min="15" max="21" width="8.28515625" bestFit="1" customWidth="1"/>
    <col min="22" max="22" width="9.42578125" bestFit="1" customWidth="1"/>
    <col min="23" max="23" width="8" bestFit="1" customWidth="1"/>
    <col min="24" max="24" width="21.5703125" bestFit="1" customWidth="1"/>
    <col min="25" max="25" width="14.42578125" bestFit="1" customWidth="1"/>
    <col min="26" max="26" width="22.42578125" bestFit="1" customWidth="1"/>
    <col min="27" max="27" width="15" bestFit="1" customWidth="1"/>
    <col min="28" max="28" width="23.140625" bestFit="1" customWidth="1"/>
    <col min="29" max="29" width="15.42578125" bestFit="1" customWidth="1"/>
    <col min="30" max="30" width="8" bestFit="1" customWidth="1"/>
    <col min="31" max="31" width="9" bestFit="1" customWidth="1"/>
    <col min="32" max="32" width="6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1107</v>
      </c>
      <c r="B2" s="1">
        <v>0.62847222222222221</v>
      </c>
      <c r="C2" t="s">
        <v>175</v>
      </c>
      <c r="D2" t="s">
        <v>1105</v>
      </c>
      <c r="E2" t="s">
        <v>802</v>
      </c>
      <c r="F2">
        <v>12938</v>
      </c>
      <c r="G2" t="s">
        <v>291</v>
      </c>
      <c r="H2" t="s">
        <v>232</v>
      </c>
      <c r="I2" t="s">
        <v>5</v>
      </c>
      <c r="J2" t="s">
        <v>778</v>
      </c>
      <c r="K2" t="s">
        <v>1106</v>
      </c>
      <c r="L2">
        <v>4</v>
      </c>
      <c r="M2">
        <v>116.8663</v>
      </c>
      <c r="N2">
        <v>61.235900000000001</v>
      </c>
      <c r="O2">
        <v>40.597299999999997</v>
      </c>
      <c r="P2">
        <v>14.3744</v>
      </c>
      <c r="Q2">
        <v>8.5986999999999991</v>
      </c>
      <c r="R2">
        <v>6.6736000000000004</v>
      </c>
      <c r="S2">
        <v>5.2925000000000004</v>
      </c>
      <c r="T2">
        <v>2.9948999999999999</v>
      </c>
      <c r="U2">
        <v>1.7423999999999999</v>
      </c>
      <c r="V2">
        <v>2.7210000000000001</v>
      </c>
      <c r="W2">
        <v>23.514299999999999</v>
      </c>
      <c r="X2" t="s">
        <v>809</v>
      </c>
      <c r="Y2">
        <v>2.9211</v>
      </c>
      <c r="Z2" t="s">
        <v>318</v>
      </c>
      <c r="AA2">
        <v>1.7529999999999999</v>
      </c>
      <c r="AB2" t="s">
        <v>1108</v>
      </c>
      <c r="AC2">
        <v>1.2694000000000001</v>
      </c>
      <c r="AD2">
        <v>40.278799999999997</v>
      </c>
      <c r="AE2" s="23">
        <v>330.83350000000002</v>
      </c>
      <c r="AF2">
        <v>3.33</v>
      </c>
      <c r="AG2">
        <v>97</v>
      </c>
    </row>
    <row r="3" spans="1:33">
      <c r="A3" t="s">
        <v>1112</v>
      </c>
      <c r="B3" s="1">
        <v>0.62847222222222221</v>
      </c>
      <c r="C3" t="s">
        <v>175</v>
      </c>
      <c r="D3" t="s">
        <v>1105</v>
      </c>
      <c r="E3" t="s">
        <v>802</v>
      </c>
      <c r="F3">
        <v>12938</v>
      </c>
      <c r="G3" t="s">
        <v>291</v>
      </c>
      <c r="H3" t="s">
        <v>232</v>
      </c>
      <c r="I3" t="s">
        <v>5</v>
      </c>
      <c r="J3" t="s">
        <v>778</v>
      </c>
      <c r="K3" t="s">
        <v>1106</v>
      </c>
      <c r="L3">
        <v>6</v>
      </c>
      <c r="M3">
        <v>90.581000000000003</v>
      </c>
      <c r="N3">
        <v>64.786199999999994</v>
      </c>
      <c r="O3">
        <v>45.048000000000002</v>
      </c>
      <c r="P3">
        <v>12.2378</v>
      </c>
      <c r="Q3">
        <v>9.9842999999999993</v>
      </c>
      <c r="R3">
        <v>4.8361999999999998</v>
      </c>
      <c r="S3">
        <v>5.6938000000000004</v>
      </c>
      <c r="T3">
        <v>3.5467</v>
      </c>
      <c r="U3">
        <v>1.5721000000000001</v>
      </c>
      <c r="V3">
        <v>2.8073999999999999</v>
      </c>
      <c r="W3">
        <v>23.121400000000001</v>
      </c>
      <c r="X3" t="s">
        <v>666</v>
      </c>
      <c r="Y3">
        <v>2.8675999999999999</v>
      </c>
      <c r="Z3" t="s">
        <v>402</v>
      </c>
      <c r="AA3">
        <v>2.3334999999999999</v>
      </c>
      <c r="AB3" t="s">
        <v>366</v>
      </c>
      <c r="AC3">
        <v>0.92020000000000002</v>
      </c>
      <c r="AD3">
        <v>24.244900000000001</v>
      </c>
      <c r="AE3">
        <v>294.58100000000002</v>
      </c>
      <c r="AF3">
        <v>10</v>
      </c>
      <c r="AG3">
        <v>96</v>
      </c>
    </row>
    <row r="4" spans="1:33">
      <c r="A4" t="s">
        <v>1117</v>
      </c>
      <c r="B4" s="1">
        <v>0.62847222222222221</v>
      </c>
      <c r="C4" t="s">
        <v>175</v>
      </c>
      <c r="D4" t="s">
        <v>1105</v>
      </c>
      <c r="E4" t="s">
        <v>802</v>
      </c>
      <c r="F4">
        <v>12938</v>
      </c>
      <c r="G4" t="s">
        <v>291</v>
      </c>
      <c r="H4" t="s">
        <v>232</v>
      </c>
      <c r="I4" t="s">
        <v>5</v>
      </c>
      <c r="J4" t="s">
        <v>778</v>
      </c>
      <c r="K4" t="s">
        <v>1106</v>
      </c>
      <c r="L4">
        <v>3</v>
      </c>
      <c r="M4">
        <v>96.1</v>
      </c>
      <c r="N4">
        <v>46.220199999999998</v>
      </c>
      <c r="O4">
        <v>23.314900000000002</v>
      </c>
      <c r="P4">
        <v>8.8862000000000005</v>
      </c>
      <c r="Q4">
        <v>11.279199999999999</v>
      </c>
      <c r="R4">
        <v>5.2358000000000002</v>
      </c>
      <c r="S4">
        <v>4.5083000000000002</v>
      </c>
      <c r="T4">
        <v>2.137</v>
      </c>
      <c r="U4">
        <v>2.9457</v>
      </c>
      <c r="V4">
        <v>2.2852000000000001</v>
      </c>
      <c r="W4">
        <v>22.9129</v>
      </c>
      <c r="X4" t="s">
        <v>1118</v>
      </c>
      <c r="Y4">
        <v>2.4319000000000002</v>
      </c>
      <c r="Z4" t="s">
        <v>238</v>
      </c>
      <c r="AA4">
        <v>2.7332000000000001</v>
      </c>
      <c r="AB4" t="s">
        <v>248</v>
      </c>
      <c r="AC4">
        <v>1.8696999999999999</v>
      </c>
      <c r="AD4">
        <v>15.690799999999999</v>
      </c>
      <c r="AE4">
        <v>248.55099999999999</v>
      </c>
      <c r="AF4">
        <v>12</v>
      </c>
      <c r="AG4">
        <v>92</v>
      </c>
    </row>
    <row r="5" spans="1:33">
      <c r="A5" t="s">
        <v>1109</v>
      </c>
      <c r="B5" s="1">
        <v>0.62847222222222221</v>
      </c>
      <c r="C5" t="s">
        <v>175</v>
      </c>
      <c r="D5" t="s">
        <v>1105</v>
      </c>
      <c r="E5" t="s">
        <v>802</v>
      </c>
      <c r="F5">
        <v>12938</v>
      </c>
      <c r="G5" t="s">
        <v>291</v>
      </c>
      <c r="H5" t="s">
        <v>232</v>
      </c>
      <c r="I5" t="s">
        <v>5</v>
      </c>
      <c r="J5" t="s">
        <v>778</v>
      </c>
      <c r="K5" t="s">
        <v>1106</v>
      </c>
      <c r="L5">
        <v>5</v>
      </c>
      <c r="M5">
        <v>130.19999999999999</v>
      </c>
      <c r="N5">
        <v>67.88</v>
      </c>
      <c r="O5">
        <v>37.712499999999999</v>
      </c>
      <c r="P5">
        <v>15.173999999999999</v>
      </c>
      <c r="Q5">
        <v>10.0168</v>
      </c>
      <c r="R5">
        <v>4.4241999999999999</v>
      </c>
      <c r="S5">
        <v>2.9910000000000001</v>
      </c>
      <c r="T5">
        <v>2.7673999999999999</v>
      </c>
      <c r="U5">
        <v>2.1261999999999999</v>
      </c>
      <c r="V5">
        <v>1.5757000000000001</v>
      </c>
      <c r="W5">
        <v>22.698599999999999</v>
      </c>
      <c r="X5" t="s">
        <v>687</v>
      </c>
      <c r="Y5">
        <v>0.94840000000000002</v>
      </c>
      <c r="Z5" t="s">
        <v>263</v>
      </c>
      <c r="AA5">
        <v>1.7595000000000001</v>
      </c>
      <c r="AB5" t="s">
        <v>577</v>
      </c>
      <c r="AC5">
        <v>1.0334000000000001</v>
      </c>
      <c r="AD5">
        <v>18.953800000000001</v>
      </c>
      <c r="AE5">
        <v>320.26150000000001</v>
      </c>
      <c r="AF5">
        <v>4</v>
      </c>
      <c r="AG5">
        <v>90</v>
      </c>
    </row>
    <row r="6" spans="1:33">
      <c r="A6" t="s">
        <v>293</v>
      </c>
      <c r="B6" s="1">
        <v>0.51041666666666663</v>
      </c>
      <c r="C6" t="s">
        <v>175</v>
      </c>
      <c r="D6" t="s">
        <v>229</v>
      </c>
      <c r="E6" t="s">
        <v>290</v>
      </c>
      <c r="F6">
        <v>6469</v>
      </c>
      <c r="G6" t="s">
        <v>291</v>
      </c>
      <c r="H6" t="s">
        <v>232</v>
      </c>
      <c r="I6" t="s">
        <v>233</v>
      </c>
      <c r="J6" t="s">
        <v>234</v>
      </c>
      <c r="K6" t="s">
        <v>292</v>
      </c>
      <c r="L6">
        <v>2</v>
      </c>
      <c r="M6">
        <v>67.204999999999998</v>
      </c>
      <c r="N6">
        <v>98.012100000000004</v>
      </c>
      <c r="O6">
        <v>46.531799999999997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22.1571</v>
      </c>
      <c r="X6" t="s">
        <v>294</v>
      </c>
      <c r="Y6">
        <v>1.4902</v>
      </c>
      <c r="Z6" t="s">
        <v>295</v>
      </c>
      <c r="AA6">
        <v>1.2966</v>
      </c>
      <c r="AB6" t="s">
        <v>296</v>
      </c>
      <c r="AC6">
        <v>1.7130000000000001</v>
      </c>
      <c r="AD6">
        <v>35.833100000000002</v>
      </c>
      <c r="AE6" s="23">
        <v>319.22820000000002</v>
      </c>
      <c r="AF6">
        <v>1</v>
      </c>
      <c r="AG6">
        <v>105</v>
      </c>
    </row>
    <row r="7" spans="1:33">
      <c r="A7" t="s">
        <v>236</v>
      </c>
      <c r="B7" s="1">
        <v>0.50347222222222221</v>
      </c>
      <c r="C7" t="s">
        <v>226</v>
      </c>
      <c r="D7" t="s">
        <v>229</v>
      </c>
      <c r="E7" t="s">
        <v>230</v>
      </c>
      <c r="F7">
        <v>4528</v>
      </c>
      <c r="G7" t="s">
        <v>231</v>
      </c>
      <c r="H7" t="s">
        <v>232</v>
      </c>
      <c r="I7" t="s">
        <v>233</v>
      </c>
      <c r="J7" t="s">
        <v>234</v>
      </c>
      <c r="K7" t="s">
        <v>235</v>
      </c>
      <c r="L7">
        <v>2</v>
      </c>
      <c r="M7">
        <v>118.6862</v>
      </c>
      <c r="N7">
        <v>67.967699999999994</v>
      </c>
      <c r="O7">
        <v>25.833400000000001</v>
      </c>
      <c r="P7">
        <v>12.4122</v>
      </c>
      <c r="Q7">
        <v>7.8647</v>
      </c>
      <c r="R7">
        <v>4.9080000000000004</v>
      </c>
      <c r="S7">
        <v>4.2645</v>
      </c>
      <c r="T7">
        <v>3.1230000000000002</v>
      </c>
      <c r="U7">
        <v>1.0783</v>
      </c>
      <c r="V7">
        <v>0</v>
      </c>
      <c r="W7">
        <v>21.700700000000001</v>
      </c>
      <c r="X7" t="s">
        <v>237</v>
      </c>
      <c r="Y7">
        <v>2.4916999999999998</v>
      </c>
      <c r="Z7" t="s">
        <v>238</v>
      </c>
      <c r="AA7">
        <v>2.3673999999999999</v>
      </c>
      <c r="AB7" t="s">
        <v>239</v>
      </c>
      <c r="AC7">
        <v>1.8788</v>
      </c>
      <c r="AD7">
        <v>13.506399999999999</v>
      </c>
      <c r="AE7" s="23">
        <v>290.11130000000003</v>
      </c>
      <c r="AF7">
        <v>1.1000000000000001</v>
      </c>
      <c r="AG7">
        <v>87</v>
      </c>
    </row>
    <row r="8" spans="1:33">
      <c r="A8" t="s">
        <v>1113</v>
      </c>
      <c r="B8" s="1">
        <v>0.62847222222222221</v>
      </c>
      <c r="C8" t="s">
        <v>175</v>
      </c>
      <c r="D8" t="s">
        <v>1105</v>
      </c>
      <c r="E8" t="s">
        <v>802</v>
      </c>
      <c r="F8">
        <v>12938</v>
      </c>
      <c r="G8" t="s">
        <v>291</v>
      </c>
      <c r="H8" t="s">
        <v>232</v>
      </c>
      <c r="I8" t="s">
        <v>5</v>
      </c>
      <c r="J8" t="s">
        <v>778</v>
      </c>
      <c r="K8" t="s">
        <v>1106</v>
      </c>
      <c r="L8">
        <v>6</v>
      </c>
      <c r="M8">
        <v>106.5</v>
      </c>
      <c r="N8">
        <v>60.392200000000003</v>
      </c>
      <c r="O8">
        <v>28.041799999999999</v>
      </c>
      <c r="P8">
        <v>14.985900000000001</v>
      </c>
      <c r="Q8">
        <v>10.9785</v>
      </c>
      <c r="R8">
        <v>7.7995999999999999</v>
      </c>
      <c r="S8">
        <v>3.9358</v>
      </c>
      <c r="T8">
        <v>2.2913999999999999</v>
      </c>
      <c r="U8">
        <v>1.2999000000000001</v>
      </c>
      <c r="V8">
        <v>0.94220000000000004</v>
      </c>
      <c r="W8">
        <v>21.517900000000001</v>
      </c>
      <c r="X8" t="s">
        <v>493</v>
      </c>
      <c r="Y8">
        <v>1.8955</v>
      </c>
      <c r="Z8" t="s">
        <v>494</v>
      </c>
      <c r="AA8">
        <v>2.3075000000000001</v>
      </c>
      <c r="AB8" t="s">
        <v>729</v>
      </c>
      <c r="AC8">
        <v>1.9777</v>
      </c>
      <c r="AD8">
        <v>22.117899999999999</v>
      </c>
      <c r="AE8">
        <v>286.98379999999997</v>
      </c>
      <c r="AF8">
        <v>14</v>
      </c>
      <c r="AG8">
        <v>96</v>
      </c>
    </row>
    <row r="9" spans="1:33">
      <c r="A9" t="s">
        <v>1114</v>
      </c>
      <c r="B9" s="1">
        <v>0.62847222222222221</v>
      </c>
      <c r="C9" t="s">
        <v>175</v>
      </c>
      <c r="D9" t="s">
        <v>1105</v>
      </c>
      <c r="E9" t="s">
        <v>802</v>
      </c>
      <c r="F9">
        <v>12938</v>
      </c>
      <c r="G9" t="s">
        <v>291</v>
      </c>
      <c r="H9" t="s">
        <v>232</v>
      </c>
      <c r="I9" t="s">
        <v>5</v>
      </c>
      <c r="J9" t="s">
        <v>778</v>
      </c>
      <c r="K9" t="s">
        <v>1106</v>
      </c>
      <c r="L9">
        <v>6</v>
      </c>
      <c r="M9">
        <v>65.72</v>
      </c>
      <c r="N9">
        <v>87.9529</v>
      </c>
      <c r="O9">
        <v>41.107199999999999</v>
      </c>
      <c r="P9">
        <v>14.6074</v>
      </c>
      <c r="Q9">
        <v>11.520099999999999</v>
      </c>
      <c r="R9">
        <v>7.2186000000000003</v>
      </c>
      <c r="S9">
        <v>5.516</v>
      </c>
      <c r="T9">
        <v>3.9045000000000001</v>
      </c>
      <c r="U9">
        <v>2.5396000000000001</v>
      </c>
      <c r="V9">
        <v>2.9632999999999998</v>
      </c>
      <c r="W9">
        <v>21.4557</v>
      </c>
      <c r="X9" t="s">
        <v>1115</v>
      </c>
      <c r="Y9">
        <v>1.1599999999999999</v>
      </c>
      <c r="Z9" t="s">
        <v>1116</v>
      </c>
      <c r="AA9">
        <v>1.5643</v>
      </c>
      <c r="AB9" t="s">
        <v>805</v>
      </c>
      <c r="AC9">
        <v>2.2618</v>
      </c>
      <c r="AD9">
        <v>14.923999999999999</v>
      </c>
      <c r="AE9">
        <v>284.41550000000001</v>
      </c>
      <c r="AF9">
        <v>10</v>
      </c>
      <c r="AG9">
        <v>99</v>
      </c>
    </row>
    <row r="10" spans="1:33">
      <c r="A10" t="s">
        <v>1506</v>
      </c>
      <c r="B10" s="1">
        <v>0.71875</v>
      </c>
      <c r="C10" t="s">
        <v>181</v>
      </c>
      <c r="D10" t="s">
        <v>229</v>
      </c>
      <c r="E10" t="s">
        <v>290</v>
      </c>
      <c r="F10">
        <v>6081</v>
      </c>
      <c r="G10" t="s">
        <v>1481</v>
      </c>
      <c r="H10" t="s">
        <v>1482</v>
      </c>
      <c r="I10" s="3" t="s">
        <v>233</v>
      </c>
      <c r="J10" t="s">
        <v>234</v>
      </c>
      <c r="K10" t="s">
        <v>1505</v>
      </c>
      <c r="L10">
        <v>2</v>
      </c>
      <c r="M10">
        <v>101.7</v>
      </c>
      <c r="N10">
        <v>89.023200000000003</v>
      </c>
      <c r="O10">
        <v>35.633400000000002</v>
      </c>
      <c r="P10">
        <v>9.9824000000000002</v>
      </c>
      <c r="Q10">
        <v>6.6797000000000004</v>
      </c>
      <c r="R10">
        <v>0</v>
      </c>
      <c r="S10">
        <v>0</v>
      </c>
      <c r="T10">
        <v>0</v>
      </c>
      <c r="U10">
        <v>0</v>
      </c>
      <c r="V10">
        <v>0</v>
      </c>
      <c r="W10">
        <v>21.4514</v>
      </c>
      <c r="X10" t="s">
        <v>1489</v>
      </c>
      <c r="Y10">
        <v>2.1791</v>
      </c>
      <c r="Z10" t="s">
        <v>1507</v>
      </c>
      <c r="AA10">
        <v>3.1837</v>
      </c>
      <c r="AB10" t="s">
        <v>624</v>
      </c>
      <c r="AC10">
        <v>2.2494999999999998</v>
      </c>
      <c r="AD10">
        <v>33.166400000000003</v>
      </c>
      <c r="AE10">
        <v>324.05849999999998</v>
      </c>
      <c r="AF10">
        <v>1.5</v>
      </c>
      <c r="AG10">
        <v>87</v>
      </c>
    </row>
    <row r="11" spans="1:33">
      <c r="A11" t="s">
        <v>1119</v>
      </c>
      <c r="B11" s="1">
        <v>0.62847222222222221</v>
      </c>
      <c r="C11" t="s">
        <v>175</v>
      </c>
      <c r="D11" t="s">
        <v>1105</v>
      </c>
      <c r="E11" t="s">
        <v>802</v>
      </c>
      <c r="F11">
        <v>12938</v>
      </c>
      <c r="G11" t="s">
        <v>291</v>
      </c>
      <c r="H11" t="s">
        <v>232</v>
      </c>
      <c r="I11" t="s">
        <v>5</v>
      </c>
      <c r="J11" t="s">
        <v>778</v>
      </c>
      <c r="K11" t="s">
        <v>1106</v>
      </c>
      <c r="L11">
        <v>6</v>
      </c>
      <c r="M11">
        <v>77.622900000000001</v>
      </c>
      <c r="N11">
        <v>70.463999999999999</v>
      </c>
      <c r="O11">
        <v>28.1935</v>
      </c>
      <c r="P11">
        <v>7.1658999999999997</v>
      </c>
      <c r="Q11">
        <v>9.8271999999999995</v>
      </c>
      <c r="R11">
        <v>5.3297999999999996</v>
      </c>
      <c r="S11">
        <v>2.5364</v>
      </c>
      <c r="T11">
        <v>1.8302</v>
      </c>
      <c r="U11">
        <v>1.1251</v>
      </c>
      <c r="V11">
        <v>1.6963999999999999</v>
      </c>
      <c r="W11">
        <v>21.307099999999998</v>
      </c>
      <c r="X11" t="s">
        <v>1120</v>
      </c>
      <c r="Y11">
        <v>1.3932</v>
      </c>
      <c r="Z11" t="s">
        <v>675</v>
      </c>
      <c r="AA11">
        <v>2.2149000000000001</v>
      </c>
      <c r="AB11" t="s">
        <v>807</v>
      </c>
      <c r="AC11">
        <v>2.4083999999999999</v>
      </c>
      <c r="AD11">
        <v>14.719900000000001</v>
      </c>
      <c r="AE11">
        <v>247.8349</v>
      </c>
      <c r="AF11">
        <v>14</v>
      </c>
      <c r="AG11">
        <v>89</v>
      </c>
    </row>
    <row r="12" spans="1:33">
      <c r="A12" t="s">
        <v>1110</v>
      </c>
      <c r="B12" s="1">
        <v>0.62847222222222221</v>
      </c>
      <c r="C12" t="s">
        <v>175</v>
      </c>
      <c r="D12" t="s">
        <v>1105</v>
      </c>
      <c r="E12" t="s">
        <v>802</v>
      </c>
      <c r="F12">
        <v>12938</v>
      </c>
      <c r="G12" t="s">
        <v>291</v>
      </c>
      <c r="H12" t="s">
        <v>232</v>
      </c>
      <c r="I12" t="s">
        <v>5</v>
      </c>
      <c r="J12" t="s">
        <v>778</v>
      </c>
      <c r="K12" t="s">
        <v>1106</v>
      </c>
      <c r="L12">
        <v>3</v>
      </c>
      <c r="M12">
        <v>74.684899999999999</v>
      </c>
      <c r="N12">
        <v>104.6536</v>
      </c>
      <c r="O12">
        <v>30.3429</v>
      </c>
      <c r="P12">
        <v>15.276</v>
      </c>
      <c r="Q12">
        <v>9.4459999999999997</v>
      </c>
      <c r="R12">
        <v>3.9550999999999998</v>
      </c>
      <c r="S12">
        <v>2.8323</v>
      </c>
      <c r="T12">
        <v>1.6772</v>
      </c>
      <c r="U12">
        <v>0</v>
      </c>
      <c r="V12">
        <v>0</v>
      </c>
      <c r="W12">
        <v>21.231400000000001</v>
      </c>
      <c r="X12" t="s">
        <v>671</v>
      </c>
      <c r="Y12">
        <v>2.1560000000000001</v>
      </c>
      <c r="Z12" t="s">
        <v>1111</v>
      </c>
      <c r="AA12">
        <v>2.5741999999999998</v>
      </c>
      <c r="AB12" t="s">
        <v>805</v>
      </c>
      <c r="AC12">
        <v>2.3553999999999999</v>
      </c>
      <c r="AD12">
        <v>30.425000000000001</v>
      </c>
      <c r="AE12">
        <v>305.7697</v>
      </c>
      <c r="AF12">
        <v>2.75</v>
      </c>
      <c r="AG12">
        <v>97</v>
      </c>
    </row>
    <row r="13" spans="1:33">
      <c r="A13" t="s">
        <v>1387</v>
      </c>
      <c r="B13" s="1">
        <v>0.67708333333333337</v>
      </c>
      <c r="C13" t="s">
        <v>175</v>
      </c>
      <c r="D13" t="s">
        <v>484</v>
      </c>
      <c r="E13" t="s">
        <v>230</v>
      </c>
      <c r="F13">
        <v>3619</v>
      </c>
      <c r="G13" t="s">
        <v>291</v>
      </c>
      <c r="H13" t="s">
        <v>232</v>
      </c>
      <c r="I13" t="s">
        <v>5</v>
      </c>
      <c r="J13" t="s">
        <v>778</v>
      </c>
      <c r="K13" t="s">
        <v>1373</v>
      </c>
      <c r="L13">
        <v>7</v>
      </c>
      <c r="M13">
        <v>69.650000000000006</v>
      </c>
      <c r="N13">
        <v>41.963999999999999</v>
      </c>
      <c r="O13">
        <v>20.127300000000002</v>
      </c>
      <c r="P13">
        <v>8.4222000000000001</v>
      </c>
      <c r="Q13">
        <v>5.9207999999999998</v>
      </c>
      <c r="R13">
        <v>5.1947999999999999</v>
      </c>
      <c r="S13">
        <v>3.6539000000000001</v>
      </c>
      <c r="T13">
        <v>3.0453000000000001</v>
      </c>
      <c r="U13">
        <v>1.5334000000000001</v>
      </c>
      <c r="V13">
        <v>2.1880999999999999</v>
      </c>
      <c r="W13">
        <v>21.0593</v>
      </c>
      <c r="X13" t="s">
        <v>1388</v>
      </c>
      <c r="Y13">
        <v>0.1782</v>
      </c>
      <c r="Z13" t="s">
        <v>1389</v>
      </c>
      <c r="AA13">
        <v>2.0125999999999999</v>
      </c>
      <c r="AB13" t="s">
        <v>1390</v>
      </c>
      <c r="AC13">
        <v>0.57909999999999995</v>
      </c>
      <c r="AD13">
        <v>23.168399999999998</v>
      </c>
      <c r="AE13">
        <v>208.69739999999999</v>
      </c>
      <c r="AF13">
        <v>12</v>
      </c>
      <c r="AG13">
        <v>70</v>
      </c>
    </row>
    <row r="14" spans="1:33">
      <c r="A14" t="s">
        <v>1508</v>
      </c>
      <c r="B14" s="1">
        <v>0.71875</v>
      </c>
      <c r="C14" t="s">
        <v>181</v>
      </c>
      <c r="D14" t="s">
        <v>229</v>
      </c>
      <c r="E14" t="s">
        <v>290</v>
      </c>
      <c r="F14">
        <v>6081</v>
      </c>
      <c r="G14" t="s">
        <v>1481</v>
      </c>
      <c r="H14" t="s">
        <v>1482</v>
      </c>
      <c r="I14" s="3" t="s">
        <v>233</v>
      </c>
      <c r="J14" t="s">
        <v>234</v>
      </c>
      <c r="K14" t="s">
        <v>1505</v>
      </c>
      <c r="L14">
        <v>2</v>
      </c>
      <c r="M14">
        <v>89.506500000000003</v>
      </c>
      <c r="N14">
        <v>55.240600000000001</v>
      </c>
      <c r="O14">
        <v>25.636099999999999</v>
      </c>
      <c r="P14">
        <v>7.8579999999999997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21.0579</v>
      </c>
      <c r="X14" t="s">
        <v>674</v>
      </c>
      <c r="Y14">
        <v>2.4699</v>
      </c>
      <c r="Z14" t="s">
        <v>592</v>
      </c>
      <c r="AA14">
        <v>1.3938999999999999</v>
      </c>
      <c r="AB14" t="s">
        <v>239</v>
      </c>
      <c r="AC14">
        <v>1.9252</v>
      </c>
      <c r="AD14">
        <v>23.1</v>
      </c>
      <c r="AE14">
        <v>249.22819999999999</v>
      </c>
      <c r="AF14">
        <v>1.25</v>
      </c>
      <c r="AG14">
        <v>84</v>
      </c>
    </row>
    <row r="15" spans="1:33">
      <c r="A15" t="s">
        <v>1382</v>
      </c>
      <c r="B15" s="1">
        <v>0.67708333333333337</v>
      </c>
      <c r="C15" t="s">
        <v>175</v>
      </c>
      <c r="D15" t="s">
        <v>484</v>
      </c>
      <c r="E15" t="s">
        <v>230</v>
      </c>
      <c r="F15">
        <v>3619</v>
      </c>
      <c r="G15" t="s">
        <v>291</v>
      </c>
      <c r="H15" t="s">
        <v>232</v>
      </c>
      <c r="I15" t="s">
        <v>5</v>
      </c>
      <c r="J15" t="s">
        <v>778</v>
      </c>
      <c r="K15" t="s">
        <v>1373</v>
      </c>
      <c r="L15">
        <v>5</v>
      </c>
      <c r="M15">
        <v>73.8</v>
      </c>
      <c r="N15">
        <v>67.408000000000001</v>
      </c>
      <c r="O15">
        <v>28.584199999999999</v>
      </c>
      <c r="P15">
        <v>6.5949999999999998</v>
      </c>
      <c r="Q15">
        <v>4.4983000000000004</v>
      </c>
      <c r="R15">
        <v>2.8409</v>
      </c>
      <c r="S15">
        <v>1.8691</v>
      </c>
      <c r="T15">
        <v>2.4054000000000002</v>
      </c>
      <c r="U15">
        <v>1.5669</v>
      </c>
      <c r="V15">
        <v>1.2979000000000001</v>
      </c>
      <c r="W15">
        <v>20.952100000000002</v>
      </c>
      <c r="X15" t="s">
        <v>1383</v>
      </c>
      <c r="Y15">
        <v>0.05</v>
      </c>
      <c r="Z15" t="s">
        <v>668</v>
      </c>
      <c r="AA15">
        <v>1.4423999999999999</v>
      </c>
      <c r="AB15" t="s">
        <v>787</v>
      </c>
      <c r="AC15">
        <v>1.6958</v>
      </c>
      <c r="AD15">
        <v>11.006</v>
      </c>
      <c r="AE15">
        <v>226.01220000000001</v>
      </c>
      <c r="AF15">
        <v>8</v>
      </c>
      <c r="AG15">
        <v>67</v>
      </c>
    </row>
    <row r="16" spans="1:33">
      <c r="A16" t="s">
        <v>1561</v>
      </c>
      <c r="B16" s="1">
        <v>0.76041666666666663</v>
      </c>
      <c r="C16" t="s">
        <v>181</v>
      </c>
      <c r="D16" t="s">
        <v>484</v>
      </c>
      <c r="E16" t="s">
        <v>290</v>
      </c>
      <c r="F16">
        <v>6663</v>
      </c>
      <c r="G16" t="s">
        <v>1481</v>
      </c>
      <c r="H16" t="s">
        <v>1482</v>
      </c>
      <c r="I16" s="3" t="s">
        <v>5</v>
      </c>
      <c r="J16" t="s">
        <v>778</v>
      </c>
      <c r="K16" t="s">
        <v>1541</v>
      </c>
      <c r="L16">
        <v>5</v>
      </c>
      <c r="M16">
        <v>36.570399999999999</v>
      </c>
      <c r="N16">
        <v>44.591200000000001</v>
      </c>
      <c r="O16">
        <v>17.12</v>
      </c>
      <c r="P16">
        <v>6.1188000000000002</v>
      </c>
      <c r="Q16">
        <v>5.3597000000000001</v>
      </c>
      <c r="R16">
        <v>3.8260999999999998</v>
      </c>
      <c r="S16">
        <v>3.7238000000000002</v>
      </c>
      <c r="T16">
        <v>1.9508000000000001</v>
      </c>
      <c r="U16">
        <v>1.3111999999999999</v>
      </c>
      <c r="V16">
        <v>2.0242</v>
      </c>
      <c r="W16">
        <v>20.703600000000002</v>
      </c>
      <c r="X16" t="s">
        <v>1562</v>
      </c>
      <c r="Y16">
        <v>0.73499999999999999</v>
      </c>
      <c r="Z16" t="s">
        <v>1563</v>
      </c>
      <c r="AA16">
        <v>1.4524999999999999</v>
      </c>
      <c r="AB16" t="s">
        <v>1564</v>
      </c>
      <c r="AC16">
        <v>0.33339999999999997</v>
      </c>
      <c r="AD16">
        <v>13.5815</v>
      </c>
      <c r="AE16">
        <v>159.40209999999999</v>
      </c>
      <c r="AF16">
        <v>14</v>
      </c>
      <c r="AG16">
        <v>77</v>
      </c>
    </row>
    <row r="17" spans="1:33">
      <c r="A17" t="s">
        <v>1542</v>
      </c>
      <c r="B17" s="1">
        <v>0.76041666666666663</v>
      </c>
      <c r="C17" t="s">
        <v>181</v>
      </c>
      <c r="D17" t="s">
        <v>484</v>
      </c>
      <c r="E17" t="s">
        <v>290</v>
      </c>
      <c r="F17">
        <v>6663</v>
      </c>
      <c r="G17" t="s">
        <v>1481</v>
      </c>
      <c r="H17" t="s">
        <v>1482</v>
      </c>
      <c r="I17" s="3" t="s">
        <v>5</v>
      </c>
      <c r="J17" t="s">
        <v>778</v>
      </c>
      <c r="K17" t="s">
        <v>1541</v>
      </c>
      <c r="L17">
        <v>6</v>
      </c>
      <c r="M17">
        <v>93.295000000000002</v>
      </c>
      <c r="N17">
        <v>76.654399999999995</v>
      </c>
      <c r="O17">
        <v>24.152799999999999</v>
      </c>
      <c r="P17">
        <v>10.3605</v>
      </c>
      <c r="Q17">
        <v>7.6764000000000001</v>
      </c>
      <c r="R17">
        <v>6.5403000000000002</v>
      </c>
      <c r="S17">
        <v>4.0102000000000002</v>
      </c>
      <c r="T17">
        <v>2.9780000000000002</v>
      </c>
      <c r="U17">
        <v>1.9260999999999999</v>
      </c>
      <c r="V17">
        <v>2.5383</v>
      </c>
      <c r="W17">
        <v>20.696400000000001</v>
      </c>
      <c r="X17" t="s">
        <v>321</v>
      </c>
      <c r="Y17">
        <v>1.6355</v>
      </c>
      <c r="Z17" t="s">
        <v>1543</v>
      </c>
      <c r="AA17">
        <v>1.2188000000000001</v>
      </c>
      <c r="AB17" t="s">
        <v>1401</v>
      </c>
      <c r="AC17">
        <v>1.5143</v>
      </c>
      <c r="AD17">
        <v>24.829499999999999</v>
      </c>
      <c r="AE17">
        <v>280.0265</v>
      </c>
      <c r="AF17">
        <v>3</v>
      </c>
      <c r="AG17">
        <v>77</v>
      </c>
    </row>
    <row r="18" spans="1:33">
      <c r="A18" t="s">
        <v>1198</v>
      </c>
      <c r="B18" s="1">
        <v>0.64236111111111105</v>
      </c>
      <c r="C18" t="s">
        <v>226</v>
      </c>
      <c r="D18" t="s">
        <v>229</v>
      </c>
      <c r="E18" t="s">
        <v>388</v>
      </c>
      <c r="F18">
        <v>3493</v>
      </c>
      <c r="G18" t="s">
        <v>231</v>
      </c>
      <c r="H18" t="s">
        <v>232</v>
      </c>
      <c r="I18" t="s">
        <v>5</v>
      </c>
      <c r="J18" t="s">
        <v>778</v>
      </c>
      <c r="K18" t="s">
        <v>1173</v>
      </c>
      <c r="L18">
        <v>7</v>
      </c>
      <c r="M18">
        <v>75.8</v>
      </c>
      <c r="N18">
        <v>30.252600000000001</v>
      </c>
      <c r="O18">
        <v>25.675599999999999</v>
      </c>
      <c r="P18">
        <v>7.9798999999999998</v>
      </c>
      <c r="Q18">
        <v>5.1618000000000004</v>
      </c>
      <c r="R18">
        <v>4.1064999999999996</v>
      </c>
      <c r="S18">
        <v>3.3216999999999999</v>
      </c>
      <c r="T18">
        <v>1.8357000000000001</v>
      </c>
      <c r="U18">
        <v>1.4855</v>
      </c>
      <c r="V18">
        <v>1.708</v>
      </c>
      <c r="W18">
        <v>20.529299999999999</v>
      </c>
      <c r="X18" t="s">
        <v>401</v>
      </c>
      <c r="Y18">
        <v>0.83699999999999997</v>
      </c>
      <c r="Z18" t="s">
        <v>1199</v>
      </c>
      <c r="AA18">
        <v>1.3781000000000001</v>
      </c>
      <c r="AB18" t="s">
        <v>358</v>
      </c>
      <c r="AC18">
        <v>1.1235999999999999</v>
      </c>
      <c r="AD18">
        <v>10.4154</v>
      </c>
      <c r="AE18">
        <v>191.61070000000001</v>
      </c>
      <c r="AF18">
        <v>6.5</v>
      </c>
      <c r="AG18">
        <v>61</v>
      </c>
    </row>
    <row r="19" spans="1:33">
      <c r="A19" t="s">
        <v>1642</v>
      </c>
      <c r="B19" s="1">
        <v>0.84375</v>
      </c>
      <c r="C19" t="s">
        <v>181</v>
      </c>
      <c r="D19" t="s">
        <v>1632</v>
      </c>
      <c r="E19" t="s">
        <v>230</v>
      </c>
      <c r="F19">
        <v>5434</v>
      </c>
      <c r="G19" t="s">
        <v>1481</v>
      </c>
      <c r="H19" t="s">
        <v>1482</v>
      </c>
      <c r="I19" s="3" t="s">
        <v>5</v>
      </c>
      <c r="J19" t="s">
        <v>778</v>
      </c>
      <c r="K19" t="s">
        <v>1633</v>
      </c>
      <c r="L19">
        <v>3</v>
      </c>
      <c r="M19">
        <v>58.039099999999998</v>
      </c>
      <c r="N19">
        <v>58.688899999999997</v>
      </c>
      <c r="O19">
        <v>18.9162</v>
      </c>
      <c r="P19">
        <v>7.1379999999999999</v>
      </c>
      <c r="Q19">
        <v>5.6073000000000004</v>
      </c>
      <c r="R19">
        <v>4.9528999999999996</v>
      </c>
      <c r="S19">
        <v>2.4649999999999999</v>
      </c>
      <c r="T19">
        <v>1.8403</v>
      </c>
      <c r="U19">
        <v>1.3815999999999999</v>
      </c>
      <c r="V19">
        <v>1.8188</v>
      </c>
      <c r="W19">
        <v>20.481400000000001</v>
      </c>
      <c r="X19" t="s">
        <v>1499</v>
      </c>
      <c r="Y19">
        <v>0.81689999999999996</v>
      </c>
      <c r="Z19" t="s">
        <v>512</v>
      </c>
      <c r="AA19">
        <v>0.25750000000000001</v>
      </c>
      <c r="AB19" t="s">
        <v>256</v>
      </c>
      <c r="AC19">
        <v>1.7475000000000001</v>
      </c>
      <c r="AD19">
        <v>23.002600000000001</v>
      </c>
      <c r="AE19">
        <v>207.154</v>
      </c>
      <c r="AF19">
        <v>16</v>
      </c>
      <c r="AG19">
        <v>72</v>
      </c>
    </row>
    <row r="20" spans="1:33">
      <c r="A20" t="s">
        <v>1047</v>
      </c>
      <c r="B20" s="1">
        <v>0.61805555555555558</v>
      </c>
      <c r="C20" t="s">
        <v>226</v>
      </c>
      <c r="D20" t="s">
        <v>484</v>
      </c>
      <c r="E20" t="s">
        <v>230</v>
      </c>
      <c r="F20">
        <v>4528</v>
      </c>
      <c r="G20" t="s">
        <v>231</v>
      </c>
      <c r="H20" t="s">
        <v>232</v>
      </c>
      <c r="I20" t="s">
        <v>233</v>
      </c>
      <c r="J20" t="s">
        <v>778</v>
      </c>
      <c r="K20" t="s">
        <v>1046</v>
      </c>
      <c r="L20">
        <v>3</v>
      </c>
      <c r="M20">
        <v>84.245000000000005</v>
      </c>
      <c r="N20">
        <v>57.559899999999999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20.379300000000001</v>
      </c>
      <c r="X20" t="s">
        <v>419</v>
      </c>
      <c r="Y20">
        <v>0.76039999999999996</v>
      </c>
      <c r="Z20" t="s">
        <v>1048</v>
      </c>
      <c r="AA20">
        <v>0.85289999999999999</v>
      </c>
      <c r="AB20" t="s">
        <v>722</v>
      </c>
      <c r="AC20">
        <v>0.99309999999999998</v>
      </c>
      <c r="AD20">
        <v>21.6</v>
      </c>
      <c r="AE20" s="23">
        <v>248.94659999999999</v>
      </c>
      <c r="AF20">
        <v>2.5</v>
      </c>
      <c r="AG20">
        <v>0</v>
      </c>
    </row>
    <row r="21" spans="1:33">
      <c r="A21" t="s">
        <v>1551</v>
      </c>
      <c r="B21" s="1">
        <v>0.76041666666666663</v>
      </c>
      <c r="C21" t="s">
        <v>181</v>
      </c>
      <c r="D21" t="s">
        <v>484</v>
      </c>
      <c r="E21" t="s">
        <v>290</v>
      </c>
      <c r="F21">
        <v>6663</v>
      </c>
      <c r="G21" t="s">
        <v>1481</v>
      </c>
      <c r="H21" t="s">
        <v>1482</v>
      </c>
      <c r="I21" s="3" t="s">
        <v>5</v>
      </c>
      <c r="J21" t="s">
        <v>778</v>
      </c>
      <c r="K21" t="s">
        <v>1541</v>
      </c>
      <c r="L21">
        <v>5</v>
      </c>
      <c r="M21">
        <v>52.96</v>
      </c>
      <c r="N21">
        <v>45.768000000000001</v>
      </c>
      <c r="O21">
        <v>23.36</v>
      </c>
      <c r="P21">
        <v>6.7724000000000002</v>
      </c>
      <c r="Q21">
        <v>5.2798999999999996</v>
      </c>
      <c r="R21">
        <v>3.9802</v>
      </c>
      <c r="S21">
        <v>6.1344000000000003</v>
      </c>
      <c r="T21">
        <v>3.7663000000000002</v>
      </c>
      <c r="U21">
        <v>2.1695000000000002</v>
      </c>
      <c r="V21">
        <v>2.1697000000000002</v>
      </c>
      <c r="W21">
        <v>20.255700000000001</v>
      </c>
      <c r="X21" t="s">
        <v>1497</v>
      </c>
      <c r="Y21">
        <v>2.4308999999999998</v>
      </c>
      <c r="Z21" t="s">
        <v>1552</v>
      </c>
      <c r="AA21">
        <v>2.4365999999999999</v>
      </c>
      <c r="AB21" t="s">
        <v>1553</v>
      </c>
      <c r="AC21">
        <v>2.4977</v>
      </c>
      <c r="AD21">
        <v>17.116299999999999</v>
      </c>
      <c r="AE21">
        <v>197.0976</v>
      </c>
      <c r="AF21">
        <v>10</v>
      </c>
      <c r="AG21">
        <v>82</v>
      </c>
    </row>
    <row r="22" spans="1:33">
      <c r="A22" t="s">
        <v>1645</v>
      </c>
      <c r="B22" s="1">
        <v>0.84375</v>
      </c>
      <c r="C22" t="s">
        <v>181</v>
      </c>
      <c r="D22" t="s">
        <v>1632</v>
      </c>
      <c r="E22" t="s">
        <v>230</v>
      </c>
      <c r="F22">
        <v>5434</v>
      </c>
      <c r="G22" t="s">
        <v>1481</v>
      </c>
      <c r="H22" t="s">
        <v>1482</v>
      </c>
      <c r="I22" s="3" t="s">
        <v>5</v>
      </c>
      <c r="J22" t="s">
        <v>778</v>
      </c>
      <c r="K22" t="s">
        <v>1633</v>
      </c>
      <c r="L22">
        <v>3</v>
      </c>
      <c r="M22">
        <v>61.72</v>
      </c>
      <c r="N22">
        <v>44.116</v>
      </c>
      <c r="O22">
        <v>18.752800000000001</v>
      </c>
      <c r="P22">
        <v>10.1478</v>
      </c>
      <c r="Q22">
        <v>6.0225999999999997</v>
      </c>
      <c r="R22">
        <v>5.0579999999999998</v>
      </c>
      <c r="S22">
        <v>4.7397999999999998</v>
      </c>
      <c r="T22">
        <v>2.5484</v>
      </c>
      <c r="U22">
        <v>1.8048</v>
      </c>
      <c r="V22">
        <v>1.7798</v>
      </c>
      <c r="W22">
        <v>20.099299999999999</v>
      </c>
      <c r="X22" t="s">
        <v>1494</v>
      </c>
      <c r="Y22">
        <v>2.1520000000000001</v>
      </c>
      <c r="Z22" t="s">
        <v>1511</v>
      </c>
      <c r="AA22">
        <v>0.53010000000000002</v>
      </c>
      <c r="AB22" t="s">
        <v>264</v>
      </c>
      <c r="AC22">
        <v>1.6392</v>
      </c>
      <c r="AD22">
        <v>14.0328</v>
      </c>
      <c r="AE22">
        <v>195.14330000000001</v>
      </c>
      <c r="AF22">
        <v>14</v>
      </c>
      <c r="AG22">
        <v>72</v>
      </c>
    </row>
    <row r="23" spans="1:33">
      <c r="A23" t="s">
        <v>1088</v>
      </c>
      <c r="B23" s="1">
        <v>0.62152777777777779</v>
      </c>
      <c r="C23" t="s">
        <v>224</v>
      </c>
      <c r="D23" t="s">
        <v>484</v>
      </c>
      <c r="F23">
        <v>6814</v>
      </c>
      <c r="G23" t="s">
        <v>231</v>
      </c>
      <c r="H23" t="s">
        <v>232</v>
      </c>
      <c r="I23" t="s">
        <v>5</v>
      </c>
      <c r="J23" t="s">
        <v>778</v>
      </c>
      <c r="K23" t="s">
        <v>1073</v>
      </c>
      <c r="L23">
        <v>8</v>
      </c>
      <c r="M23">
        <v>82.234999999999999</v>
      </c>
      <c r="N23">
        <v>39.812800000000003</v>
      </c>
      <c r="O23">
        <v>18.713899999999999</v>
      </c>
      <c r="P23">
        <v>6.5201000000000002</v>
      </c>
      <c r="Q23">
        <v>3.8136000000000001</v>
      </c>
      <c r="R23">
        <v>6.2506000000000004</v>
      </c>
      <c r="S23">
        <v>2.4449000000000001</v>
      </c>
      <c r="T23">
        <v>1.7197</v>
      </c>
      <c r="U23">
        <v>1.6529</v>
      </c>
      <c r="V23">
        <v>2.1373000000000002</v>
      </c>
      <c r="W23">
        <v>19.9771</v>
      </c>
      <c r="X23" t="s">
        <v>1089</v>
      </c>
      <c r="Y23">
        <v>1.0256000000000001</v>
      </c>
      <c r="Z23" t="s">
        <v>1090</v>
      </c>
      <c r="AA23">
        <v>1.1277999999999999</v>
      </c>
      <c r="AB23" t="s">
        <v>1091</v>
      </c>
      <c r="AC23">
        <v>0.14280000000000001</v>
      </c>
      <c r="AD23">
        <v>18.5075</v>
      </c>
      <c r="AE23">
        <v>206.08160000000001</v>
      </c>
      <c r="AF23">
        <v>14</v>
      </c>
      <c r="AG23">
        <v>64</v>
      </c>
    </row>
    <row r="24" spans="1:33">
      <c r="A24" t="s">
        <v>1174</v>
      </c>
      <c r="B24" s="1">
        <v>0.64236111111111105</v>
      </c>
      <c r="C24" t="s">
        <v>226</v>
      </c>
      <c r="D24" t="s">
        <v>229</v>
      </c>
      <c r="E24" t="s">
        <v>388</v>
      </c>
      <c r="F24">
        <v>3493</v>
      </c>
      <c r="G24" t="s">
        <v>231</v>
      </c>
      <c r="H24" t="s">
        <v>232</v>
      </c>
      <c r="I24" t="s">
        <v>5</v>
      </c>
      <c r="J24" t="s">
        <v>778</v>
      </c>
      <c r="K24" t="s">
        <v>1173</v>
      </c>
      <c r="L24">
        <v>8</v>
      </c>
      <c r="M24">
        <v>94.6</v>
      </c>
      <c r="N24">
        <v>49.16</v>
      </c>
      <c r="O24">
        <v>23.666599999999999</v>
      </c>
      <c r="P24">
        <v>11.239000000000001</v>
      </c>
      <c r="Q24">
        <v>4.9896000000000003</v>
      </c>
      <c r="R24">
        <v>5.0975000000000001</v>
      </c>
      <c r="S24">
        <v>2.7324000000000002</v>
      </c>
      <c r="T24">
        <v>1.9819</v>
      </c>
      <c r="U24">
        <v>2.1196999999999999</v>
      </c>
      <c r="V24">
        <v>1.0589</v>
      </c>
      <c r="W24">
        <v>19.961400000000001</v>
      </c>
      <c r="X24" t="s">
        <v>1175</v>
      </c>
      <c r="Y24">
        <v>0.46579999999999999</v>
      </c>
      <c r="Z24" t="s">
        <v>766</v>
      </c>
      <c r="AA24">
        <v>1.8172999999999999</v>
      </c>
      <c r="AB24" t="s">
        <v>961</v>
      </c>
      <c r="AC24">
        <v>2.3262</v>
      </c>
      <c r="AD24">
        <v>22.477599999999999</v>
      </c>
      <c r="AE24" s="23">
        <v>243.69380000000001</v>
      </c>
      <c r="AF24">
        <v>3.5</v>
      </c>
      <c r="AG24">
        <v>64</v>
      </c>
    </row>
    <row r="25" spans="1:33">
      <c r="A25" t="s">
        <v>1635</v>
      </c>
      <c r="B25" s="1">
        <v>0.84375</v>
      </c>
      <c r="C25" t="s">
        <v>181</v>
      </c>
      <c r="D25" t="s">
        <v>1632</v>
      </c>
      <c r="E25" t="s">
        <v>230</v>
      </c>
      <c r="F25">
        <v>5434</v>
      </c>
      <c r="G25" t="s">
        <v>1481</v>
      </c>
      <c r="H25" t="s">
        <v>1482</v>
      </c>
      <c r="I25" s="3" t="s">
        <v>5</v>
      </c>
      <c r="J25" t="s">
        <v>778</v>
      </c>
      <c r="K25" t="s">
        <v>1633</v>
      </c>
      <c r="L25">
        <v>3</v>
      </c>
      <c r="M25">
        <v>79.061199999999999</v>
      </c>
      <c r="N25">
        <v>54.951999999999998</v>
      </c>
      <c r="O25">
        <v>25.784500000000001</v>
      </c>
      <c r="P25">
        <v>9.6265999999999998</v>
      </c>
      <c r="Q25">
        <v>6.2435999999999998</v>
      </c>
      <c r="R25">
        <v>5.6006999999999998</v>
      </c>
      <c r="S25">
        <v>3.1520000000000001</v>
      </c>
      <c r="T25">
        <v>1.498</v>
      </c>
      <c r="U25">
        <v>0</v>
      </c>
      <c r="V25">
        <v>0</v>
      </c>
      <c r="W25">
        <v>19.850000000000001</v>
      </c>
      <c r="X25" t="s">
        <v>959</v>
      </c>
      <c r="Y25">
        <v>1.2776000000000001</v>
      </c>
      <c r="Z25" t="s">
        <v>1389</v>
      </c>
      <c r="AA25">
        <v>2.4946000000000002</v>
      </c>
      <c r="AB25" t="s">
        <v>1626</v>
      </c>
      <c r="AC25">
        <v>1.4409000000000001</v>
      </c>
      <c r="AD25">
        <v>12.7</v>
      </c>
      <c r="AE25">
        <v>227.0488</v>
      </c>
      <c r="AF25">
        <v>2.75</v>
      </c>
      <c r="AG25">
        <v>72</v>
      </c>
    </row>
    <row r="26" spans="1:33">
      <c r="A26" t="s">
        <v>1640</v>
      </c>
      <c r="B26" s="1">
        <v>0.84375</v>
      </c>
      <c r="C26" t="s">
        <v>181</v>
      </c>
      <c r="D26" t="s">
        <v>1632</v>
      </c>
      <c r="E26" t="s">
        <v>230</v>
      </c>
      <c r="F26">
        <v>5434</v>
      </c>
      <c r="G26" t="s">
        <v>1481</v>
      </c>
      <c r="H26" t="s">
        <v>1482</v>
      </c>
      <c r="I26" s="3" t="s">
        <v>5</v>
      </c>
      <c r="J26" t="s">
        <v>778</v>
      </c>
      <c r="K26" t="s">
        <v>1633</v>
      </c>
      <c r="L26">
        <v>3</v>
      </c>
      <c r="M26">
        <v>58.26</v>
      </c>
      <c r="N26">
        <v>62.717599999999997</v>
      </c>
      <c r="O26">
        <v>28.059799999999999</v>
      </c>
      <c r="P26">
        <v>6.2008999999999999</v>
      </c>
      <c r="Q26">
        <v>4.4339000000000004</v>
      </c>
      <c r="R26">
        <v>4.1542000000000003</v>
      </c>
      <c r="S26">
        <v>3.9064999999999999</v>
      </c>
      <c r="T26">
        <v>2.4773000000000001</v>
      </c>
      <c r="U26">
        <v>2.5066000000000002</v>
      </c>
      <c r="V26">
        <v>1.7415</v>
      </c>
      <c r="W26">
        <v>19.765000000000001</v>
      </c>
      <c r="X26" t="s">
        <v>1489</v>
      </c>
      <c r="Y26">
        <v>2.1234999999999999</v>
      </c>
      <c r="Z26" t="s">
        <v>1507</v>
      </c>
      <c r="AA26">
        <v>3.0505</v>
      </c>
      <c r="AB26" t="s">
        <v>428</v>
      </c>
      <c r="AC26">
        <v>1.1986000000000001</v>
      </c>
      <c r="AD26">
        <v>19.5077</v>
      </c>
      <c r="AE26">
        <v>220.1037</v>
      </c>
      <c r="AF26">
        <v>10</v>
      </c>
      <c r="AG26">
        <v>69</v>
      </c>
    </row>
    <row r="27" spans="1:33">
      <c r="A27" t="s">
        <v>941</v>
      </c>
      <c r="B27" s="1">
        <v>0.60416666666666663</v>
      </c>
      <c r="C27" t="s">
        <v>175</v>
      </c>
      <c r="D27" t="s">
        <v>484</v>
      </c>
      <c r="E27" t="s">
        <v>230</v>
      </c>
      <c r="F27">
        <v>3752</v>
      </c>
      <c r="G27" t="s">
        <v>291</v>
      </c>
      <c r="H27" t="s">
        <v>232</v>
      </c>
      <c r="I27" t="s">
        <v>233</v>
      </c>
      <c r="J27" t="s">
        <v>933</v>
      </c>
      <c r="K27" t="s">
        <v>934</v>
      </c>
      <c r="L27">
        <v>3</v>
      </c>
      <c r="M27">
        <v>67.69</v>
      </c>
      <c r="N27">
        <v>36.899500000000003</v>
      </c>
      <c r="O27">
        <v>41.310400000000001</v>
      </c>
      <c r="P27">
        <v>10.156599999999999</v>
      </c>
      <c r="Q27">
        <v>4.3930999999999996</v>
      </c>
      <c r="R27">
        <v>5.3171999999999997</v>
      </c>
      <c r="S27">
        <v>2.8448000000000002</v>
      </c>
      <c r="T27">
        <v>1.4771000000000001</v>
      </c>
      <c r="U27">
        <v>1.0947</v>
      </c>
      <c r="V27">
        <v>1.5859000000000001</v>
      </c>
      <c r="W27">
        <v>19.647099999999998</v>
      </c>
      <c r="X27" t="s">
        <v>487</v>
      </c>
      <c r="Y27">
        <v>2.4940000000000002</v>
      </c>
      <c r="Z27" t="s">
        <v>592</v>
      </c>
      <c r="AA27">
        <v>1.6874</v>
      </c>
      <c r="AB27" t="s">
        <v>252</v>
      </c>
      <c r="AC27">
        <v>0.88349999999999995</v>
      </c>
      <c r="AD27">
        <v>16.388200000000001</v>
      </c>
      <c r="AE27">
        <v>213.86930000000001</v>
      </c>
      <c r="AF27">
        <v>4</v>
      </c>
      <c r="AG27">
        <v>66</v>
      </c>
    </row>
    <row r="28" spans="1:33">
      <c r="A28" t="s">
        <v>490</v>
      </c>
      <c r="B28" s="1">
        <v>0.53125</v>
      </c>
      <c r="C28" t="s">
        <v>175</v>
      </c>
      <c r="D28" t="s">
        <v>484</v>
      </c>
      <c r="E28" t="s">
        <v>230</v>
      </c>
      <c r="F28">
        <v>3752</v>
      </c>
      <c r="G28" t="s">
        <v>291</v>
      </c>
      <c r="H28" t="s">
        <v>232</v>
      </c>
      <c r="I28" t="s">
        <v>5</v>
      </c>
      <c r="J28" t="s">
        <v>234</v>
      </c>
      <c r="K28" t="s">
        <v>485</v>
      </c>
      <c r="L28">
        <v>2</v>
      </c>
      <c r="M28">
        <v>84.67</v>
      </c>
      <c r="N28">
        <v>59.516399999999997</v>
      </c>
      <c r="O28">
        <v>26.1586</v>
      </c>
      <c r="P28">
        <v>7.6687000000000003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19.639299999999999</v>
      </c>
      <c r="X28" t="s">
        <v>491</v>
      </c>
      <c r="Y28">
        <v>0.86250000000000004</v>
      </c>
      <c r="Z28" t="s">
        <v>402</v>
      </c>
      <c r="AA28">
        <v>1.6154999999999999</v>
      </c>
      <c r="AB28" t="s">
        <v>285</v>
      </c>
      <c r="AC28">
        <v>1.3369</v>
      </c>
      <c r="AD28">
        <v>15.45</v>
      </c>
      <c r="AE28">
        <v>238.00020000000001</v>
      </c>
      <c r="AF28">
        <v>2.75</v>
      </c>
      <c r="AG28">
        <v>68</v>
      </c>
    </row>
    <row r="29" spans="1:33">
      <c r="A29" t="s">
        <v>297</v>
      </c>
      <c r="B29" s="1">
        <v>0.51041666666666663</v>
      </c>
      <c r="C29" t="s">
        <v>175</v>
      </c>
      <c r="D29" t="s">
        <v>229</v>
      </c>
      <c r="E29" t="s">
        <v>290</v>
      </c>
      <c r="F29">
        <v>6469</v>
      </c>
      <c r="G29" t="s">
        <v>291</v>
      </c>
      <c r="H29" t="s">
        <v>232</v>
      </c>
      <c r="I29" t="s">
        <v>233</v>
      </c>
      <c r="J29" t="s">
        <v>234</v>
      </c>
      <c r="K29" t="s">
        <v>292</v>
      </c>
      <c r="L29">
        <v>2</v>
      </c>
      <c r="M29">
        <v>89.171000000000006</v>
      </c>
      <c r="N29">
        <v>40.612099999999998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19.552099999999999</v>
      </c>
      <c r="X29" t="s">
        <v>298</v>
      </c>
      <c r="Y29">
        <v>1.1056999999999999</v>
      </c>
      <c r="Z29" t="s">
        <v>299</v>
      </c>
      <c r="AA29">
        <v>0.47720000000000001</v>
      </c>
      <c r="AB29" t="s">
        <v>256</v>
      </c>
      <c r="AC29">
        <v>1.2625</v>
      </c>
      <c r="AD29">
        <v>13.3</v>
      </c>
      <c r="AE29">
        <v>221.52500000000001</v>
      </c>
      <c r="AF29">
        <v>2</v>
      </c>
      <c r="AG29">
        <v>0</v>
      </c>
    </row>
    <row r="30" spans="1:33">
      <c r="A30" t="s">
        <v>400</v>
      </c>
      <c r="B30" s="1">
        <v>0.52430555555555558</v>
      </c>
      <c r="C30" t="s">
        <v>226</v>
      </c>
      <c r="D30" t="s">
        <v>229</v>
      </c>
      <c r="E30" t="s">
        <v>388</v>
      </c>
      <c r="F30">
        <v>3493</v>
      </c>
      <c r="G30" t="s">
        <v>231</v>
      </c>
      <c r="H30" t="s">
        <v>232</v>
      </c>
      <c r="I30" t="s">
        <v>5</v>
      </c>
      <c r="J30" t="s">
        <v>234</v>
      </c>
      <c r="K30" t="s">
        <v>389</v>
      </c>
      <c r="L30">
        <v>2</v>
      </c>
      <c r="M30">
        <v>59.265000000000001</v>
      </c>
      <c r="N30">
        <v>47.658499999999997</v>
      </c>
      <c r="O30">
        <v>22.209700000000002</v>
      </c>
      <c r="P30">
        <v>9.7201000000000004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19.398599999999998</v>
      </c>
      <c r="X30" t="s">
        <v>401</v>
      </c>
      <c r="Y30">
        <v>1.3446</v>
      </c>
      <c r="Z30" t="s">
        <v>402</v>
      </c>
      <c r="AA30">
        <v>1.5895999999999999</v>
      </c>
      <c r="AB30" t="s">
        <v>403</v>
      </c>
      <c r="AC30">
        <v>0.6502</v>
      </c>
      <c r="AD30">
        <v>9</v>
      </c>
      <c r="AE30">
        <v>189.13220000000001</v>
      </c>
      <c r="AF30">
        <v>10</v>
      </c>
      <c r="AG30">
        <v>66</v>
      </c>
    </row>
    <row r="31" spans="1:33">
      <c r="A31" t="s">
        <v>1315</v>
      </c>
      <c r="B31" s="1">
        <v>0.66666666666666663</v>
      </c>
      <c r="C31" t="s">
        <v>226</v>
      </c>
      <c r="D31" t="s">
        <v>229</v>
      </c>
      <c r="E31" t="s">
        <v>388</v>
      </c>
      <c r="F31">
        <v>3493</v>
      </c>
      <c r="G31" t="s">
        <v>231</v>
      </c>
      <c r="H31" t="s">
        <v>232</v>
      </c>
      <c r="I31" t="s">
        <v>5</v>
      </c>
      <c r="J31" t="s">
        <v>778</v>
      </c>
      <c r="K31" t="s">
        <v>1312</v>
      </c>
      <c r="L31">
        <v>4</v>
      </c>
      <c r="M31">
        <v>96.3</v>
      </c>
      <c r="N31">
        <v>49.611800000000002</v>
      </c>
      <c r="O31">
        <v>19.0428</v>
      </c>
      <c r="P31">
        <v>11.6799</v>
      </c>
      <c r="Q31">
        <v>3.7376</v>
      </c>
      <c r="R31">
        <v>4.0358000000000001</v>
      </c>
      <c r="S31">
        <v>3.73</v>
      </c>
      <c r="T31">
        <v>2.8942000000000001</v>
      </c>
      <c r="U31">
        <v>1.5879000000000001</v>
      </c>
      <c r="V31">
        <v>1.2652000000000001</v>
      </c>
      <c r="W31">
        <v>19.3307</v>
      </c>
      <c r="X31" t="s">
        <v>401</v>
      </c>
      <c r="Y31">
        <v>0.83699999999999997</v>
      </c>
      <c r="Z31" t="s">
        <v>1199</v>
      </c>
      <c r="AA31">
        <v>1.3781000000000001</v>
      </c>
      <c r="AB31" t="s">
        <v>624</v>
      </c>
      <c r="AC31">
        <v>2.5659999999999998</v>
      </c>
      <c r="AD31">
        <v>8.8554999999999993</v>
      </c>
      <c r="AE31">
        <v>226.8526</v>
      </c>
      <c r="AF31">
        <v>4.5</v>
      </c>
      <c r="AG31">
        <v>65</v>
      </c>
    </row>
    <row r="32" spans="1:33">
      <c r="A32" t="s">
        <v>1402</v>
      </c>
      <c r="B32" s="1">
        <v>0.67708333333333337</v>
      </c>
      <c r="C32" t="s">
        <v>175</v>
      </c>
      <c r="D32" t="s">
        <v>484</v>
      </c>
      <c r="E32" t="s">
        <v>230</v>
      </c>
      <c r="F32">
        <v>3619</v>
      </c>
      <c r="G32" t="s">
        <v>291</v>
      </c>
      <c r="H32" t="s">
        <v>232</v>
      </c>
      <c r="I32" t="s">
        <v>5</v>
      </c>
      <c r="J32" t="s">
        <v>778</v>
      </c>
      <c r="K32" t="s">
        <v>1373</v>
      </c>
      <c r="L32">
        <v>5</v>
      </c>
      <c r="M32">
        <v>65.98</v>
      </c>
      <c r="N32">
        <v>29.851400000000002</v>
      </c>
      <c r="O32">
        <v>31.561900000000001</v>
      </c>
      <c r="P32">
        <v>6.1788999999999996</v>
      </c>
      <c r="Q32">
        <v>5.3582000000000001</v>
      </c>
      <c r="R32">
        <v>5.0212000000000003</v>
      </c>
      <c r="S32">
        <v>3.9213</v>
      </c>
      <c r="T32">
        <v>2.5171000000000001</v>
      </c>
      <c r="U32">
        <v>1.8331</v>
      </c>
      <c r="V32">
        <v>1.7318</v>
      </c>
      <c r="W32">
        <v>19.245000000000001</v>
      </c>
      <c r="X32" t="s">
        <v>1403</v>
      </c>
      <c r="Y32">
        <v>0</v>
      </c>
      <c r="Z32" t="s">
        <v>1404</v>
      </c>
      <c r="AA32">
        <v>0.83160000000000001</v>
      </c>
      <c r="AB32" t="s">
        <v>767</v>
      </c>
      <c r="AC32">
        <v>1.2378</v>
      </c>
      <c r="AD32">
        <v>14.226599999999999</v>
      </c>
      <c r="AE32">
        <v>189.49590000000001</v>
      </c>
      <c r="AF32">
        <v>25</v>
      </c>
      <c r="AG32">
        <v>61</v>
      </c>
    </row>
    <row r="33" spans="1:33">
      <c r="A33" t="s">
        <v>935</v>
      </c>
      <c r="B33" s="1">
        <v>0.60416666666666663</v>
      </c>
      <c r="C33" t="s">
        <v>175</v>
      </c>
      <c r="D33" t="s">
        <v>484</v>
      </c>
      <c r="E33" t="s">
        <v>230</v>
      </c>
      <c r="F33">
        <v>3752</v>
      </c>
      <c r="G33" t="s">
        <v>291</v>
      </c>
      <c r="H33" t="s">
        <v>232</v>
      </c>
      <c r="I33" t="s">
        <v>233</v>
      </c>
      <c r="J33" t="s">
        <v>933</v>
      </c>
      <c r="K33" t="s">
        <v>934</v>
      </c>
      <c r="L33">
        <v>3</v>
      </c>
      <c r="M33">
        <v>90.15</v>
      </c>
      <c r="N33">
        <v>56.783999999999999</v>
      </c>
      <c r="O33">
        <v>16.8598</v>
      </c>
      <c r="P33">
        <v>10.3535</v>
      </c>
      <c r="Q33">
        <v>5.2385999999999999</v>
      </c>
      <c r="R33">
        <v>5.6345000000000001</v>
      </c>
      <c r="S33">
        <v>2.8593999999999999</v>
      </c>
      <c r="T33">
        <v>2.6514000000000002</v>
      </c>
      <c r="U33">
        <v>2.0339999999999998</v>
      </c>
      <c r="V33">
        <v>1.2799</v>
      </c>
      <c r="W33">
        <v>19.239999999999998</v>
      </c>
      <c r="X33" t="s">
        <v>499</v>
      </c>
      <c r="Y33">
        <v>2.4079999999999999</v>
      </c>
      <c r="Z33" t="s">
        <v>500</v>
      </c>
      <c r="AA33">
        <v>1.6197999999999999</v>
      </c>
      <c r="AB33" t="s">
        <v>936</v>
      </c>
      <c r="AC33">
        <v>3.3832</v>
      </c>
      <c r="AD33">
        <v>31.984100000000002</v>
      </c>
      <c r="AE33" s="23">
        <v>252.4803</v>
      </c>
      <c r="AF33">
        <v>3.5</v>
      </c>
      <c r="AG33">
        <v>68</v>
      </c>
    </row>
    <row r="34" spans="1:33">
      <c r="A34" t="s">
        <v>1194</v>
      </c>
      <c r="B34" s="1">
        <v>0.64236111111111105</v>
      </c>
      <c r="C34" t="s">
        <v>226</v>
      </c>
      <c r="D34" t="s">
        <v>229</v>
      </c>
      <c r="E34" t="s">
        <v>388</v>
      </c>
      <c r="F34">
        <v>3493</v>
      </c>
      <c r="G34" t="s">
        <v>231</v>
      </c>
      <c r="H34" t="s">
        <v>232</v>
      </c>
      <c r="I34" t="s">
        <v>5</v>
      </c>
      <c r="J34" t="s">
        <v>778</v>
      </c>
      <c r="K34" t="s">
        <v>1173</v>
      </c>
      <c r="L34">
        <v>8</v>
      </c>
      <c r="M34">
        <v>42.6</v>
      </c>
      <c r="N34">
        <v>59.88</v>
      </c>
      <c r="O34">
        <v>19.3368</v>
      </c>
      <c r="P34">
        <v>7.7968000000000002</v>
      </c>
      <c r="Q34">
        <v>5.9843000000000002</v>
      </c>
      <c r="R34">
        <v>3.3090999999999999</v>
      </c>
      <c r="S34">
        <v>3.1772</v>
      </c>
      <c r="T34">
        <v>2.6520000000000001</v>
      </c>
      <c r="U34">
        <v>1.2185999999999999</v>
      </c>
      <c r="V34">
        <v>1.6434</v>
      </c>
      <c r="W34">
        <v>19.195</v>
      </c>
      <c r="X34" t="s">
        <v>1195</v>
      </c>
      <c r="Y34">
        <v>0.46089999999999998</v>
      </c>
      <c r="Z34" t="s">
        <v>1196</v>
      </c>
      <c r="AA34">
        <v>1.4706999999999999</v>
      </c>
      <c r="AB34" t="s">
        <v>1197</v>
      </c>
      <c r="AC34">
        <v>2.6819000000000002</v>
      </c>
      <c r="AD34">
        <v>20.2957</v>
      </c>
      <c r="AE34">
        <v>191.70249999999999</v>
      </c>
      <c r="AF34">
        <v>20</v>
      </c>
      <c r="AG34">
        <v>51</v>
      </c>
    </row>
    <row r="35" spans="1:33">
      <c r="A35" t="s">
        <v>1554</v>
      </c>
      <c r="B35" s="1">
        <v>0.76041666666666663</v>
      </c>
      <c r="C35" t="s">
        <v>181</v>
      </c>
      <c r="D35" t="s">
        <v>484</v>
      </c>
      <c r="E35" t="s">
        <v>290</v>
      </c>
      <c r="F35">
        <v>6663</v>
      </c>
      <c r="G35" t="s">
        <v>1481</v>
      </c>
      <c r="H35" t="s">
        <v>1482</v>
      </c>
      <c r="I35" s="3" t="s">
        <v>5</v>
      </c>
      <c r="J35" t="s">
        <v>778</v>
      </c>
      <c r="K35" t="s">
        <v>1541</v>
      </c>
      <c r="L35">
        <v>3</v>
      </c>
      <c r="M35">
        <v>65.188900000000004</v>
      </c>
      <c r="N35">
        <v>44.559199999999997</v>
      </c>
      <c r="O35">
        <v>23.407599999999999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19.194299999999998</v>
      </c>
      <c r="X35" t="s">
        <v>1527</v>
      </c>
      <c r="Y35">
        <v>1.1319999999999999</v>
      </c>
      <c r="Z35" t="s">
        <v>1555</v>
      </c>
      <c r="AA35">
        <v>1.8392999999999999</v>
      </c>
      <c r="AB35" t="s">
        <v>399</v>
      </c>
      <c r="AC35">
        <v>1.1209</v>
      </c>
      <c r="AD35">
        <v>12.6671</v>
      </c>
      <c r="AE35">
        <v>195.482</v>
      </c>
      <c r="AF35">
        <v>3.5</v>
      </c>
      <c r="AG35">
        <v>79</v>
      </c>
    </row>
    <row r="36" spans="1:33">
      <c r="A36" t="s">
        <v>1374</v>
      </c>
      <c r="B36" s="1">
        <v>0.67708333333333337</v>
      </c>
      <c r="C36" t="s">
        <v>175</v>
      </c>
      <c r="D36" t="s">
        <v>484</v>
      </c>
      <c r="E36" t="s">
        <v>230</v>
      </c>
      <c r="F36">
        <v>3619</v>
      </c>
      <c r="G36" t="s">
        <v>291</v>
      </c>
      <c r="H36" t="s">
        <v>232</v>
      </c>
      <c r="I36" t="s">
        <v>5</v>
      </c>
      <c r="J36" t="s">
        <v>778</v>
      </c>
      <c r="K36" t="s">
        <v>1373</v>
      </c>
      <c r="L36">
        <v>4</v>
      </c>
      <c r="M36">
        <v>83.894999999999996</v>
      </c>
      <c r="N36">
        <v>70.855999999999995</v>
      </c>
      <c r="O36">
        <v>21.746200000000002</v>
      </c>
      <c r="P36">
        <v>14.489100000000001</v>
      </c>
      <c r="Q36">
        <v>5.7590000000000003</v>
      </c>
      <c r="R36">
        <v>3.8460000000000001</v>
      </c>
      <c r="S36">
        <v>3.6585999999999999</v>
      </c>
      <c r="T36">
        <v>2.5882000000000001</v>
      </c>
      <c r="U36">
        <v>1.0588</v>
      </c>
      <c r="V36">
        <v>1.0994999999999999</v>
      </c>
      <c r="W36">
        <v>19.174299999999999</v>
      </c>
      <c r="X36" t="s">
        <v>1375</v>
      </c>
      <c r="Y36">
        <v>1</v>
      </c>
      <c r="Z36" t="s">
        <v>494</v>
      </c>
      <c r="AA36">
        <v>1.6875</v>
      </c>
      <c r="AB36" t="s">
        <v>729</v>
      </c>
      <c r="AC36">
        <v>1.9468000000000001</v>
      </c>
      <c r="AD36">
        <v>15.033899999999999</v>
      </c>
      <c r="AE36" s="23">
        <v>247.83879999999999</v>
      </c>
      <c r="AF36">
        <v>6</v>
      </c>
      <c r="AG36">
        <v>70</v>
      </c>
    </row>
    <row r="37" spans="1:33">
      <c r="A37" t="s">
        <v>1176</v>
      </c>
      <c r="B37" s="1">
        <v>0.64236111111111105</v>
      </c>
      <c r="C37" t="s">
        <v>226</v>
      </c>
      <c r="D37" t="s">
        <v>229</v>
      </c>
      <c r="E37" t="s">
        <v>388</v>
      </c>
      <c r="F37">
        <v>3493</v>
      </c>
      <c r="G37" t="s">
        <v>231</v>
      </c>
      <c r="H37" t="s">
        <v>232</v>
      </c>
      <c r="I37" t="s">
        <v>5</v>
      </c>
      <c r="J37" t="s">
        <v>778</v>
      </c>
      <c r="K37" t="s">
        <v>1173</v>
      </c>
      <c r="L37">
        <v>5</v>
      </c>
      <c r="M37">
        <v>70.066000000000003</v>
      </c>
      <c r="N37">
        <v>53.513599999999997</v>
      </c>
      <c r="O37">
        <v>24.293800000000001</v>
      </c>
      <c r="P37">
        <v>10.2493</v>
      </c>
      <c r="Q37">
        <v>5.3320999999999996</v>
      </c>
      <c r="R37">
        <v>5.6619000000000002</v>
      </c>
      <c r="S37">
        <v>3.6070000000000002</v>
      </c>
      <c r="T37">
        <v>1.9675</v>
      </c>
      <c r="U37">
        <v>2.4651999999999998</v>
      </c>
      <c r="V37">
        <v>1.8751</v>
      </c>
      <c r="W37">
        <v>19.089300000000001</v>
      </c>
      <c r="X37" t="s">
        <v>1177</v>
      </c>
      <c r="Y37">
        <v>0.81230000000000002</v>
      </c>
      <c r="Z37" t="s">
        <v>756</v>
      </c>
      <c r="AA37">
        <v>1.5528</v>
      </c>
      <c r="AB37" t="s">
        <v>271</v>
      </c>
      <c r="AC37">
        <v>1.2179</v>
      </c>
      <c r="AD37">
        <v>27.1081</v>
      </c>
      <c r="AE37">
        <v>228.81180000000001</v>
      </c>
      <c r="AF37">
        <v>10</v>
      </c>
      <c r="AG37">
        <v>65</v>
      </c>
    </row>
    <row r="38" spans="1:33">
      <c r="A38" t="s">
        <v>1190</v>
      </c>
      <c r="B38" s="1">
        <v>0.64236111111111105</v>
      </c>
      <c r="C38" t="s">
        <v>226</v>
      </c>
      <c r="D38" t="s">
        <v>229</v>
      </c>
      <c r="E38" t="s">
        <v>388</v>
      </c>
      <c r="F38">
        <v>3493</v>
      </c>
      <c r="G38" t="s">
        <v>231</v>
      </c>
      <c r="H38" t="s">
        <v>232</v>
      </c>
      <c r="I38" t="s">
        <v>5</v>
      </c>
      <c r="J38" t="s">
        <v>778</v>
      </c>
      <c r="K38" t="s">
        <v>1173</v>
      </c>
      <c r="L38">
        <v>5</v>
      </c>
      <c r="M38">
        <v>46.56</v>
      </c>
      <c r="N38">
        <v>58.031999999999996</v>
      </c>
      <c r="O38">
        <v>16.1295</v>
      </c>
      <c r="P38">
        <v>11.1547</v>
      </c>
      <c r="Q38">
        <v>6.7072000000000003</v>
      </c>
      <c r="R38">
        <v>5.5457000000000001</v>
      </c>
      <c r="S38">
        <v>2.2759</v>
      </c>
      <c r="T38">
        <v>2.9327999999999999</v>
      </c>
      <c r="U38">
        <v>2.7799</v>
      </c>
      <c r="V38">
        <v>0.98960000000000004</v>
      </c>
      <c r="W38">
        <v>19.083600000000001</v>
      </c>
      <c r="X38" t="s">
        <v>1191</v>
      </c>
      <c r="Y38">
        <v>1.2934000000000001</v>
      </c>
      <c r="Z38" t="s">
        <v>1192</v>
      </c>
      <c r="AA38">
        <v>0.64800000000000002</v>
      </c>
      <c r="AB38" t="s">
        <v>1193</v>
      </c>
      <c r="AC38">
        <v>1.1667000000000001</v>
      </c>
      <c r="AD38">
        <v>16.6005</v>
      </c>
      <c r="AE38">
        <v>191.89949999999999</v>
      </c>
      <c r="AF38">
        <v>12</v>
      </c>
      <c r="AG38">
        <v>64</v>
      </c>
    </row>
    <row r="39" spans="1:33">
      <c r="A39" t="s">
        <v>1049</v>
      </c>
      <c r="B39" s="1">
        <v>0.61805555555555558</v>
      </c>
      <c r="C39" t="s">
        <v>226</v>
      </c>
      <c r="D39" t="s">
        <v>484</v>
      </c>
      <c r="E39" t="s">
        <v>230</v>
      </c>
      <c r="F39">
        <v>4528</v>
      </c>
      <c r="G39" t="s">
        <v>231</v>
      </c>
      <c r="H39" t="s">
        <v>232</v>
      </c>
      <c r="I39" t="s">
        <v>233</v>
      </c>
      <c r="J39" t="s">
        <v>778</v>
      </c>
      <c r="K39" t="s">
        <v>1046</v>
      </c>
      <c r="L39">
        <v>3</v>
      </c>
      <c r="M39">
        <v>76.875</v>
      </c>
      <c r="N39">
        <v>69.660399999999996</v>
      </c>
      <c r="O39">
        <v>34.5364</v>
      </c>
      <c r="P39">
        <v>8.1280999999999999</v>
      </c>
      <c r="Q39">
        <v>6.5978000000000003</v>
      </c>
      <c r="R39">
        <v>4.0427999999999997</v>
      </c>
      <c r="S39">
        <v>2.4525999999999999</v>
      </c>
      <c r="T39">
        <v>1.6576</v>
      </c>
      <c r="U39">
        <v>0</v>
      </c>
      <c r="V39">
        <v>0</v>
      </c>
      <c r="W39">
        <v>19.0593</v>
      </c>
      <c r="X39" t="s">
        <v>276</v>
      </c>
      <c r="Y39">
        <v>1.3494999999999999</v>
      </c>
      <c r="Z39" t="s">
        <v>263</v>
      </c>
      <c r="AA39">
        <v>1.1263000000000001</v>
      </c>
      <c r="AB39" t="s">
        <v>1050</v>
      </c>
      <c r="AC39">
        <v>1.9879</v>
      </c>
      <c r="AD39">
        <v>14.933400000000001</v>
      </c>
      <c r="AE39">
        <v>245.80449999999999</v>
      </c>
      <c r="AF39">
        <v>5.5</v>
      </c>
      <c r="AG39">
        <v>69</v>
      </c>
    </row>
    <row r="40" spans="1:33">
      <c r="A40" t="s">
        <v>1544</v>
      </c>
      <c r="B40" s="1">
        <v>0.76041666666666663</v>
      </c>
      <c r="C40" t="s">
        <v>181</v>
      </c>
      <c r="D40" t="s">
        <v>484</v>
      </c>
      <c r="E40" t="s">
        <v>290</v>
      </c>
      <c r="F40">
        <v>6663</v>
      </c>
      <c r="G40" t="s">
        <v>1481</v>
      </c>
      <c r="H40" t="s">
        <v>1482</v>
      </c>
      <c r="I40" s="3" t="s">
        <v>5</v>
      </c>
      <c r="J40" t="s">
        <v>778</v>
      </c>
      <c r="K40" t="s">
        <v>1541</v>
      </c>
      <c r="L40">
        <v>5</v>
      </c>
      <c r="M40">
        <v>78.17</v>
      </c>
      <c r="N40">
        <v>68.560199999999995</v>
      </c>
      <c r="O40">
        <v>36.647399999999998</v>
      </c>
      <c r="P40">
        <v>11.3474</v>
      </c>
      <c r="Q40">
        <v>6.6632999999999996</v>
      </c>
      <c r="R40">
        <v>6.5441000000000003</v>
      </c>
      <c r="S40">
        <v>4.7061999999999999</v>
      </c>
      <c r="T40">
        <v>3.6634000000000002</v>
      </c>
      <c r="U40">
        <v>1.9528000000000001</v>
      </c>
      <c r="V40">
        <v>2.3837000000000002</v>
      </c>
      <c r="W40">
        <v>19.055</v>
      </c>
      <c r="X40" t="s">
        <v>503</v>
      </c>
      <c r="Y40">
        <v>1.1897</v>
      </c>
      <c r="Z40" t="s">
        <v>1504</v>
      </c>
      <c r="AA40">
        <v>2.1124999999999998</v>
      </c>
      <c r="AB40" t="s">
        <v>669</v>
      </c>
      <c r="AC40">
        <v>2.1349999999999998</v>
      </c>
      <c r="AD40">
        <v>16.711600000000001</v>
      </c>
      <c r="AE40">
        <v>261.84230000000002</v>
      </c>
      <c r="AF40">
        <v>5.5</v>
      </c>
      <c r="AG40">
        <v>79</v>
      </c>
    </row>
    <row r="41" spans="1:33">
      <c r="A41" t="s">
        <v>1121</v>
      </c>
      <c r="B41" s="1">
        <v>0.62847222222222221</v>
      </c>
      <c r="C41" t="s">
        <v>175</v>
      </c>
      <c r="D41" t="s">
        <v>1105</v>
      </c>
      <c r="E41" t="s">
        <v>802</v>
      </c>
      <c r="F41">
        <v>12938</v>
      </c>
      <c r="G41" t="s">
        <v>291</v>
      </c>
      <c r="H41" t="s">
        <v>232</v>
      </c>
      <c r="I41" t="s">
        <v>5</v>
      </c>
      <c r="J41" t="s">
        <v>778</v>
      </c>
      <c r="K41" t="s">
        <v>1106</v>
      </c>
      <c r="L41">
        <v>3</v>
      </c>
      <c r="M41">
        <v>68.061000000000007</v>
      </c>
      <c r="N41">
        <v>49.5229</v>
      </c>
      <c r="O41">
        <v>32.2151</v>
      </c>
      <c r="P41">
        <v>9.93</v>
      </c>
      <c r="Q41">
        <v>11.194000000000001</v>
      </c>
      <c r="R41">
        <v>9.5778999999999996</v>
      </c>
      <c r="S41">
        <v>3.4089999999999998</v>
      </c>
      <c r="T41">
        <v>4.2228000000000003</v>
      </c>
      <c r="U41">
        <v>1.9563999999999999</v>
      </c>
      <c r="V41">
        <v>1.9885999999999999</v>
      </c>
      <c r="W41">
        <v>19.038599999999999</v>
      </c>
      <c r="X41" t="s">
        <v>487</v>
      </c>
      <c r="Y41">
        <v>3.8679999999999999</v>
      </c>
      <c r="Z41" t="s">
        <v>488</v>
      </c>
      <c r="AA41">
        <v>2.9001000000000001</v>
      </c>
      <c r="AB41" t="s">
        <v>753</v>
      </c>
      <c r="AC41">
        <v>1.5907</v>
      </c>
      <c r="AD41">
        <v>22.638400000000001</v>
      </c>
      <c r="AE41">
        <v>242.11349999999999</v>
      </c>
      <c r="AF41">
        <v>10</v>
      </c>
      <c r="AG41">
        <v>101</v>
      </c>
    </row>
    <row r="42" spans="1:33">
      <c r="A42" t="s">
        <v>1612</v>
      </c>
      <c r="B42" s="1">
        <v>0.82291666666666663</v>
      </c>
      <c r="C42" t="s">
        <v>181</v>
      </c>
      <c r="D42" t="s">
        <v>1105</v>
      </c>
      <c r="E42" t="s">
        <v>388</v>
      </c>
      <c r="F42">
        <v>3429</v>
      </c>
      <c r="G42" t="s">
        <v>1481</v>
      </c>
      <c r="H42" t="s">
        <v>1482</v>
      </c>
      <c r="I42" s="3" t="s">
        <v>5</v>
      </c>
      <c r="J42" t="s">
        <v>778</v>
      </c>
      <c r="K42" t="s">
        <v>1611</v>
      </c>
      <c r="L42">
        <v>7</v>
      </c>
      <c r="M42">
        <v>71.2</v>
      </c>
      <c r="N42">
        <v>48</v>
      </c>
      <c r="O42">
        <v>21.197199999999999</v>
      </c>
      <c r="P42">
        <v>7.3238000000000003</v>
      </c>
      <c r="Q42">
        <v>5.1463999999999999</v>
      </c>
      <c r="R42">
        <v>4.9687999999999999</v>
      </c>
      <c r="S42">
        <v>2.5897999999999999</v>
      </c>
      <c r="T42">
        <v>2.3273999999999999</v>
      </c>
      <c r="U42">
        <v>1.4247000000000001</v>
      </c>
      <c r="V42">
        <v>1.3213999999999999</v>
      </c>
      <c r="W42">
        <v>18.984999999999999</v>
      </c>
      <c r="X42" t="s">
        <v>671</v>
      </c>
      <c r="Y42">
        <v>1.9991000000000001</v>
      </c>
      <c r="Z42" t="s">
        <v>1570</v>
      </c>
      <c r="AA42">
        <v>1.0163</v>
      </c>
      <c r="AB42" t="s">
        <v>787</v>
      </c>
      <c r="AC42">
        <v>1.4931000000000001</v>
      </c>
      <c r="AD42">
        <v>12.6045</v>
      </c>
      <c r="AE42">
        <v>201.59739999999999</v>
      </c>
      <c r="AF42">
        <v>2</v>
      </c>
      <c r="AG42">
        <v>57</v>
      </c>
    </row>
    <row r="43" spans="1:33">
      <c r="A43" t="s">
        <v>1074</v>
      </c>
      <c r="B43" s="1">
        <v>0.62152777777777779</v>
      </c>
      <c r="C43" t="s">
        <v>224</v>
      </c>
      <c r="D43" t="s">
        <v>484</v>
      </c>
      <c r="F43">
        <v>6814</v>
      </c>
      <c r="G43" t="s">
        <v>231</v>
      </c>
      <c r="H43" t="s">
        <v>232</v>
      </c>
      <c r="I43" t="s">
        <v>5</v>
      </c>
      <c r="J43" t="s">
        <v>778</v>
      </c>
      <c r="K43" t="s">
        <v>1073</v>
      </c>
      <c r="L43">
        <v>4</v>
      </c>
      <c r="M43">
        <v>85.8</v>
      </c>
      <c r="N43">
        <v>78.239999999999995</v>
      </c>
      <c r="O43">
        <v>30.288</v>
      </c>
      <c r="P43">
        <v>5.8141999999999996</v>
      </c>
      <c r="Q43">
        <v>8.3637999999999995</v>
      </c>
      <c r="R43">
        <v>6.5439999999999996</v>
      </c>
      <c r="S43">
        <v>2.7111000000000001</v>
      </c>
      <c r="T43">
        <v>2.0053000000000001</v>
      </c>
      <c r="U43">
        <v>1.8484</v>
      </c>
      <c r="V43">
        <v>1.4503999999999999</v>
      </c>
      <c r="W43">
        <v>18.927900000000001</v>
      </c>
      <c r="X43" t="s">
        <v>441</v>
      </c>
      <c r="Y43">
        <v>0.95679999999999998</v>
      </c>
      <c r="Z43" t="s">
        <v>442</v>
      </c>
      <c r="AA43">
        <v>1.8149999999999999</v>
      </c>
      <c r="AB43" t="s">
        <v>642</v>
      </c>
      <c r="AC43">
        <v>1.6837</v>
      </c>
      <c r="AD43">
        <v>13.3551</v>
      </c>
      <c r="AE43" s="23">
        <v>259.80369999999999</v>
      </c>
      <c r="AF43">
        <v>5.5</v>
      </c>
      <c r="AG43">
        <v>62</v>
      </c>
    </row>
    <row r="44" spans="1:33">
      <c r="A44" t="s">
        <v>1559</v>
      </c>
      <c r="B44" s="1">
        <v>0.76041666666666663</v>
      </c>
      <c r="C44" t="s">
        <v>181</v>
      </c>
      <c r="D44" t="s">
        <v>484</v>
      </c>
      <c r="E44" t="s">
        <v>290</v>
      </c>
      <c r="F44">
        <v>6663</v>
      </c>
      <c r="G44" t="s">
        <v>1481</v>
      </c>
      <c r="H44" t="s">
        <v>1482</v>
      </c>
      <c r="I44" s="3" t="s">
        <v>5</v>
      </c>
      <c r="J44" t="s">
        <v>778</v>
      </c>
      <c r="K44" t="s">
        <v>1541</v>
      </c>
      <c r="L44">
        <v>7</v>
      </c>
      <c r="M44">
        <v>48.794400000000003</v>
      </c>
      <c r="N44">
        <v>39.666400000000003</v>
      </c>
      <c r="O44">
        <v>12.638299999999999</v>
      </c>
      <c r="P44">
        <v>9.1720000000000006</v>
      </c>
      <c r="Q44">
        <v>4.6631999999999998</v>
      </c>
      <c r="R44">
        <v>4.5911999999999997</v>
      </c>
      <c r="S44">
        <v>3.9138000000000002</v>
      </c>
      <c r="T44">
        <v>2.1295999999999999</v>
      </c>
      <c r="U44">
        <v>1.9201999999999999</v>
      </c>
      <c r="V44">
        <v>1.4408000000000001</v>
      </c>
      <c r="W44">
        <v>18.917100000000001</v>
      </c>
      <c r="X44" t="s">
        <v>518</v>
      </c>
      <c r="Y44">
        <v>2.2202999999999999</v>
      </c>
      <c r="Z44" t="s">
        <v>1560</v>
      </c>
      <c r="AA44">
        <v>0.77949999999999997</v>
      </c>
      <c r="AB44" t="s">
        <v>271</v>
      </c>
      <c r="AC44">
        <v>1.2861</v>
      </c>
      <c r="AD44">
        <v>18.8565</v>
      </c>
      <c r="AE44">
        <v>170.98949999999999</v>
      </c>
      <c r="AF44">
        <v>20</v>
      </c>
      <c r="AG44">
        <v>73</v>
      </c>
    </row>
    <row r="45" spans="1:33">
      <c r="A45" t="s">
        <v>1317</v>
      </c>
      <c r="B45" s="1">
        <v>0.66666666666666663</v>
      </c>
      <c r="C45" t="s">
        <v>226</v>
      </c>
      <c r="D45" t="s">
        <v>229</v>
      </c>
      <c r="E45" t="s">
        <v>388</v>
      </c>
      <c r="F45">
        <v>3493</v>
      </c>
      <c r="G45" t="s">
        <v>231</v>
      </c>
      <c r="H45" t="s">
        <v>232</v>
      </c>
      <c r="I45" t="s">
        <v>5</v>
      </c>
      <c r="J45" t="s">
        <v>778</v>
      </c>
      <c r="K45" t="s">
        <v>1312</v>
      </c>
      <c r="L45">
        <v>4</v>
      </c>
      <c r="M45">
        <v>59.3</v>
      </c>
      <c r="N45">
        <v>33.425899999999999</v>
      </c>
      <c r="O45">
        <v>24.400200000000002</v>
      </c>
      <c r="P45">
        <v>10.5624</v>
      </c>
      <c r="Q45">
        <v>5.0472999999999999</v>
      </c>
      <c r="R45">
        <v>5.4817999999999998</v>
      </c>
      <c r="S45">
        <v>4.3117000000000001</v>
      </c>
      <c r="T45">
        <v>2.7077</v>
      </c>
      <c r="U45">
        <v>1.2801</v>
      </c>
      <c r="V45">
        <v>0.77810000000000001</v>
      </c>
      <c r="W45">
        <v>18.8886</v>
      </c>
      <c r="X45" t="s">
        <v>1179</v>
      </c>
      <c r="Y45">
        <v>1.0805</v>
      </c>
      <c r="Z45" t="s">
        <v>243</v>
      </c>
      <c r="AA45">
        <v>0.87770000000000004</v>
      </c>
      <c r="AB45" t="s">
        <v>902</v>
      </c>
      <c r="AC45">
        <v>1.3376999999999999</v>
      </c>
      <c r="AD45">
        <v>11.7912</v>
      </c>
      <c r="AE45">
        <v>181.27090000000001</v>
      </c>
      <c r="AF45">
        <v>8</v>
      </c>
      <c r="AG45">
        <v>65</v>
      </c>
    </row>
    <row r="46" spans="1:33">
      <c r="A46" t="s">
        <v>1079</v>
      </c>
      <c r="B46" s="1">
        <v>0.62152777777777779</v>
      </c>
      <c r="C46" t="s">
        <v>224</v>
      </c>
      <c r="D46" t="s">
        <v>484</v>
      </c>
      <c r="F46">
        <v>6814</v>
      </c>
      <c r="G46" t="s">
        <v>231</v>
      </c>
      <c r="H46" t="s">
        <v>232</v>
      </c>
      <c r="I46" t="s">
        <v>5</v>
      </c>
      <c r="J46" t="s">
        <v>778</v>
      </c>
      <c r="K46" t="s">
        <v>1073</v>
      </c>
      <c r="L46">
        <v>4</v>
      </c>
      <c r="M46">
        <v>83.96</v>
      </c>
      <c r="N46">
        <v>64.924800000000005</v>
      </c>
      <c r="O46">
        <v>36.270200000000003</v>
      </c>
      <c r="P46">
        <v>7.4211</v>
      </c>
      <c r="Q46">
        <v>5.7712000000000003</v>
      </c>
      <c r="R46">
        <v>5.5340999999999996</v>
      </c>
      <c r="S46">
        <v>3.7069999999999999</v>
      </c>
      <c r="T46">
        <v>1.6892</v>
      </c>
      <c r="U46">
        <v>1.1483000000000001</v>
      </c>
      <c r="V46">
        <v>2.0665</v>
      </c>
      <c r="W46">
        <v>18.88</v>
      </c>
      <c r="X46" t="s">
        <v>634</v>
      </c>
      <c r="Y46">
        <v>0.73899999999999999</v>
      </c>
      <c r="Z46" t="s">
        <v>1080</v>
      </c>
      <c r="AA46">
        <v>0</v>
      </c>
      <c r="AB46" t="s">
        <v>902</v>
      </c>
      <c r="AC46">
        <v>1.4052</v>
      </c>
      <c r="AD46">
        <v>11.581</v>
      </c>
      <c r="AE46">
        <v>245.0977</v>
      </c>
      <c r="AF46">
        <v>8</v>
      </c>
      <c r="AG46">
        <v>67</v>
      </c>
    </row>
    <row r="47" spans="1:33">
      <c r="A47" t="s">
        <v>1052</v>
      </c>
      <c r="B47" s="1">
        <v>0.61805555555555558</v>
      </c>
      <c r="C47" t="s">
        <v>226</v>
      </c>
      <c r="D47" t="s">
        <v>484</v>
      </c>
      <c r="E47" t="s">
        <v>230</v>
      </c>
      <c r="F47">
        <v>4528</v>
      </c>
      <c r="G47" t="s">
        <v>231</v>
      </c>
      <c r="H47" t="s">
        <v>232</v>
      </c>
      <c r="I47" t="s">
        <v>233</v>
      </c>
      <c r="J47" t="s">
        <v>778</v>
      </c>
      <c r="K47" t="s">
        <v>1046</v>
      </c>
      <c r="L47">
        <v>3</v>
      </c>
      <c r="M47">
        <v>64.56</v>
      </c>
      <c r="N47">
        <v>34.871899999999997</v>
      </c>
      <c r="O47">
        <v>29.494499999999999</v>
      </c>
      <c r="P47">
        <v>8.7766000000000002</v>
      </c>
      <c r="Q47">
        <v>5.9370000000000003</v>
      </c>
      <c r="R47">
        <v>5.2412999999999998</v>
      </c>
      <c r="S47">
        <v>3.6496</v>
      </c>
      <c r="T47">
        <v>2.1688000000000001</v>
      </c>
      <c r="U47">
        <v>1.3553999999999999</v>
      </c>
      <c r="V47">
        <v>1.3963000000000001</v>
      </c>
      <c r="W47">
        <v>18.8643</v>
      </c>
      <c r="X47" t="s">
        <v>250</v>
      </c>
      <c r="Y47">
        <v>0.73080000000000001</v>
      </c>
      <c r="Z47" t="s">
        <v>677</v>
      </c>
      <c r="AA47">
        <v>1.6807000000000001</v>
      </c>
      <c r="AB47" t="s">
        <v>729</v>
      </c>
      <c r="AC47">
        <v>2.0604</v>
      </c>
      <c r="AD47">
        <v>10.375</v>
      </c>
      <c r="AE47">
        <v>191.16249999999999</v>
      </c>
      <c r="AF47">
        <v>10</v>
      </c>
      <c r="AG47">
        <v>64</v>
      </c>
    </row>
    <row r="48" spans="1:33">
      <c r="A48" t="s">
        <v>904</v>
      </c>
      <c r="B48" s="1">
        <v>0.59722222222222221</v>
      </c>
      <c r="C48" t="s">
        <v>224</v>
      </c>
      <c r="D48" t="s">
        <v>484</v>
      </c>
      <c r="F48">
        <v>7632</v>
      </c>
      <c r="G48" t="s">
        <v>231</v>
      </c>
      <c r="H48" t="s">
        <v>232</v>
      </c>
      <c r="I48" t="s">
        <v>233</v>
      </c>
      <c r="J48" t="s">
        <v>778</v>
      </c>
      <c r="K48" t="s">
        <v>899</v>
      </c>
      <c r="L48">
        <v>3</v>
      </c>
      <c r="M48">
        <v>83.095500000000001</v>
      </c>
      <c r="N48">
        <v>48.753599999999999</v>
      </c>
      <c r="O48">
        <v>22.6342</v>
      </c>
      <c r="P48">
        <v>6.9810999999999996</v>
      </c>
      <c r="Q48">
        <v>3.8408000000000002</v>
      </c>
      <c r="R48">
        <v>0</v>
      </c>
      <c r="S48">
        <v>0</v>
      </c>
      <c r="T48">
        <v>0</v>
      </c>
      <c r="U48">
        <v>0</v>
      </c>
      <c r="V48">
        <v>0</v>
      </c>
      <c r="W48">
        <v>18.8629</v>
      </c>
      <c r="X48" t="s">
        <v>473</v>
      </c>
      <c r="Y48">
        <v>2.1421999999999999</v>
      </c>
      <c r="Z48" t="s">
        <v>474</v>
      </c>
      <c r="AA48">
        <v>1.8369</v>
      </c>
      <c r="AB48" t="s">
        <v>905</v>
      </c>
      <c r="AC48">
        <v>1.2645999999999999</v>
      </c>
      <c r="AD48">
        <v>14.6</v>
      </c>
      <c r="AE48">
        <v>216.3486</v>
      </c>
      <c r="AF48">
        <v>2.25</v>
      </c>
      <c r="AG48">
        <v>79</v>
      </c>
    </row>
    <row r="49" spans="1:33">
      <c r="A49" t="s">
        <v>906</v>
      </c>
      <c r="B49" s="1">
        <v>0.59722222222222221</v>
      </c>
      <c r="C49" t="s">
        <v>224</v>
      </c>
      <c r="D49" t="s">
        <v>484</v>
      </c>
      <c r="F49">
        <v>7632</v>
      </c>
      <c r="G49" t="s">
        <v>231</v>
      </c>
      <c r="H49" t="s">
        <v>232</v>
      </c>
      <c r="I49" t="s">
        <v>233</v>
      </c>
      <c r="J49" t="s">
        <v>778</v>
      </c>
      <c r="K49" t="s">
        <v>899</v>
      </c>
      <c r="L49">
        <v>3</v>
      </c>
      <c r="M49">
        <v>93.883600000000001</v>
      </c>
      <c r="N49">
        <v>44.549500000000002</v>
      </c>
      <c r="O49">
        <v>16.124199999999998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18.855699999999999</v>
      </c>
      <c r="X49" t="s">
        <v>469</v>
      </c>
      <c r="Y49">
        <v>1.3923000000000001</v>
      </c>
      <c r="Z49" t="s">
        <v>907</v>
      </c>
      <c r="AA49">
        <v>1.0283</v>
      </c>
      <c r="AB49" t="s">
        <v>319</v>
      </c>
      <c r="AC49">
        <v>1.3934</v>
      </c>
      <c r="AD49">
        <v>9.766</v>
      </c>
      <c r="AE49">
        <v>214.90549999999999</v>
      </c>
      <c r="AF49">
        <v>3.33</v>
      </c>
      <c r="AG49">
        <v>0</v>
      </c>
    </row>
    <row r="50" spans="1:33">
      <c r="A50" t="s">
        <v>1643</v>
      </c>
      <c r="B50" s="1">
        <v>0.84375</v>
      </c>
      <c r="C50" t="s">
        <v>181</v>
      </c>
      <c r="D50" t="s">
        <v>1632</v>
      </c>
      <c r="E50" t="s">
        <v>230</v>
      </c>
      <c r="F50">
        <v>5434</v>
      </c>
      <c r="G50" t="s">
        <v>1481</v>
      </c>
      <c r="H50" t="s">
        <v>1482</v>
      </c>
      <c r="I50" s="3" t="s">
        <v>5</v>
      </c>
      <c r="J50" t="s">
        <v>778</v>
      </c>
      <c r="K50" t="s">
        <v>1633</v>
      </c>
      <c r="L50">
        <v>3</v>
      </c>
      <c r="M50">
        <v>58.615000000000002</v>
      </c>
      <c r="N50">
        <v>56.971899999999998</v>
      </c>
      <c r="O50">
        <v>13.327500000000001</v>
      </c>
      <c r="P50">
        <v>9.8224999999999998</v>
      </c>
      <c r="Q50">
        <v>5.6245000000000003</v>
      </c>
      <c r="R50">
        <v>6.274</v>
      </c>
      <c r="S50">
        <v>2.3731</v>
      </c>
      <c r="T50">
        <v>2.1724999999999999</v>
      </c>
      <c r="U50">
        <v>2.0445000000000002</v>
      </c>
      <c r="V50">
        <v>2.2113</v>
      </c>
      <c r="W50">
        <v>18.8536</v>
      </c>
      <c r="X50" t="s">
        <v>1644</v>
      </c>
      <c r="Y50">
        <v>0.63080000000000003</v>
      </c>
      <c r="Z50" t="s">
        <v>1255</v>
      </c>
      <c r="AA50">
        <v>1.7836000000000001</v>
      </c>
      <c r="AB50" t="s">
        <v>256</v>
      </c>
      <c r="AC50">
        <v>1.7475000000000001</v>
      </c>
      <c r="AD50">
        <v>23.848600000000001</v>
      </c>
      <c r="AE50">
        <v>206.30090000000001</v>
      </c>
      <c r="AF50">
        <v>7</v>
      </c>
      <c r="AG50">
        <v>67</v>
      </c>
    </row>
    <row r="51" spans="1:33">
      <c r="A51" t="s">
        <v>1092</v>
      </c>
      <c r="B51" s="1">
        <v>0.62152777777777779</v>
      </c>
      <c r="C51" t="s">
        <v>224</v>
      </c>
      <c r="D51" t="s">
        <v>484</v>
      </c>
      <c r="F51">
        <v>6814</v>
      </c>
      <c r="G51" t="s">
        <v>231</v>
      </c>
      <c r="H51" t="s">
        <v>232</v>
      </c>
      <c r="I51" t="s">
        <v>5</v>
      </c>
      <c r="J51" t="s">
        <v>778</v>
      </c>
      <c r="K51" t="s">
        <v>1073</v>
      </c>
      <c r="L51">
        <v>3</v>
      </c>
      <c r="M51">
        <v>65.260000000000005</v>
      </c>
      <c r="N51">
        <v>49.752800000000001</v>
      </c>
      <c r="O51">
        <v>30.292000000000002</v>
      </c>
      <c r="P51">
        <v>7.7934000000000001</v>
      </c>
      <c r="Q51">
        <v>5.4790000000000001</v>
      </c>
      <c r="R51">
        <v>0</v>
      </c>
      <c r="S51">
        <v>0</v>
      </c>
      <c r="T51">
        <v>0</v>
      </c>
      <c r="U51">
        <v>0</v>
      </c>
      <c r="V51">
        <v>0</v>
      </c>
      <c r="W51">
        <v>18.808599999999998</v>
      </c>
      <c r="X51" t="s">
        <v>465</v>
      </c>
      <c r="Y51">
        <v>0.77380000000000004</v>
      </c>
      <c r="Z51" t="s">
        <v>478</v>
      </c>
      <c r="AA51">
        <v>0.43020000000000003</v>
      </c>
      <c r="AB51" t="s">
        <v>335</v>
      </c>
      <c r="AC51">
        <v>2.2151999999999998</v>
      </c>
      <c r="AD51">
        <v>1.8</v>
      </c>
      <c r="AE51">
        <v>195.99369999999999</v>
      </c>
      <c r="AF51">
        <v>10</v>
      </c>
      <c r="AG51">
        <v>60</v>
      </c>
    </row>
    <row r="52" spans="1:33">
      <c r="A52" t="s">
        <v>1636</v>
      </c>
      <c r="B52" s="1">
        <v>0.84375</v>
      </c>
      <c r="C52" t="s">
        <v>181</v>
      </c>
      <c r="D52" t="s">
        <v>1632</v>
      </c>
      <c r="E52" t="s">
        <v>230</v>
      </c>
      <c r="F52">
        <v>5434</v>
      </c>
      <c r="G52" t="s">
        <v>1481</v>
      </c>
      <c r="H52" t="s">
        <v>1482</v>
      </c>
      <c r="I52" s="3" t="s">
        <v>5</v>
      </c>
      <c r="J52" t="s">
        <v>778</v>
      </c>
      <c r="K52" t="s">
        <v>1633</v>
      </c>
      <c r="L52">
        <v>5</v>
      </c>
      <c r="M52">
        <v>74.959999999999994</v>
      </c>
      <c r="N52">
        <v>42.989400000000003</v>
      </c>
      <c r="O52">
        <v>25.154199999999999</v>
      </c>
      <c r="P52">
        <v>13.536</v>
      </c>
      <c r="Q52">
        <v>7.1180000000000003</v>
      </c>
      <c r="R52">
        <v>6.2899000000000003</v>
      </c>
      <c r="S52">
        <v>4.0865</v>
      </c>
      <c r="T52">
        <v>1.1556</v>
      </c>
      <c r="U52">
        <v>1.095</v>
      </c>
      <c r="V52">
        <v>1.6583000000000001</v>
      </c>
      <c r="W52">
        <v>18.791399999999999</v>
      </c>
      <c r="X52" t="s">
        <v>1637</v>
      </c>
      <c r="Y52">
        <v>2.3548</v>
      </c>
      <c r="Z52" t="s">
        <v>1638</v>
      </c>
      <c r="AA52">
        <v>1.2017</v>
      </c>
      <c r="AB52" t="s">
        <v>1639</v>
      </c>
      <c r="AC52">
        <v>1.5984</v>
      </c>
      <c r="AD52">
        <v>19.8963</v>
      </c>
      <c r="AE52">
        <v>221.88550000000001</v>
      </c>
      <c r="AF52">
        <v>6.5</v>
      </c>
      <c r="AG52">
        <v>69</v>
      </c>
    </row>
    <row r="53" spans="1:33">
      <c r="A53" t="s">
        <v>300</v>
      </c>
      <c r="B53" s="1">
        <v>0.51041666666666663</v>
      </c>
      <c r="C53" t="s">
        <v>175</v>
      </c>
      <c r="D53" t="s">
        <v>229</v>
      </c>
      <c r="E53" t="s">
        <v>290</v>
      </c>
      <c r="F53">
        <v>6469</v>
      </c>
      <c r="G53" t="s">
        <v>291</v>
      </c>
      <c r="H53" t="s">
        <v>232</v>
      </c>
      <c r="I53" t="s">
        <v>233</v>
      </c>
      <c r="J53" t="s">
        <v>234</v>
      </c>
      <c r="K53" t="s">
        <v>292</v>
      </c>
      <c r="L53">
        <v>2</v>
      </c>
      <c r="M53">
        <v>62.991500000000002</v>
      </c>
      <c r="N53">
        <v>51.366799999999998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18.764299999999999</v>
      </c>
      <c r="X53" t="s">
        <v>301</v>
      </c>
      <c r="Y53">
        <v>1.8328</v>
      </c>
      <c r="Z53" t="s">
        <v>302</v>
      </c>
      <c r="AA53">
        <v>2.6074000000000002</v>
      </c>
      <c r="AB53" t="s">
        <v>303</v>
      </c>
      <c r="AC53">
        <v>1.4602999999999999</v>
      </c>
      <c r="AD53">
        <v>1.8</v>
      </c>
      <c r="AE53">
        <v>191.76669999999999</v>
      </c>
      <c r="AF53">
        <v>6.5</v>
      </c>
      <c r="AG53">
        <v>0</v>
      </c>
    </row>
    <row r="54" spans="1:33">
      <c r="A54" t="s">
        <v>900</v>
      </c>
      <c r="B54" s="1">
        <v>0.59722222222222221</v>
      </c>
      <c r="C54" t="s">
        <v>224</v>
      </c>
      <c r="D54" t="s">
        <v>484</v>
      </c>
      <c r="F54">
        <v>7632</v>
      </c>
      <c r="G54" t="s">
        <v>231</v>
      </c>
      <c r="H54" t="s">
        <v>232</v>
      </c>
      <c r="I54" t="s">
        <v>233</v>
      </c>
      <c r="J54" t="s">
        <v>778</v>
      </c>
      <c r="K54" t="s">
        <v>899</v>
      </c>
      <c r="L54">
        <v>3</v>
      </c>
      <c r="M54">
        <v>75.789400000000001</v>
      </c>
      <c r="N54">
        <v>71.279700000000005</v>
      </c>
      <c r="O54">
        <v>32.128799999999998</v>
      </c>
      <c r="P54">
        <v>10.6035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18.7607</v>
      </c>
      <c r="X54" t="s">
        <v>444</v>
      </c>
      <c r="Y54">
        <v>1.9692000000000001</v>
      </c>
      <c r="Z54" t="s">
        <v>901</v>
      </c>
      <c r="AA54">
        <v>0.1452</v>
      </c>
      <c r="AB54" t="s">
        <v>902</v>
      </c>
      <c r="AC54">
        <v>1.4906999999999999</v>
      </c>
      <c r="AD54">
        <v>11.1</v>
      </c>
      <c r="AE54" s="23">
        <v>247.43350000000001</v>
      </c>
      <c r="AF54">
        <v>3</v>
      </c>
      <c r="AG54">
        <v>75</v>
      </c>
    </row>
    <row r="55" spans="1:33">
      <c r="A55" t="s">
        <v>1200</v>
      </c>
      <c r="B55" s="1">
        <v>0.64236111111111105</v>
      </c>
      <c r="C55" t="s">
        <v>226</v>
      </c>
      <c r="D55" t="s">
        <v>229</v>
      </c>
      <c r="E55" t="s">
        <v>388</v>
      </c>
      <c r="F55">
        <v>3493</v>
      </c>
      <c r="G55" t="s">
        <v>231</v>
      </c>
      <c r="H55" t="s">
        <v>232</v>
      </c>
      <c r="I55" t="s">
        <v>5</v>
      </c>
      <c r="J55" t="s">
        <v>778</v>
      </c>
      <c r="K55" t="s">
        <v>1173</v>
      </c>
      <c r="L55">
        <v>11</v>
      </c>
      <c r="M55">
        <v>61.305999999999997</v>
      </c>
      <c r="N55">
        <v>43.027700000000003</v>
      </c>
      <c r="O55">
        <v>28.251200000000001</v>
      </c>
      <c r="P55">
        <v>8.9230999999999998</v>
      </c>
      <c r="Q55">
        <v>3.9070999999999998</v>
      </c>
      <c r="R55">
        <v>3.6036000000000001</v>
      </c>
      <c r="S55">
        <v>2.7690999999999999</v>
      </c>
      <c r="T55">
        <v>1.8813</v>
      </c>
      <c r="U55">
        <v>1.0342</v>
      </c>
      <c r="V55">
        <v>1.3947000000000001</v>
      </c>
      <c r="W55">
        <v>18.7257</v>
      </c>
      <c r="X55" t="s">
        <v>1201</v>
      </c>
      <c r="Y55">
        <v>0.20899999999999999</v>
      </c>
      <c r="Z55" t="s">
        <v>494</v>
      </c>
      <c r="AA55">
        <v>1.5402</v>
      </c>
      <c r="AB55" t="s">
        <v>1202</v>
      </c>
      <c r="AC55">
        <v>0.76670000000000005</v>
      </c>
      <c r="AD55">
        <v>13.7463</v>
      </c>
      <c r="AE55">
        <v>191.08600000000001</v>
      </c>
      <c r="AF55">
        <v>20</v>
      </c>
      <c r="AG55">
        <v>51</v>
      </c>
    </row>
    <row r="56" spans="1:33">
      <c r="A56" t="s">
        <v>492</v>
      </c>
      <c r="B56" s="1">
        <v>0.53125</v>
      </c>
      <c r="C56" t="s">
        <v>175</v>
      </c>
      <c r="D56" t="s">
        <v>484</v>
      </c>
      <c r="E56" t="s">
        <v>230</v>
      </c>
      <c r="F56">
        <v>3752</v>
      </c>
      <c r="G56" t="s">
        <v>291</v>
      </c>
      <c r="H56" t="s">
        <v>232</v>
      </c>
      <c r="I56" t="s">
        <v>5</v>
      </c>
      <c r="J56" t="s">
        <v>234</v>
      </c>
      <c r="K56" t="s">
        <v>485</v>
      </c>
      <c r="L56">
        <v>2</v>
      </c>
      <c r="M56">
        <v>72.45</v>
      </c>
      <c r="N56">
        <v>57.495600000000003</v>
      </c>
      <c r="O56">
        <v>31.0822</v>
      </c>
      <c r="P56">
        <v>6.3997999999999999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18.706399999999999</v>
      </c>
      <c r="X56" t="s">
        <v>493</v>
      </c>
      <c r="Y56">
        <v>1.2289000000000001</v>
      </c>
      <c r="Z56" t="s">
        <v>494</v>
      </c>
      <c r="AA56">
        <v>1.1875</v>
      </c>
      <c r="AB56" t="s">
        <v>239</v>
      </c>
      <c r="AC56">
        <v>1.8607</v>
      </c>
      <c r="AD56">
        <v>4.45</v>
      </c>
      <c r="AE56">
        <v>215.10980000000001</v>
      </c>
      <c r="AF56">
        <v>12</v>
      </c>
      <c r="AG56">
        <v>68</v>
      </c>
    </row>
    <row r="57" spans="1:33">
      <c r="A57" t="s">
        <v>1094</v>
      </c>
      <c r="B57" s="1">
        <v>0.62152777777777779</v>
      </c>
      <c r="C57" t="s">
        <v>224</v>
      </c>
      <c r="D57" t="s">
        <v>484</v>
      </c>
      <c r="F57">
        <v>6814</v>
      </c>
      <c r="G57" t="s">
        <v>231</v>
      </c>
      <c r="H57" t="s">
        <v>232</v>
      </c>
      <c r="I57" t="s">
        <v>5</v>
      </c>
      <c r="J57" t="s">
        <v>778</v>
      </c>
      <c r="K57" t="s">
        <v>1073</v>
      </c>
      <c r="L57">
        <v>4</v>
      </c>
      <c r="M57">
        <v>71.72</v>
      </c>
      <c r="N57">
        <v>37.539299999999997</v>
      </c>
      <c r="O57">
        <v>16.660399999999999</v>
      </c>
      <c r="P57">
        <v>8.0458999999999996</v>
      </c>
      <c r="Q57">
        <v>6.5147000000000004</v>
      </c>
      <c r="R57">
        <v>4.4790999999999999</v>
      </c>
      <c r="S57">
        <v>3.0226999999999999</v>
      </c>
      <c r="T57">
        <v>1.8331</v>
      </c>
      <c r="U57">
        <v>1.9534</v>
      </c>
      <c r="V57">
        <v>1.3335999999999999</v>
      </c>
      <c r="W57">
        <v>18.696400000000001</v>
      </c>
      <c r="X57" t="s">
        <v>644</v>
      </c>
      <c r="Y57">
        <v>1.3652</v>
      </c>
      <c r="Z57" t="s">
        <v>1095</v>
      </c>
      <c r="AA57">
        <v>0.1323</v>
      </c>
      <c r="AB57" t="s">
        <v>278</v>
      </c>
      <c r="AC57">
        <v>1.8174999999999999</v>
      </c>
      <c r="AD57">
        <v>13.572699999999999</v>
      </c>
      <c r="AE57">
        <v>188.68639999999999</v>
      </c>
      <c r="AF57">
        <v>14</v>
      </c>
      <c r="AG57">
        <v>64</v>
      </c>
    </row>
    <row r="58" spans="1:33">
      <c r="A58" t="s">
        <v>1398</v>
      </c>
      <c r="B58" s="1">
        <v>0.67708333333333337</v>
      </c>
      <c r="C58" t="s">
        <v>175</v>
      </c>
      <c r="D58" t="s">
        <v>484</v>
      </c>
      <c r="E58" t="s">
        <v>230</v>
      </c>
      <c r="F58">
        <v>3619</v>
      </c>
      <c r="G58" t="s">
        <v>291</v>
      </c>
      <c r="H58" t="s">
        <v>232</v>
      </c>
      <c r="I58" t="s">
        <v>5</v>
      </c>
      <c r="J58" t="s">
        <v>778</v>
      </c>
      <c r="K58" t="s">
        <v>1373</v>
      </c>
      <c r="L58">
        <v>5</v>
      </c>
      <c r="M58">
        <v>62.6</v>
      </c>
      <c r="N58">
        <v>35.810400000000001</v>
      </c>
      <c r="O58">
        <v>24.643599999999999</v>
      </c>
      <c r="P58">
        <v>10.919</v>
      </c>
      <c r="Q58">
        <v>3.9005999999999998</v>
      </c>
      <c r="R58">
        <v>5.8124000000000002</v>
      </c>
      <c r="S58">
        <v>3.5312999999999999</v>
      </c>
      <c r="T58">
        <v>1.7605999999999999</v>
      </c>
      <c r="U58">
        <v>1.7202999999999999</v>
      </c>
      <c r="V58">
        <v>1.1920999999999999</v>
      </c>
      <c r="W58">
        <v>18.695</v>
      </c>
      <c r="X58" t="s">
        <v>1399</v>
      </c>
      <c r="Y58">
        <v>0</v>
      </c>
      <c r="Z58" t="s">
        <v>1400</v>
      </c>
      <c r="AA58">
        <v>1.0563</v>
      </c>
      <c r="AB58" t="s">
        <v>1401</v>
      </c>
      <c r="AC58">
        <v>1.5451999999999999</v>
      </c>
      <c r="AD58">
        <v>18.992999999999999</v>
      </c>
      <c r="AE58">
        <v>192.1798</v>
      </c>
      <c r="AF58">
        <v>25</v>
      </c>
      <c r="AG58">
        <v>67</v>
      </c>
    </row>
    <row r="59" spans="1:33">
      <c r="A59" t="s">
        <v>1396</v>
      </c>
      <c r="B59" s="1">
        <v>0.67708333333333337</v>
      </c>
      <c r="C59" t="s">
        <v>175</v>
      </c>
      <c r="D59" t="s">
        <v>484</v>
      </c>
      <c r="E59" t="s">
        <v>230</v>
      </c>
      <c r="F59">
        <v>3619</v>
      </c>
      <c r="G59" t="s">
        <v>291</v>
      </c>
      <c r="H59" t="s">
        <v>232</v>
      </c>
      <c r="I59" t="s">
        <v>5</v>
      </c>
      <c r="J59" t="s">
        <v>778</v>
      </c>
      <c r="K59" t="s">
        <v>1373</v>
      </c>
      <c r="L59">
        <v>3</v>
      </c>
      <c r="M59">
        <v>76.14</v>
      </c>
      <c r="N59">
        <v>47.413800000000002</v>
      </c>
      <c r="O59">
        <v>17.855599999999999</v>
      </c>
      <c r="P59">
        <v>8.2828999999999997</v>
      </c>
      <c r="Q59">
        <v>7.5675999999999997</v>
      </c>
      <c r="R59">
        <v>4.5781999999999998</v>
      </c>
      <c r="S59">
        <v>4.0853999999999999</v>
      </c>
      <c r="T59">
        <v>2.3087</v>
      </c>
      <c r="U59">
        <v>1.1113999999999999</v>
      </c>
      <c r="V59">
        <v>1.5195000000000001</v>
      </c>
      <c r="W59">
        <v>18.668600000000001</v>
      </c>
      <c r="X59" t="s">
        <v>1397</v>
      </c>
      <c r="Y59">
        <v>0.15379999999999999</v>
      </c>
      <c r="Z59" t="s">
        <v>500</v>
      </c>
      <c r="AA59">
        <v>1.1197999999999999</v>
      </c>
      <c r="AB59" t="s">
        <v>818</v>
      </c>
      <c r="AC59">
        <v>1.4518</v>
      </c>
      <c r="AD59">
        <v>14.3995</v>
      </c>
      <c r="AE59">
        <v>206.65649999999999</v>
      </c>
      <c r="AF59">
        <v>8</v>
      </c>
      <c r="AG59">
        <v>69</v>
      </c>
    </row>
    <row r="60" spans="1:33">
      <c r="A60" t="s">
        <v>1384</v>
      </c>
      <c r="B60" s="1">
        <v>0.67708333333333337</v>
      </c>
      <c r="C60" t="s">
        <v>175</v>
      </c>
      <c r="D60" t="s">
        <v>484</v>
      </c>
      <c r="E60" t="s">
        <v>230</v>
      </c>
      <c r="F60">
        <v>3619</v>
      </c>
      <c r="G60" t="s">
        <v>291</v>
      </c>
      <c r="H60" t="s">
        <v>232</v>
      </c>
      <c r="I60" t="s">
        <v>5</v>
      </c>
      <c r="J60" t="s">
        <v>778</v>
      </c>
      <c r="K60" t="s">
        <v>1373</v>
      </c>
      <c r="L60">
        <v>5</v>
      </c>
      <c r="M60">
        <v>69.709999999999994</v>
      </c>
      <c r="N60">
        <v>61.52</v>
      </c>
      <c r="O60">
        <v>26.06</v>
      </c>
      <c r="P60">
        <v>6.8707000000000003</v>
      </c>
      <c r="Q60">
        <v>4.5529000000000002</v>
      </c>
      <c r="R60">
        <v>3.4834999999999998</v>
      </c>
      <c r="S60">
        <v>2.7519</v>
      </c>
      <c r="T60">
        <v>1.7663</v>
      </c>
      <c r="U60">
        <v>1.3028999999999999</v>
      </c>
      <c r="V60">
        <v>1.3268</v>
      </c>
      <c r="W60">
        <v>18.654299999999999</v>
      </c>
      <c r="X60" t="s">
        <v>1385</v>
      </c>
      <c r="Y60">
        <v>0.99990000000000001</v>
      </c>
      <c r="Z60" t="s">
        <v>1386</v>
      </c>
      <c r="AA60">
        <v>1.8683000000000001</v>
      </c>
      <c r="AB60" t="s">
        <v>678</v>
      </c>
      <c r="AC60">
        <v>2.2035</v>
      </c>
      <c r="AD60">
        <v>13.6602</v>
      </c>
      <c r="AE60">
        <v>216.7312</v>
      </c>
      <c r="AF60">
        <v>8</v>
      </c>
      <c r="AG60">
        <v>65</v>
      </c>
    </row>
    <row r="61" spans="1:33">
      <c r="A61" t="s">
        <v>486</v>
      </c>
      <c r="B61" s="1">
        <v>0.53125</v>
      </c>
      <c r="C61" t="s">
        <v>175</v>
      </c>
      <c r="D61" t="s">
        <v>484</v>
      </c>
      <c r="E61" t="s">
        <v>230</v>
      </c>
      <c r="F61">
        <v>3752</v>
      </c>
      <c r="G61" t="s">
        <v>291</v>
      </c>
      <c r="H61" t="s">
        <v>232</v>
      </c>
      <c r="I61" t="s">
        <v>5</v>
      </c>
      <c r="J61" t="s">
        <v>234</v>
      </c>
      <c r="K61" t="s">
        <v>485</v>
      </c>
      <c r="L61">
        <v>2</v>
      </c>
      <c r="M61">
        <v>86.66</v>
      </c>
      <c r="N61">
        <v>55.543799999999997</v>
      </c>
      <c r="O61">
        <v>15.805300000000001</v>
      </c>
      <c r="P61">
        <v>7.6523000000000003</v>
      </c>
      <c r="Q61">
        <v>7.3402000000000003</v>
      </c>
      <c r="R61">
        <v>4.4558999999999997</v>
      </c>
      <c r="S61">
        <v>4.3140999999999998</v>
      </c>
      <c r="T61">
        <v>1.7803</v>
      </c>
      <c r="U61">
        <v>0</v>
      </c>
      <c r="V61">
        <v>0</v>
      </c>
      <c r="W61">
        <v>18.532900000000001</v>
      </c>
      <c r="X61" t="s">
        <v>487</v>
      </c>
      <c r="Y61">
        <v>2.7252000000000001</v>
      </c>
      <c r="Z61" t="s">
        <v>488</v>
      </c>
      <c r="AA61">
        <v>2.6273</v>
      </c>
      <c r="AB61" t="s">
        <v>489</v>
      </c>
      <c r="AC61">
        <v>0.94069999999999998</v>
      </c>
      <c r="AD61">
        <v>27.2</v>
      </c>
      <c r="AE61" s="23">
        <v>238.8997</v>
      </c>
      <c r="AF61">
        <v>3.5</v>
      </c>
      <c r="AG61">
        <v>72</v>
      </c>
    </row>
    <row r="62" spans="1:33">
      <c r="A62" t="s">
        <v>1641</v>
      </c>
      <c r="B62" s="1">
        <v>0.84375</v>
      </c>
      <c r="C62" t="s">
        <v>181</v>
      </c>
      <c r="D62" t="s">
        <v>1632</v>
      </c>
      <c r="E62" t="s">
        <v>230</v>
      </c>
      <c r="F62">
        <v>5434</v>
      </c>
      <c r="G62" t="s">
        <v>1481</v>
      </c>
      <c r="H62" t="s">
        <v>1482</v>
      </c>
      <c r="I62" s="3" t="s">
        <v>5</v>
      </c>
      <c r="J62" t="s">
        <v>778</v>
      </c>
      <c r="K62" t="s">
        <v>1633</v>
      </c>
      <c r="L62">
        <v>3</v>
      </c>
      <c r="M62">
        <v>48.1614</v>
      </c>
      <c r="N62">
        <v>54.746200000000002</v>
      </c>
      <c r="O62">
        <v>35.880000000000003</v>
      </c>
      <c r="P62">
        <v>9.3862000000000005</v>
      </c>
      <c r="Q62">
        <v>7.6760000000000002</v>
      </c>
      <c r="R62">
        <v>3.9845000000000002</v>
      </c>
      <c r="S62">
        <v>4.3936999999999999</v>
      </c>
      <c r="T62">
        <v>2.3439999999999999</v>
      </c>
      <c r="U62">
        <v>1.4555</v>
      </c>
      <c r="V62">
        <v>1.4307000000000001</v>
      </c>
      <c r="W62">
        <v>18.5121</v>
      </c>
      <c r="X62" t="s">
        <v>313</v>
      </c>
      <c r="Y62">
        <v>1.7509999999999999</v>
      </c>
      <c r="Z62" t="s">
        <v>1389</v>
      </c>
      <c r="AA62">
        <v>2.5945999999999998</v>
      </c>
      <c r="AB62" t="s">
        <v>516</v>
      </c>
      <c r="AC62">
        <v>2.1318999999999999</v>
      </c>
      <c r="AD62">
        <v>13.8569</v>
      </c>
      <c r="AE62">
        <v>208.3048</v>
      </c>
      <c r="AF62">
        <v>10</v>
      </c>
      <c r="AG62">
        <v>72</v>
      </c>
    </row>
    <row r="63" spans="1:33">
      <c r="A63" t="s">
        <v>1056</v>
      </c>
      <c r="B63" s="1">
        <v>0.61805555555555558</v>
      </c>
      <c r="C63" t="s">
        <v>226</v>
      </c>
      <c r="D63" t="s">
        <v>484</v>
      </c>
      <c r="E63" t="s">
        <v>230</v>
      </c>
      <c r="F63">
        <v>4528</v>
      </c>
      <c r="G63" t="s">
        <v>231</v>
      </c>
      <c r="H63" t="s">
        <v>232</v>
      </c>
      <c r="I63" t="s">
        <v>233</v>
      </c>
      <c r="J63" t="s">
        <v>778</v>
      </c>
      <c r="K63" t="s">
        <v>1046</v>
      </c>
      <c r="L63">
        <v>3</v>
      </c>
      <c r="M63">
        <v>48.253599999999999</v>
      </c>
      <c r="N63">
        <v>33.010100000000001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18.492899999999999</v>
      </c>
      <c r="X63" t="s">
        <v>237</v>
      </c>
      <c r="Y63">
        <v>1.8721000000000001</v>
      </c>
      <c r="Z63" t="s">
        <v>596</v>
      </c>
      <c r="AA63">
        <v>0.28050000000000003</v>
      </c>
      <c r="AB63" t="s">
        <v>593</v>
      </c>
      <c r="AC63">
        <v>2.8197999999999999</v>
      </c>
      <c r="AD63">
        <v>2.1</v>
      </c>
      <c r="AE63">
        <v>142.68029999999999</v>
      </c>
      <c r="AF63">
        <v>20</v>
      </c>
      <c r="AG63">
        <v>0</v>
      </c>
    </row>
    <row r="64" spans="1:33">
      <c r="A64" t="s">
        <v>502</v>
      </c>
      <c r="B64" s="1">
        <v>0.53125</v>
      </c>
      <c r="C64" t="s">
        <v>175</v>
      </c>
      <c r="D64" t="s">
        <v>484</v>
      </c>
      <c r="E64" t="s">
        <v>230</v>
      </c>
      <c r="F64">
        <v>3752</v>
      </c>
      <c r="G64" t="s">
        <v>291</v>
      </c>
      <c r="H64" t="s">
        <v>232</v>
      </c>
      <c r="I64" t="s">
        <v>5</v>
      </c>
      <c r="J64" t="s">
        <v>234</v>
      </c>
      <c r="K64" t="s">
        <v>485</v>
      </c>
      <c r="L64">
        <v>2</v>
      </c>
      <c r="M64">
        <v>79.000500000000002</v>
      </c>
      <c r="N64">
        <v>30.543900000000001</v>
      </c>
      <c r="O64">
        <v>13.356299999999999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18.467099999999999</v>
      </c>
      <c r="X64" t="s">
        <v>503</v>
      </c>
      <c r="Y64">
        <v>0.57930000000000004</v>
      </c>
      <c r="Z64" t="s">
        <v>504</v>
      </c>
      <c r="AA64">
        <v>0.24360000000000001</v>
      </c>
      <c r="AB64" t="s">
        <v>252</v>
      </c>
      <c r="AC64">
        <v>0.85140000000000005</v>
      </c>
      <c r="AD64">
        <v>4.9329000000000001</v>
      </c>
      <c r="AE64">
        <v>170.10900000000001</v>
      </c>
      <c r="AF64">
        <v>6</v>
      </c>
      <c r="AG64">
        <v>70</v>
      </c>
    </row>
    <row r="65" spans="1:33">
      <c r="A65" t="s">
        <v>1322</v>
      </c>
      <c r="B65" s="1">
        <v>0.66666666666666663</v>
      </c>
      <c r="C65" t="s">
        <v>226</v>
      </c>
      <c r="D65" t="s">
        <v>229</v>
      </c>
      <c r="E65" t="s">
        <v>388</v>
      </c>
      <c r="F65">
        <v>3493</v>
      </c>
      <c r="G65" t="s">
        <v>231</v>
      </c>
      <c r="H65" t="s">
        <v>232</v>
      </c>
      <c r="I65" t="s">
        <v>5</v>
      </c>
      <c r="J65" t="s">
        <v>778</v>
      </c>
      <c r="K65" t="s">
        <v>1312</v>
      </c>
      <c r="L65">
        <v>6</v>
      </c>
      <c r="M65">
        <v>50.485999999999997</v>
      </c>
      <c r="N65">
        <v>36.627000000000002</v>
      </c>
      <c r="O65">
        <v>21.212199999999999</v>
      </c>
      <c r="P65">
        <v>9.6331000000000007</v>
      </c>
      <c r="Q65">
        <v>4.0199999999999996</v>
      </c>
      <c r="R65">
        <v>4.2054999999999998</v>
      </c>
      <c r="S65">
        <v>2.0672000000000001</v>
      </c>
      <c r="T65">
        <v>1.1226</v>
      </c>
      <c r="U65">
        <v>1.4650000000000001</v>
      </c>
      <c r="V65">
        <v>1.7519</v>
      </c>
      <c r="W65">
        <v>18.446400000000001</v>
      </c>
      <c r="X65" t="s">
        <v>1210</v>
      </c>
      <c r="Y65">
        <v>0.21060000000000001</v>
      </c>
      <c r="Z65" t="s">
        <v>255</v>
      </c>
      <c r="AA65">
        <v>0.22500000000000001</v>
      </c>
      <c r="AB65" t="s">
        <v>1323</v>
      </c>
      <c r="AC65">
        <v>0.46839999999999998</v>
      </c>
      <c r="AD65">
        <v>12.180199999999999</v>
      </c>
      <c r="AE65">
        <v>164.12110000000001</v>
      </c>
      <c r="AF65">
        <v>20</v>
      </c>
      <c r="AG65">
        <v>57</v>
      </c>
    </row>
    <row r="66" spans="1:33">
      <c r="A66" t="s">
        <v>1379</v>
      </c>
      <c r="B66" s="1">
        <v>0.67708333333333337</v>
      </c>
      <c r="C66" t="s">
        <v>175</v>
      </c>
      <c r="D66" t="s">
        <v>484</v>
      </c>
      <c r="E66" t="s">
        <v>230</v>
      </c>
      <c r="F66">
        <v>3619</v>
      </c>
      <c r="G66" t="s">
        <v>291</v>
      </c>
      <c r="H66" t="s">
        <v>232</v>
      </c>
      <c r="I66" t="s">
        <v>5</v>
      </c>
      <c r="J66" t="s">
        <v>778</v>
      </c>
      <c r="K66" t="s">
        <v>1373</v>
      </c>
      <c r="L66">
        <v>5</v>
      </c>
      <c r="M66">
        <v>62.24</v>
      </c>
      <c r="N66">
        <v>61.488</v>
      </c>
      <c r="O66">
        <v>38.2956</v>
      </c>
      <c r="P66">
        <v>7.9789000000000003</v>
      </c>
      <c r="Q66">
        <v>6.9421999999999997</v>
      </c>
      <c r="R66">
        <v>5.4226999999999999</v>
      </c>
      <c r="S66">
        <v>3.7372999999999998</v>
      </c>
      <c r="T66">
        <v>2.036</v>
      </c>
      <c r="U66">
        <v>0.82410000000000005</v>
      </c>
      <c r="V66">
        <v>1.1783999999999999</v>
      </c>
      <c r="W66">
        <v>18.415700000000001</v>
      </c>
      <c r="X66" t="s">
        <v>1380</v>
      </c>
      <c r="Y66">
        <v>1.2766</v>
      </c>
      <c r="Z66" t="s">
        <v>299</v>
      </c>
      <c r="AA66">
        <v>0.67720000000000002</v>
      </c>
      <c r="AB66" t="s">
        <v>1381</v>
      </c>
      <c r="AC66">
        <v>1.8053999999999999</v>
      </c>
      <c r="AD66">
        <v>18.383099999999999</v>
      </c>
      <c r="AE66">
        <v>230.7013</v>
      </c>
      <c r="AF66">
        <v>12</v>
      </c>
      <c r="AG66">
        <v>67</v>
      </c>
    </row>
    <row r="67" spans="1:33">
      <c r="A67" t="s">
        <v>1634</v>
      </c>
      <c r="B67" s="1">
        <v>0.84375</v>
      </c>
      <c r="C67" t="s">
        <v>181</v>
      </c>
      <c r="D67" t="s">
        <v>1632</v>
      </c>
      <c r="E67" t="s">
        <v>230</v>
      </c>
      <c r="F67">
        <v>5434</v>
      </c>
      <c r="G67" t="s">
        <v>1481</v>
      </c>
      <c r="H67" t="s">
        <v>1482</v>
      </c>
      <c r="I67" s="3" t="s">
        <v>5</v>
      </c>
      <c r="J67" t="s">
        <v>778</v>
      </c>
      <c r="K67" t="s">
        <v>1633</v>
      </c>
      <c r="L67">
        <v>4</v>
      </c>
      <c r="M67">
        <v>76.7</v>
      </c>
      <c r="N67">
        <v>63.44</v>
      </c>
      <c r="O67">
        <v>23.089200000000002</v>
      </c>
      <c r="P67">
        <v>9.5380000000000003</v>
      </c>
      <c r="Q67">
        <v>4.5183999999999997</v>
      </c>
      <c r="R67">
        <v>4.2957000000000001</v>
      </c>
      <c r="S67">
        <v>2.1743999999999999</v>
      </c>
      <c r="T67">
        <v>2.4584999999999999</v>
      </c>
      <c r="U67">
        <v>1.6573</v>
      </c>
      <c r="V67">
        <v>0.93340000000000001</v>
      </c>
      <c r="W67">
        <v>18.370699999999999</v>
      </c>
      <c r="X67" t="s">
        <v>1264</v>
      </c>
      <c r="Y67">
        <v>5.1388999999999996</v>
      </c>
      <c r="Z67" t="s">
        <v>1265</v>
      </c>
      <c r="AA67">
        <v>1.5134000000000001</v>
      </c>
      <c r="AB67" t="s">
        <v>729</v>
      </c>
      <c r="AC67">
        <v>2.1410999999999998</v>
      </c>
      <c r="AD67">
        <v>15.8302</v>
      </c>
      <c r="AE67">
        <v>231.79929999999999</v>
      </c>
      <c r="AF67">
        <v>4</v>
      </c>
      <c r="AG67">
        <v>63</v>
      </c>
    </row>
    <row r="68" spans="1:33">
      <c r="A68" t="s">
        <v>1178</v>
      </c>
      <c r="B68" s="1">
        <v>0.64236111111111105</v>
      </c>
      <c r="C68" t="s">
        <v>226</v>
      </c>
      <c r="D68" t="s">
        <v>229</v>
      </c>
      <c r="E68" t="s">
        <v>388</v>
      </c>
      <c r="F68">
        <v>3493</v>
      </c>
      <c r="G68" t="s">
        <v>231</v>
      </c>
      <c r="H68" t="s">
        <v>232</v>
      </c>
      <c r="I68" t="s">
        <v>5</v>
      </c>
      <c r="J68" t="s">
        <v>778</v>
      </c>
      <c r="K68" t="s">
        <v>1173</v>
      </c>
      <c r="L68">
        <v>5</v>
      </c>
      <c r="M68">
        <v>75.5</v>
      </c>
      <c r="N68">
        <v>44.803199999999997</v>
      </c>
      <c r="O68">
        <v>28.991700000000002</v>
      </c>
      <c r="P68">
        <v>6.9631999999999996</v>
      </c>
      <c r="Q68">
        <v>5.8463000000000003</v>
      </c>
      <c r="R68">
        <v>3.0958999999999999</v>
      </c>
      <c r="S68">
        <v>3.5486</v>
      </c>
      <c r="T68">
        <v>1.7381</v>
      </c>
      <c r="U68">
        <v>1.6066</v>
      </c>
      <c r="V68">
        <v>1.3835</v>
      </c>
      <c r="W68">
        <v>18.349299999999999</v>
      </c>
      <c r="X68" t="s">
        <v>1179</v>
      </c>
      <c r="Y68">
        <v>1.0805</v>
      </c>
      <c r="Z68" t="s">
        <v>243</v>
      </c>
      <c r="AA68">
        <v>1.2988999999999999</v>
      </c>
      <c r="AB68" t="s">
        <v>1180</v>
      </c>
      <c r="AC68">
        <v>0.96109999999999995</v>
      </c>
      <c r="AD68">
        <v>12.1319</v>
      </c>
      <c r="AE68">
        <v>207.2988</v>
      </c>
      <c r="AF68">
        <v>12</v>
      </c>
      <c r="AG68">
        <v>58</v>
      </c>
    </row>
    <row r="69" spans="1:33">
      <c r="A69" t="s">
        <v>942</v>
      </c>
      <c r="B69" s="1">
        <v>0.60416666666666663</v>
      </c>
      <c r="C69" t="s">
        <v>175</v>
      </c>
      <c r="D69" t="s">
        <v>484</v>
      </c>
      <c r="E69" t="s">
        <v>230</v>
      </c>
      <c r="F69">
        <v>3752</v>
      </c>
      <c r="G69" t="s">
        <v>291</v>
      </c>
      <c r="H69" t="s">
        <v>232</v>
      </c>
      <c r="I69" t="s">
        <v>233</v>
      </c>
      <c r="J69" t="s">
        <v>933</v>
      </c>
      <c r="K69" t="s">
        <v>934</v>
      </c>
      <c r="L69">
        <v>4</v>
      </c>
      <c r="M69">
        <v>63.165999999999997</v>
      </c>
      <c r="N69">
        <v>48.207999999999998</v>
      </c>
      <c r="O69">
        <v>28.683199999999999</v>
      </c>
      <c r="P69">
        <v>5.9071999999999996</v>
      </c>
      <c r="Q69">
        <v>5.5587</v>
      </c>
      <c r="R69">
        <v>4.4690000000000003</v>
      </c>
      <c r="S69">
        <v>3.5364</v>
      </c>
      <c r="T69">
        <v>2.0960999999999999</v>
      </c>
      <c r="U69">
        <v>0.82350000000000001</v>
      </c>
      <c r="V69">
        <v>1.1488</v>
      </c>
      <c r="W69">
        <v>18.32</v>
      </c>
      <c r="X69" t="s">
        <v>515</v>
      </c>
      <c r="Y69">
        <v>1.742</v>
      </c>
      <c r="Z69" t="s">
        <v>943</v>
      </c>
      <c r="AA69">
        <v>1.9396</v>
      </c>
      <c r="AB69" t="s">
        <v>916</v>
      </c>
      <c r="AC69">
        <v>0.74339999999999995</v>
      </c>
      <c r="AD69">
        <v>11.910399999999999</v>
      </c>
      <c r="AE69">
        <v>198.25219999999999</v>
      </c>
      <c r="AF69">
        <v>6.5</v>
      </c>
      <c r="AG69">
        <v>61</v>
      </c>
    </row>
    <row r="70" spans="1:33">
      <c r="A70" t="s">
        <v>304</v>
      </c>
      <c r="B70" s="1">
        <v>0.51041666666666663</v>
      </c>
      <c r="C70" t="s">
        <v>175</v>
      </c>
      <c r="D70" t="s">
        <v>229</v>
      </c>
      <c r="E70" t="s">
        <v>290</v>
      </c>
      <c r="F70">
        <v>6469</v>
      </c>
      <c r="G70" t="s">
        <v>291</v>
      </c>
      <c r="H70" t="s">
        <v>232</v>
      </c>
      <c r="I70" t="s">
        <v>233</v>
      </c>
      <c r="J70" t="s">
        <v>234</v>
      </c>
      <c r="K70" t="s">
        <v>292</v>
      </c>
      <c r="L70">
        <v>2</v>
      </c>
      <c r="M70">
        <v>49.670200000000001</v>
      </c>
      <c r="N70">
        <v>40.026200000000003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18.278600000000001</v>
      </c>
      <c r="X70" t="s">
        <v>305</v>
      </c>
      <c r="Y70">
        <v>1.5737000000000001</v>
      </c>
      <c r="Z70" t="s">
        <v>306</v>
      </c>
      <c r="AA70">
        <v>0.74329999999999996</v>
      </c>
      <c r="AB70" t="s">
        <v>307</v>
      </c>
      <c r="AC70">
        <v>1.6951000000000001</v>
      </c>
      <c r="AD70">
        <v>3.3</v>
      </c>
      <c r="AE70">
        <v>155.21799999999999</v>
      </c>
      <c r="AF70">
        <v>10</v>
      </c>
      <c r="AG70">
        <v>0</v>
      </c>
    </row>
    <row r="71" spans="1:33">
      <c r="A71" t="s">
        <v>1078</v>
      </c>
      <c r="B71" s="1">
        <v>0.62152777777777779</v>
      </c>
      <c r="C71" t="s">
        <v>224</v>
      </c>
      <c r="D71" t="s">
        <v>484</v>
      </c>
      <c r="F71">
        <v>6814</v>
      </c>
      <c r="G71" t="s">
        <v>231</v>
      </c>
      <c r="H71" t="s">
        <v>232</v>
      </c>
      <c r="I71" t="s">
        <v>5</v>
      </c>
      <c r="J71" t="s">
        <v>778</v>
      </c>
      <c r="K71" t="s">
        <v>1073</v>
      </c>
      <c r="L71">
        <v>3</v>
      </c>
      <c r="M71">
        <v>81.02</v>
      </c>
      <c r="N71">
        <v>68.680000000000007</v>
      </c>
      <c r="O71">
        <v>33.057600000000001</v>
      </c>
      <c r="P71">
        <v>8.9817</v>
      </c>
      <c r="Q71">
        <v>7.1612999999999998</v>
      </c>
      <c r="R71">
        <v>4.4261999999999997</v>
      </c>
      <c r="S71">
        <v>3.0459000000000001</v>
      </c>
      <c r="T71">
        <v>2.6417999999999999</v>
      </c>
      <c r="U71">
        <v>0</v>
      </c>
      <c r="V71">
        <v>0</v>
      </c>
      <c r="W71">
        <v>18.247900000000001</v>
      </c>
      <c r="X71" t="s">
        <v>444</v>
      </c>
      <c r="Y71">
        <v>1.4236</v>
      </c>
      <c r="Z71" t="s">
        <v>920</v>
      </c>
      <c r="AA71">
        <v>1.2634000000000001</v>
      </c>
      <c r="AB71" t="s">
        <v>753</v>
      </c>
      <c r="AC71">
        <v>1.2625999999999999</v>
      </c>
      <c r="AD71">
        <v>11.7</v>
      </c>
      <c r="AE71">
        <v>246.64570000000001</v>
      </c>
      <c r="AF71">
        <v>6</v>
      </c>
      <c r="AG71">
        <v>62</v>
      </c>
    </row>
    <row r="72" spans="1:33">
      <c r="A72" t="s">
        <v>903</v>
      </c>
      <c r="B72" s="1">
        <v>0.59722222222222221</v>
      </c>
      <c r="C72" t="s">
        <v>224</v>
      </c>
      <c r="D72" t="s">
        <v>484</v>
      </c>
      <c r="F72">
        <v>7632</v>
      </c>
      <c r="G72" t="s">
        <v>231</v>
      </c>
      <c r="H72" t="s">
        <v>232</v>
      </c>
      <c r="I72" t="s">
        <v>233</v>
      </c>
      <c r="J72" t="s">
        <v>778</v>
      </c>
      <c r="K72" t="s">
        <v>899</v>
      </c>
      <c r="L72">
        <v>3</v>
      </c>
      <c r="M72">
        <v>85.36</v>
      </c>
      <c r="N72">
        <v>52.536499999999997</v>
      </c>
      <c r="O72">
        <v>31.877700000000001</v>
      </c>
      <c r="P72">
        <v>8.3027999999999995</v>
      </c>
      <c r="Q72">
        <v>3.7458</v>
      </c>
      <c r="R72">
        <v>0</v>
      </c>
      <c r="S72">
        <v>0</v>
      </c>
      <c r="T72">
        <v>0</v>
      </c>
      <c r="U72">
        <v>0</v>
      </c>
      <c r="V72">
        <v>0</v>
      </c>
      <c r="W72">
        <v>18.197900000000001</v>
      </c>
      <c r="X72" t="s">
        <v>441</v>
      </c>
      <c r="Y72">
        <v>0.95679999999999998</v>
      </c>
      <c r="Z72" t="s">
        <v>442</v>
      </c>
      <c r="AA72">
        <v>1.5294000000000001</v>
      </c>
      <c r="AB72" t="s">
        <v>497</v>
      </c>
      <c r="AC72">
        <v>0.97</v>
      </c>
      <c r="AD72">
        <v>9.85</v>
      </c>
      <c r="AE72">
        <v>227.30369999999999</v>
      </c>
      <c r="AF72">
        <v>8</v>
      </c>
      <c r="AG72">
        <v>65</v>
      </c>
    </row>
    <row r="73" spans="1:33">
      <c r="A73" t="s">
        <v>1598</v>
      </c>
      <c r="B73" s="1">
        <v>0.80208333333333337</v>
      </c>
      <c r="C73" t="s">
        <v>181</v>
      </c>
      <c r="D73" t="s">
        <v>1105</v>
      </c>
      <c r="E73" t="s">
        <v>388</v>
      </c>
      <c r="F73">
        <v>3429</v>
      </c>
      <c r="G73" t="s">
        <v>1481</v>
      </c>
      <c r="H73" t="s">
        <v>1482</v>
      </c>
      <c r="I73" s="3" t="s">
        <v>5</v>
      </c>
      <c r="J73" t="s">
        <v>778</v>
      </c>
      <c r="K73" t="s">
        <v>1589</v>
      </c>
      <c r="L73">
        <v>3</v>
      </c>
      <c r="M73">
        <v>54.4</v>
      </c>
      <c r="N73">
        <v>41.408000000000001</v>
      </c>
      <c r="O73">
        <v>15.873799999999999</v>
      </c>
      <c r="P73">
        <v>7.8361000000000001</v>
      </c>
      <c r="Q73">
        <v>4.4362000000000004</v>
      </c>
      <c r="R73">
        <v>3.4653999999999998</v>
      </c>
      <c r="S73">
        <v>0.99680000000000002</v>
      </c>
      <c r="T73">
        <v>1.2531000000000001</v>
      </c>
      <c r="U73">
        <v>0</v>
      </c>
      <c r="V73">
        <v>0</v>
      </c>
      <c r="W73">
        <v>18.197900000000001</v>
      </c>
      <c r="X73" t="s">
        <v>674</v>
      </c>
      <c r="Y73">
        <v>2.9699</v>
      </c>
      <c r="Z73" t="s">
        <v>1537</v>
      </c>
      <c r="AA73">
        <v>0.58209999999999995</v>
      </c>
      <c r="AB73" t="s">
        <v>1413</v>
      </c>
      <c r="AC73">
        <v>1.6731</v>
      </c>
      <c r="AD73">
        <v>6.5583999999999998</v>
      </c>
      <c r="AE73">
        <v>161.9032</v>
      </c>
      <c r="AF73">
        <v>8</v>
      </c>
      <c r="AG73">
        <v>51</v>
      </c>
    </row>
    <row r="74" spans="1:33">
      <c r="A74" t="s">
        <v>1409</v>
      </c>
      <c r="B74" s="1">
        <v>0.67708333333333337</v>
      </c>
      <c r="C74" t="s">
        <v>175</v>
      </c>
      <c r="D74" t="s">
        <v>484</v>
      </c>
      <c r="E74" t="s">
        <v>230</v>
      </c>
      <c r="F74">
        <v>3619</v>
      </c>
      <c r="G74" t="s">
        <v>291</v>
      </c>
      <c r="H74" t="s">
        <v>232</v>
      </c>
      <c r="I74" t="s">
        <v>5</v>
      </c>
      <c r="J74" t="s">
        <v>778</v>
      </c>
      <c r="K74" t="s">
        <v>1373</v>
      </c>
      <c r="L74">
        <v>4</v>
      </c>
      <c r="M74">
        <v>48.78</v>
      </c>
      <c r="N74">
        <v>36.4315</v>
      </c>
      <c r="O74">
        <v>18.658000000000001</v>
      </c>
      <c r="P74">
        <v>10.3896</v>
      </c>
      <c r="Q74">
        <v>9.0711999999999993</v>
      </c>
      <c r="R74">
        <v>4.7134999999999998</v>
      </c>
      <c r="S74">
        <v>4.2725</v>
      </c>
      <c r="T74">
        <v>1.9221999999999999</v>
      </c>
      <c r="U74">
        <v>2.0164</v>
      </c>
      <c r="V74">
        <v>1.4280999999999999</v>
      </c>
      <c r="W74">
        <v>18.191400000000002</v>
      </c>
      <c r="X74" t="s">
        <v>1410</v>
      </c>
      <c r="Y74">
        <v>0.38200000000000001</v>
      </c>
      <c r="Z74" t="s">
        <v>1215</v>
      </c>
      <c r="AA74">
        <v>2.4944000000000002</v>
      </c>
      <c r="AB74" t="s">
        <v>642</v>
      </c>
      <c r="AC74">
        <v>1.9237</v>
      </c>
      <c r="AD74">
        <v>20.580400000000001</v>
      </c>
      <c r="AE74">
        <v>181.255</v>
      </c>
      <c r="AF74">
        <v>10</v>
      </c>
      <c r="AG74">
        <v>70</v>
      </c>
    </row>
    <row r="75" spans="1:33">
      <c r="A75" t="s">
        <v>1602</v>
      </c>
      <c r="B75" s="1">
        <v>0.80208333333333337</v>
      </c>
      <c r="C75" t="s">
        <v>181</v>
      </c>
      <c r="D75" t="s">
        <v>1105</v>
      </c>
      <c r="E75" t="s">
        <v>388</v>
      </c>
      <c r="F75">
        <v>3429</v>
      </c>
      <c r="G75" t="s">
        <v>1481</v>
      </c>
      <c r="H75" t="s">
        <v>1482</v>
      </c>
      <c r="I75" s="3" t="s">
        <v>5</v>
      </c>
      <c r="J75" t="s">
        <v>778</v>
      </c>
      <c r="K75" t="s">
        <v>1589</v>
      </c>
      <c r="L75">
        <v>7</v>
      </c>
      <c r="M75">
        <v>52.484000000000002</v>
      </c>
      <c r="N75">
        <v>34.300400000000003</v>
      </c>
      <c r="O75">
        <v>14.282500000000001</v>
      </c>
      <c r="P75">
        <v>4.7401999999999997</v>
      </c>
      <c r="Q75">
        <v>5.085</v>
      </c>
      <c r="R75">
        <v>2.5819000000000001</v>
      </c>
      <c r="S75">
        <v>1.9703999999999999</v>
      </c>
      <c r="T75">
        <v>1.1583000000000001</v>
      </c>
      <c r="U75">
        <v>0.41660000000000003</v>
      </c>
      <c r="V75">
        <v>1.1736</v>
      </c>
      <c r="W75">
        <v>18.180700000000002</v>
      </c>
      <c r="X75" t="s">
        <v>518</v>
      </c>
      <c r="Y75">
        <v>1.7759</v>
      </c>
      <c r="Z75" t="s">
        <v>1560</v>
      </c>
      <c r="AA75">
        <v>0.47270000000000001</v>
      </c>
      <c r="AB75" t="s">
        <v>775</v>
      </c>
      <c r="AC75">
        <v>1.2267999999999999</v>
      </c>
      <c r="AD75">
        <v>17.862400000000001</v>
      </c>
      <c r="AE75">
        <v>157.7114</v>
      </c>
      <c r="AF75">
        <v>12</v>
      </c>
      <c r="AG75">
        <v>50</v>
      </c>
    </row>
    <row r="76" spans="1:33">
      <c r="A76" t="s">
        <v>1376</v>
      </c>
      <c r="B76" s="1">
        <v>0.67708333333333337</v>
      </c>
      <c r="C76" t="s">
        <v>175</v>
      </c>
      <c r="D76" t="s">
        <v>484</v>
      </c>
      <c r="E76" t="s">
        <v>230</v>
      </c>
      <c r="F76">
        <v>3619</v>
      </c>
      <c r="G76" t="s">
        <v>291</v>
      </c>
      <c r="H76" t="s">
        <v>232</v>
      </c>
      <c r="I76" t="s">
        <v>5</v>
      </c>
      <c r="J76" t="s">
        <v>778</v>
      </c>
      <c r="K76" t="s">
        <v>1373</v>
      </c>
      <c r="L76">
        <v>3</v>
      </c>
      <c r="M76">
        <v>84.59</v>
      </c>
      <c r="N76">
        <v>54.444699999999997</v>
      </c>
      <c r="O76">
        <v>18.1252</v>
      </c>
      <c r="P76">
        <v>7.5629999999999997</v>
      </c>
      <c r="Q76">
        <v>4.1147999999999998</v>
      </c>
      <c r="R76">
        <v>3.0524</v>
      </c>
      <c r="S76">
        <v>2.0926999999999998</v>
      </c>
      <c r="T76">
        <v>2.2921999999999998</v>
      </c>
      <c r="U76">
        <v>1.7358</v>
      </c>
      <c r="V76">
        <v>1.1780999999999999</v>
      </c>
      <c r="W76">
        <v>18.119299999999999</v>
      </c>
      <c r="X76" t="s">
        <v>1377</v>
      </c>
      <c r="Y76">
        <v>6.9000000000000006E-2</v>
      </c>
      <c r="Z76" t="s">
        <v>1378</v>
      </c>
      <c r="AA76">
        <v>0.62770000000000004</v>
      </c>
      <c r="AB76" t="s">
        <v>278</v>
      </c>
      <c r="AC76">
        <v>1.3258000000000001</v>
      </c>
      <c r="AD76">
        <v>31.7149</v>
      </c>
      <c r="AE76">
        <v>231.04560000000001</v>
      </c>
      <c r="AF76">
        <v>5</v>
      </c>
      <c r="AG76">
        <v>67</v>
      </c>
    </row>
    <row r="77" spans="1:33">
      <c r="A77" t="s">
        <v>390</v>
      </c>
      <c r="B77" s="1">
        <v>0.52430555555555558</v>
      </c>
      <c r="C77" t="s">
        <v>226</v>
      </c>
      <c r="D77" t="s">
        <v>229</v>
      </c>
      <c r="E77" t="s">
        <v>388</v>
      </c>
      <c r="F77">
        <v>3493</v>
      </c>
      <c r="G77" t="s">
        <v>231</v>
      </c>
      <c r="H77" t="s">
        <v>232</v>
      </c>
      <c r="I77" t="s">
        <v>5</v>
      </c>
      <c r="J77" t="s">
        <v>234</v>
      </c>
      <c r="K77" t="s">
        <v>389</v>
      </c>
      <c r="L77">
        <v>2</v>
      </c>
      <c r="M77">
        <v>94.1</v>
      </c>
      <c r="N77">
        <v>44.653300000000002</v>
      </c>
      <c r="O77">
        <v>23.384499999999999</v>
      </c>
      <c r="P77">
        <v>10.7203</v>
      </c>
      <c r="Q77">
        <v>6.5781000000000001</v>
      </c>
      <c r="R77">
        <v>4.0411000000000001</v>
      </c>
      <c r="S77">
        <v>4.3197000000000001</v>
      </c>
      <c r="T77">
        <v>2.2073</v>
      </c>
      <c r="U77">
        <v>1.5488999999999999</v>
      </c>
      <c r="V77">
        <v>0.91669999999999996</v>
      </c>
      <c r="W77">
        <v>18.0929</v>
      </c>
      <c r="X77" t="s">
        <v>391</v>
      </c>
      <c r="Y77">
        <v>2.8666</v>
      </c>
      <c r="Z77" t="s">
        <v>392</v>
      </c>
      <c r="AA77">
        <v>2.3065000000000002</v>
      </c>
      <c r="AB77" t="s">
        <v>393</v>
      </c>
      <c r="AC77">
        <v>2.2040999999999999</v>
      </c>
      <c r="AD77">
        <v>16.714400000000001</v>
      </c>
      <c r="AE77" s="23">
        <v>234.65440000000001</v>
      </c>
      <c r="AF77">
        <v>4</v>
      </c>
      <c r="AG77">
        <v>65</v>
      </c>
    </row>
    <row r="78" spans="1:33">
      <c r="A78" t="s">
        <v>1334</v>
      </c>
      <c r="B78" s="1">
        <v>0.66666666666666663</v>
      </c>
      <c r="C78" t="s">
        <v>226</v>
      </c>
      <c r="D78" t="s">
        <v>229</v>
      </c>
      <c r="E78" t="s">
        <v>388</v>
      </c>
      <c r="F78">
        <v>3493</v>
      </c>
      <c r="G78" t="s">
        <v>231</v>
      </c>
      <c r="H78" t="s">
        <v>232</v>
      </c>
      <c r="I78" t="s">
        <v>5</v>
      </c>
      <c r="J78" t="s">
        <v>778</v>
      </c>
      <c r="K78" t="s">
        <v>1312</v>
      </c>
      <c r="L78">
        <v>8</v>
      </c>
      <c r="M78">
        <v>46.82</v>
      </c>
      <c r="N78">
        <v>27.030899999999999</v>
      </c>
      <c r="O78">
        <v>10.657500000000001</v>
      </c>
      <c r="P78">
        <v>6.0270000000000001</v>
      </c>
      <c r="Q78">
        <v>5.1604000000000001</v>
      </c>
      <c r="R78">
        <v>3.1433</v>
      </c>
      <c r="S78">
        <v>1.5823</v>
      </c>
      <c r="T78">
        <v>1.0621</v>
      </c>
      <c r="U78">
        <v>0.76419999999999999</v>
      </c>
      <c r="V78">
        <v>0.88149999999999995</v>
      </c>
      <c r="W78">
        <v>18.092099999999999</v>
      </c>
      <c r="X78" t="s">
        <v>1335</v>
      </c>
      <c r="Y78">
        <v>1.8005</v>
      </c>
      <c r="Z78" t="s">
        <v>1336</v>
      </c>
      <c r="AA78">
        <v>2.484</v>
      </c>
      <c r="AB78" t="s">
        <v>1329</v>
      </c>
      <c r="AC78">
        <v>1.5641</v>
      </c>
      <c r="AD78">
        <v>17.410699999999999</v>
      </c>
      <c r="AE78">
        <v>144.48070000000001</v>
      </c>
      <c r="AF78">
        <v>14</v>
      </c>
      <c r="AG78">
        <v>64</v>
      </c>
    </row>
    <row r="79" spans="1:33">
      <c r="A79" t="s">
        <v>1100</v>
      </c>
      <c r="B79" s="1">
        <v>0.62152777777777779</v>
      </c>
      <c r="C79" t="s">
        <v>224</v>
      </c>
      <c r="D79" t="s">
        <v>484</v>
      </c>
      <c r="F79">
        <v>6814</v>
      </c>
      <c r="G79" t="s">
        <v>231</v>
      </c>
      <c r="H79" t="s">
        <v>232</v>
      </c>
      <c r="I79" t="s">
        <v>5</v>
      </c>
      <c r="J79" t="s">
        <v>778</v>
      </c>
      <c r="K79" t="s">
        <v>1073</v>
      </c>
      <c r="L79">
        <v>11</v>
      </c>
      <c r="M79">
        <v>49.566000000000003</v>
      </c>
      <c r="N79">
        <v>37.735599999999998</v>
      </c>
      <c r="O79">
        <v>17.8858</v>
      </c>
      <c r="P79">
        <v>12.308199999999999</v>
      </c>
      <c r="Q79">
        <v>5.8444000000000003</v>
      </c>
      <c r="R79">
        <v>3.512</v>
      </c>
      <c r="S79">
        <v>1.8761000000000001</v>
      </c>
      <c r="T79">
        <v>1.3408</v>
      </c>
      <c r="U79">
        <v>1.0323</v>
      </c>
      <c r="V79">
        <v>1.2131000000000001</v>
      </c>
      <c r="W79">
        <v>18.053599999999999</v>
      </c>
      <c r="X79" t="s">
        <v>626</v>
      </c>
      <c r="Y79">
        <v>1.4831000000000001</v>
      </c>
      <c r="Z79" t="s">
        <v>1101</v>
      </c>
      <c r="AA79">
        <v>1.0862000000000001</v>
      </c>
      <c r="AB79" t="s">
        <v>787</v>
      </c>
      <c r="AC79">
        <v>1.9632000000000001</v>
      </c>
      <c r="AD79">
        <v>14.7789</v>
      </c>
      <c r="AE79">
        <v>169.67939999999999</v>
      </c>
      <c r="AF79">
        <v>25</v>
      </c>
      <c r="AG79">
        <v>64</v>
      </c>
    </row>
    <row r="80" spans="1:33">
      <c r="A80" t="s">
        <v>245</v>
      </c>
      <c r="B80" s="1">
        <v>0.50347222222222221</v>
      </c>
      <c r="C80" t="s">
        <v>226</v>
      </c>
      <c r="D80" t="s">
        <v>229</v>
      </c>
      <c r="E80" t="s">
        <v>230</v>
      </c>
      <c r="F80">
        <v>4528</v>
      </c>
      <c r="G80" t="s">
        <v>231</v>
      </c>
      <c r="H80" t="s">
        <v>232</v>
      </c>
      <c r="I80" t="s">
        <v>233</v>
      </c>
      <c r="J80" t="s">
        <v>234</v>
      </c>
      <c r="K80" t="s">
        <v>235</v>
      </c>
      <c r="L80">
        <v>2</v>
      </c>
      <c r="M80">
        <v>45.413699999999999</v>
      </c>
      <c r="N80">
        <v>50.756799999999998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18.051400000000001</v>
      </c>
      <c r="X80" t="s">
        <v>246</v>
      </c>
      <c r="Y80">
        <v>2.3609</v>
      </c>
      <c r="Z80" t="s">
        <v>247</v>
      </c>
      <c r="AA80">
        <v>0.86140000000000005</v>
      </c>
      <c r="AB80" t="s">
        <v>248</v>
      </c>
      <c r="AC80">
        <v>2.0914999999999999</v>
      </c>
      <c r="AD80">
        <v>0</v>
      </c>
      <c r="AE80">
        <v>163.13409999999999</v>
      </c>
      <c r="AF80">
        <v>16</v>
      </c>
      <c r="AG80">
        <v>0</v>
      </c>
    </row>
    <row r="81" spans="1:33">
      <c r="A81" t="s">
        <v>1512</v>
      </c>
      <c r="B81" s="1">
        <v>0.71875</v>
      </c>
      <c r="C81" t="s">
        <v>181</v>
      </c>
      <c r="D81" t="s">
        <v>229</v>
      </c>
      <c r="E81" t="s">
        <v>290</v>
      </c>
      <c r="F81">
        <v>6081</v>
      </c>
      <c r="G81" t="s">
        <v>1481</v>
      </c>
      <c r="H81" t="s">
        <v>1482</v>
      </c>
      <c r="I81" s="3" t="s">
        <v>233</v>
      </c>
      <c r="J81" t="s">
        <v>234</v>
      </c>
      <c r="K81" t="s">
        <v>1505</v>
      </c>
      <c r="L81">
        <v>2</v>
      </c>
      <c r="M81">
        <v>45.266199999999998</v>
      </c>
      <c r="N81">
        <v>50.519599999999997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18.010000000000002</v>
      </c>
      <c r="X81" t="s">
        <v>1513</v>
      </c>
      <c r="Y81">
        <v>0.61560000000000004</v>
      </c>
      <c r="Z81" t="s">
        <v>1393</v>
      </c>
      <c r="AA81">
        <v>1.4384999999999999</v>
      </c>
      <c r="AB81" t="s">
        <v>274</v>
      </c>
      <c r="AC81">
        <v>1.4413</v>
      </c>
      <c r="AD81">
        <v>4.5999999999999996</v>
      </c>
      <c r="AE81">
        <v>165.31180000000001</v>
      </c>
      <c r="AF81">
        <v>14</v>
      </c>
      <c r="AG81">
        <v>0</v>
      </c>
    </row>
    <row r="82" spans="1:33">
      <c r="A82" t="s">
        <v>1183</v>
      </c>
      <c r="B82" s="1">
        <v>0.64236111111111105</v>
      </c>
      <c r="C82" t="s">
        <v>226</v>
      </c>
      <c r="D82" t="s">
        <v>229</v>
      </c>
      <c r="E82" t="s">
        <v>388</v>
      </c>
      <c r="F82">
        <v>3493</v>
      </c>
      <c r="G82" t="s">
        <v>231</v>
      </c>
      <c r="H82" t="s">
        <v>232</v>
      </c>
      <c r="I82" t="s">
        <v>5</v>
      </c>
      <c r="J82" t="s">
        <v>778</v>
      </c>
      <c r="K82" t="s">
        <v>1173</v>
      </c>
      <c r="L82">
        <v>4</v>
      </c>
      <c r="M82">
        <v>78.92</v>
      </c>
      <c r="N82">
        <v>34.372300000000003</v>
      </c>
      <c r="O82">
        <v>23.604900000000001</v>
      </c>
      <c r="P82">
        <v>11.1302</v>
      </c>
      <c r="Q82">
        <v>7.3453999999999997</v>
      </c>
      <c r="R82">
        <v>3.6652999999999998</v>
      </c>
      <c r="S82">
        <v>2.8691</v>
      </c>
      <c r="T82">
        <v>1.7743</v>
      </c>
      <c r="U82">
        <v>1.8754999999999999</v>
      </c>
      <c r="V82">
        <v>1.494</v>
      </c>
      <c r="W82">
        <v>17.9971</v>
      </c>
      <c r="X82" t="s">
        <v>1184</v>
      </c>
      <c r="Y82">
        <v>0.77780000000000005</v>
      </c>
      <c r="Z82" t="s">
        <v>1185</v>
      </c>
      <c r="AA82">
        <v>0.68930000000000002</v>
      </c>
      <c r="AB82" t="s">
        <v>319</v>
      </c>
      <c r="AC82">
        <v>1.4038999999999999</v>
      </c>
      <c r="AD82">
        <v>13.732799999999999</v>
      </c>
      <c r="AE82">
        <v>201.65209999999999</v>
      </c>
      <c r="AF82">
        <v>6</v>
      </c>
      <c r="AG82">
        <v>63</v>
      </c>
    </row>
    <row r="83" spans="1:33">
      <c r="A83" t="s">
        <v>1405</v>
      </c>
      <c r="B83" s="1">
        <v>0.67708333333333337</v>
      </c>
      <c r="C83" t="s">
        <v>175</v>
      </c>
      <c r="D83" t="s">
        <v>484</v>
      </c>
      <c r="E83" t="s">
        <v>230</v>
      </c>
      <c r="F83">
        <v>3619</v>
      </c>
      <c r="G83" t="s">
        <v>291</v>
      </c>
      <c r="H83" t="s">
        <v>232</v>
      </c>
      <c r="I83" t="s">
        <v>5</v>
      </c>
      <c r="J83" t="s">
        <v>778</v>
      </c>
      <c r="K83" t="s">
        <v>1373</v>
      </c>
      <c r="L83">
        <v>7</v>
      </c>
      <c r="M83">
        <v>41.075000000000003</v>
      </c>
      <c r="N83">
        <v>38.728000000000002</v>
      </c>
      <c r="O83">
        <v>30.4725</v>
      </c>
      <c r="P83">
        <v>6.8731999999999998</v>
      </c>
      <c r="Q83">
        <v>5.1736000000000004</v>
      </c>
      <c r="R83">
        <v>6.6007999999999996</v>
      </c>
      <c r="S83">
        <v>3.8151999999999999</v>
      </c>
      <c r="T83">
        <v>2.0687000000000002</v>
      </c>
      <c r="U83">
        <v>1.4502999999999999</v>
      </c>
      <c r="V83">
        <v>1.1133</v>
      </c>
      <c r="W83">
        <v>17.933599999999998</v>
      </c>
      <c r="X83" t="s">
        <v>1406</v>
      </c>
      <c r="Y83">
        <v>0.30759999999999998</v>
      </c>
      <c r="Z83" t="s">
        <v>1407</v>
      </c>
      <c r="AA83">
        <v>2.3069000000000002</v>
      </c>
      <c r="AB83" t="s">
        <v>1408</v>
      </c>
      <c r="AC83">
        <v>2.7606000000000002</v>
      </c>
      <c r="AD83">
        <v>23.659700000000001</v>
      </c>
      <c r="AE83">
        <v>184.3389</v>
      </c>
      <c r="AF83">
        <v>25</v>
      </c>
      <c r="AG83">
        <v>65</v>
      </c>
    </row>
    <row r="84" spans="1:33">
      <c r="A84" t="s">
        <v>1313</v>
      </c>
      <c r="B84" s="1">
        <v>0.66666666666666663</v>
      </c>
      <c r="C84" t="s">
        <v>226</v>
      </c>
      <c r="D84" t="s">
        <v>229</v>
      </c>
      <c r="E84" t="s">
        <v>388</v>
      </c>
      <c r="F84">
        <v>3493</v>
      </c>
      <c r="G84" t="s">
        <v>231</v>
      </c>
      <c r="H84" t="s">
        <v>232</v>
      </c>
      <c r="I84" t="s">
        <v>5</v>
      </c>
      <c r="J84" t="s">
        <v>778</v>
      </c>
      <c r="K84" t="s">
        <v>1312</v>
      </c>
      <c r="L84">
        <v>3</v>
      </c>
      <c r="M84">
        <v>84.825000000000003</v>
      </c>
      <c r="N84">
        <v>48.261600000000001</v>
      </c>
      <c r="O84">
        <v>30.9846</v>
      </c>
      <c r="P84">
        <v>5.7958999999999996</v>
      </c>
      <c r="Q84">
        <v>7.3056999999999999</v>
      </c>
      <c r="R84">
        <v>5.2412999999999998</v>
      </c>
      <c r="S84">
        <v>2.6234999999999999</v>
      </c>
      <c r="T84">
        <v>2.327</v>
      </c>
      <c r="U84">
        <v>1.7405999999999999</v>
      </c>
      <c r="V84">
        <v>1.9035</v>
      </c>
      <c r="W84">
        <v>17.9314</v>
      </c>
      <c r="X84" t="s">
        <v>1314</v>
      </c>
      <c r="Y84">
        <v>0.38040000000000002</v>
      </c>
      <c r="Z84" t="s">
        <v>402</v>
      </c>
      <c r="AA84">
        <v>1.8120000000000001</v>
      </c>
      <c r="AB84" t="s">
        <v>366</v>
      </c>
      <c r="AC84">
        <v>1.9081999999999999</v>
      </c>
      <c r="AD84">
        <v>22.366599999999998</v>
      </c>
      <c r="AE84" s="23">
        <v>235.40729999999999</v>
      </c>
      <c r="AF84">
        <v>5</v>
      </c>
      <c r="AG84">
        <v>65</v>
      </c>
    </row>
    <row r="85" spans="1:33">
      <c r="A85" t="s">
        <v>1203</v>
      </c>
      <c r="B85" s="1">
        <v>0.64236111111111105</v>
      </c>
      <c r="C85" t="s">
        <v>226</v>
      </c>
      <c r="D85" t="s">
        <v>229</v>
      </c>
      <c r="E85" t="s">
        <v>388</v>
      </c>
      <c r="F85">
        <v>3493</v>
      </c>
      <c r="G85" t="s">
        <v>231</v>
      </c>
      <c r="H85" t="s">
        <v>232</v>
      </c>
      <c r="I85" t="s">
        <v>5</v>
      </c>
      <c r="J85" t="s">
        <v>778</v>
      </c>
      <c r="K85" t="s">
        <v>1173</v>
      </c>
      <c r="L85">
        <v>4</v>
      </c>
      <c r="M85">
        <v>69.900000000000006</v>
      </c>
      <c r="N85">
        <v>46.393599999999999</v>
      </c>
      <c r="O85">
        <v>17.495999999999999</v>
      </c>
      <c r="P85">
        <v>5.8967999999999998</v>
      </c>
      <c r="Q85">
        <v>4.1306000000000003</v>
      </c>
      <c r="R85">
        <v>3.3624999999999998</v>
      </c>
      <c r="S85">
        <v>2.5794000000000001</v>
      </c>
      <c r="T85">
        <v>0.97909999999999997</v>
      </c>
      <c r="U85">
        <v>1.1656</v>
      </c>
      <c r="V85">
        <v>1.3922000000000001</v>
      </c>
      <c r="W85">
        <v>17.921399999999998</v>
      </c>
      <c r="X85" t="s">
        <v>1204</v>
      </c>
      <c r="Y85">
        <v>0.52100000000000002</v>
      </c>
      <c r="Z85" t="s">
        <v>263</v>
      </c>
      <c r="AA85">
        <v>1.1263000000000001</v>
      </c>
      <c r="AB85" t="s">
        <v>775</v>
      </c>
      <c r="AC85">
        <v>0.63700000000000001</v>
      </c>
      <c r="AD85">
        <v>9.5335999999999999</v>
      </c>
      <c r="AE85">
        <v>183.0352</v>
      </c>
      <c r="AF85">
        <v>20</v>
      </c>
      <c r="AG85">
        <v>51</v>
      </c>
    </row>
    <row r="86" spans="1:33">
      <c r="A86" t="s">
        <v>946</v>
      </c>
      <c r="B86" s="1">
        <v>0.60416666666666663</v>
      </c>
      <c r="C86" t="s">
        <v>175</v>
      </c>
      <c r="D86" t="s">
        <v>484</v>
      </c>
      <c r="E86" t="s">
        <v>230</v>
      </c>
      <c r="F86">
        <v>3752</v>
      </c>
      <c r="G86" t="s">
        <v>291</v>
      </c>
      <c r="H86" t="s">
        <v>232</v>
      </c>
      <c r="I86" t="s">
        <v>233</v>
      </c>
      <c r="J86" t="s">
        <v>933</v>
      </c>
      <c r="K86" t="s">
        <v>934</v>
      </c>
      <c r="L86">
        <v>4</v>
      </c>
      <c r="M86">
        <v>47.03</v>
      </c>
      <c r="N86">
        <v>56.460599999999999</v>
      </c>
      <c r="O86">
        <v>16.899999999999999</v>
      </c>
      <c r="P86">
        <v>9.3287999999999993</v>
      </c>
      <c r="Q86">
        <v>6.1730999999999998</v>
      </c>
      <c r="R86">
        <v>4.5209999999999999</v>
      </c>
      <c r="S86">
        <v>2.2244999999999999</v>
      </c>
      <c r="T86">
        <v>2.0158</v>
      </c>
      <c r="U86">
        <v>1.7737000000000001</v>
      </c>
      <c r="V86">
        <v>0.85589999999999999</v>
      </c>
      <c r="W86">
        <v>17.8871</v>
      </c>
      <c r="X86" t="s">
        <v>947</v>
      </c>
      <c r="Y86">
        <v>0.58760000000000001</v>
      </c>
      <c r="Z86" t="s">
        <v>948</v>
      </c>
      <c r="AA86">
        <v>0.60319999999999996</v>
      </c>
      <c r="AB86" t="s">
        <v>642</v>
      </c>
      <c r="AC86">
        <v>1.9237</v>
      </c>
      <c r="AD86">
        <v>22.8888</v>
      </c>
      <c r="AE86">
        <v>191.1738</v>
      </c>
      <c r="AF86">
        <v>12</v>
      </c>
      <c r="AG86">
        <v>59</v>
      </c>
    </row>
    <row r="87" spans="1:33">
      <c r="A87" t="s">
        <v>1590</v>
      </c>
      <c r="B87" s="1">
        <v>0.80208333333333337</v>
      </c>
      <c r="C87" t="s">
        <v>181</v>
      </c>
      <c r="D87" t="s">
        <v>1105</v>
      </c>
      <c r="E87" t="s">
        <v>388</v>
      </c>
      <c r="F87">
        <v>3429</v>
      </c>
      <c r="G87" t="s">
        <v>1481</v>
      </c>
      <c r="H87" t="s">
        <v>1482</v>
      </c>
      <c r="I87" s="3" t="s">
        <v>5</v>
      </c>
      <c r="J87" t="s">
        <v>778</v>
      </c>
      <c r="K87" t="s">
        <v>1589</v>
      </c>
      <c r="L87">
        <v>7</v>
      </c>
      <c r="M87">
        <v>55.12</v>
      </c>
      <c r="N87">
        <v>46.136000000000003</v>
      </c>
      <c r="O87">
        <v>25.642399999999999</v>
      </c>
      <c r="P87">
        <v>8.2609999999999992</v>
      </c>
      <c r="Q87">
        <v>4.6269</v>
      </c>
      <c r="R87">
        <v>3.7229999999999999</v>
      </c>
      <c r="S87">
        <v>3.3672</v>
      </c>
      <c r="T87">
        <v>2.8635000000000002</v>
      </c>
      <c r="U87">
        <v>1.2441</v>
      </c>
      <c r="V87">
        <v>1.7173</v>
      </c>
      <c r="W87">
        <v>17.885000000000002</v>
      </c>
      <c r="X87" t="s">
        <v>1499</v>
      </c>
      <c r="Y87">
        <v>0.81689999999999996</v>
      </c>
      <c r="Z87" t="s">
        <v>512</v>
      </c>
      <c r="AA87">
        <v>0.53669999999999995</v>
      </c>
      <c r="AB87" t="s">
        <v>587</v>
      </c>
      <c r="AC87">
        <v>1.7974000000000001</v>
      </c>
      <c r="AD87">
        <v>16.983799999999999</v>
      </c>
      <c r="AE87">
        <v>190.72110000000001</v>
      </c>
      <c r="AF87">
        <v>7</v>
      </c>
      <c r="AG87">
        <v>57</v>
      </c>
    </row>
    <row r="88" spans="1:33">
      <c r="A88" t="s">
        <v>663</v>
      </c>
      <c r="B88" s="1">
        <v>0.55555555555555558</v>
      </c>
      <c r="C88" t="s">
        <v>175</v>
      </c>
      <c r="D88" t="s">
        <v>484</v>
      </c>
      <c r="E88" t="s">
        <v>230</v>
      </c>
      <c r="F88">
        <v>3752</v>
      </c>
      <c r="G88" t="s">
        <v>291</v>
      </c>
      <c r="H88" t="s">
        <v>232</v>
      </c>
      <c r="I88" t="s">
        <v>5</v>
      </c>
      <c r="J88" t="s">
        <v>234</v>
      </c>
      <c r="K88" t="s">
        <v>662</v>
      </c>
      <c r="L88">
        <v>2</v>
      </c>
      <c r="M88">
        <v>77.599999999999994</v>
      </c>
      <c r="N88">
        <v>42.380699999999997</v>
      </c>
      <c r="O88">
        <v>18.382100000000001</v>
      </c>
      <c r="P88">
        <v>11.4877</v>
      </c>
      <c r="Q88">
        <v>5.6342999999999996</v>
      </c>
      <c r="R88">
        <v>3.9973999999999998</v>
      </c>
      <c r="S88">
        <v>3.4702999999999999</v>
      </c>
      <c r="T88">
        <v>2.9952000000000001</v>
      </c>
      <c r="U88">
        <v>1.3475999999999999</v>
      </c>
      <c r="V88">
        <v>0</v>
      </c>
      <c r="W88">
        <v>17.77</v>
      </c>
      <c r="X88" t="s">
        <v>487</v>
      </c>
      <c r="Y88">
        <v>2.7252000000000001</v>
      </c>
      <c r="Z88" t="s">
        <v>488</v>
      </c>
      <c r="AA88">
        <v>2.0716999999999999</v>
      </c>
      <c r="AB88" t="s">
        <v>664</v>
      </c>
      <c r="AC88">
        <v>1.7919</v>
      </c>
      <c r="AD88">
        <v>22.021599999999999</v>
      </c>
      <c r="AE88" s="23">
        <v>215.2869</v>
      </c>
      <c r="AF88">
        <v>3</v>
      </c>
      <c r="AG88">
        <v>69</v>
      </c>
    </row>
    <row r="89" spans="1:33">
      <c r="A89" t="s">
        <v>1257</v>
      </c>
      <c r="B89" s="1">
        <v>0.65277777777777779</v>
      </c>
      <c r="C89" t="s">
        <v>175</v>
      </c>
      <c r="D89" t="s">
        <v>229</v>
      </c>
      <c r="E89" t="s">
        <v>290</v>
      </c>
      <c r="F89">
        <v>6469</v>
      </c>
      <c r="G89" t="s">
        <v>291</v>
      </c>
      <c r="H89" t="s">
        <v>232</v>
      </c>
      <c r="I89" t="s">
        <v>233</v>
      </c>
      <c r="J89" t="s">
        <v>234</v>
      </c>
      <c r="K89" t="s">
        <v>1250</v>
      </c>
      <c r="L89">
        <v>2</v>
      </c>
      <c r="M89">
        <v>70.183999999999997</v>
      </c>
      <c r="N89">
        <v>36.278599999999997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17.7621</v>
      </c>
      <c r="X89" t="s">
        <v>687</v>
      </c>
      <c r="Y89">
        <v>0.51980000000000004</v>
      </c>
      <c r="Z89" t="s">
        <v>263</v>
      </c>
      <c r="AA89">
        <v>1.1879</v>
      </c>
      <c r="AB89" t="s">
        <v>608</v>
      </c>
      <c r="AC89">
        <v>2.3117999999999999</v>
      </c>
      <c r="AD89">
        <v>1.8</v>
      </c>
      <c r="AE89">
        <v>176.31489999999999</v>
      </c>
      <c r="AF89">
        <v>6.5</v>
      </c>
      <c r="AG89">
        <v>0</v>
      </c>
    </row>
    <row r="90" spans="1:33">
      <c r="A90" t="s">
        <v>1082</v>
      </c>
      <c r="B90" s="1">
        <v>0.62152777777777779</v>
      </c>
      <c r="C90" t="s">
        <v>224</v>
      </c>
      <c r="D90" t="s">
        <v>484</v>
      </c>
      <c r="F90">
        <v>6814</v>
      </c>
      <c r="G90" t="s">
        <v>231</v>
      </c>
      <c r="H90" t="s">
        <v>232</v>
      </c>
      <c r="I90" t="s">
        <v>5</v>
      </c>
      <c r="J90" t="s">
        <v>778</v>
      </c>
      <c r="K90" t="s">
        <v>1073</v>
      </c>
      <c r="L90">
        <v>3</v>
      </c>
      <c r="M90">
        <v>76.62</v>
      </c>
      <c r="N90">
        <v>59.156199999999998</v>
      </c>
      <c r="O90">
        <v>37.900399999999998</v>
      </c>
      <c r="P90">
        <v>4.0865</v>
      </c>
      <c r="Q90">
        <v>5.8346</v>
      </c>
      <c r="R90">
        <v>4.3238000000000003</v>
      </c>
      <c r="S90">
        <v>0</v>
      </c>
      <c r="T90">
        <v>0</v>
      </c>
      <c r="U90">
        <v>0</v>
      </c>
      <c r="V90">
        <v>0</v>
      </c>
      <c r="W90">
        <v>17.757899999999999</v>
      </c>
      <c r="X90" t="s">
        <v>931</v>
      </c>
      <c r="Y90">
        <v>0.67930000000000001</v>
      </c>
      <c r="Z90" t="s">
        <v>1083</v>
      </c>
      <c r="AA90">
        <v>0.25919999999999999</v>
      </c>
      <c r="AB90" t="s">
        <v>632</v>
      </c>
      <c r="AC90">
        <v>0.99060000000000004</v>
      </c>
      <c r="AD90">
        <v>12.7339</v>
      </c>
      <c r="AE90">
        <v>229.5813</v>
      </c>
      <c r="AF90">
        <v>14</v>
      </c>
      <c r="AG90">
        <v>60</v>
      </c>
    </row>
    <row r="91" spans="1:33">
      <c r="A91" t="s">
        <v>1253</v>
      </c>
      <c r="B91" s="1">
        <v>0.65277777777777779</v>
      </c>
      <c r="C91" t="s">
        <v>175</v>
      </c>
      <c r="D91" t="s">
        <v>229</v>
      </c>
      <c r="E91" t="s">
        <v>290</v>
      </c>
      <c r="F91">
        <v>6469</v>
      </c>
      <c r="G91" t="s">
        <v>291</v>
      </c>
      <c r="H91" t="s">
        <v>232</v>
      </c>
      <c r="I91" t="s">
        <v>233</v>
      </c>
      <c r="J91" t="s">
        <v>234</v>
      </c>
      <c r="K91" t="s">
        <v>1250</v>
      </c>
      <c r="L91">
        <v>2</v>
      </c>
      <c r="M91">
        <v>78.48</v>
      </c>
      <c r="N91">
        <v>64.150800000000004</v>
      </c>
      <c r="O91">
        <v>26.1875</v>
      </c>
      <c r="P91">
        <v>10.729200000000001</v>
      </c>
      <c r="Q91">
        <v>6.4256000000000002</v>
      </c>
      <c r="R91">
        <v>6.7</v>
      </c>
      <c r="S91">
        <v>0</v>
      </c>
      <c r="T91">
        <v>0</v>
      </c>
      <c r="U91">
        <v>0</v>
      </c>
      <c r="V91">
        <v>0</v>
      </c>
      <c r="W91">
        <v>17.578600000000002</v>
      </c>
      <c r="X91" t="s">
        <v>1115</v>
      </c>
      <c r="Y91">
        <v>1.1599999999999999</v>
      </c>
      <c r="Z91" t="s">
        <v>1116</v>
      </c>
      <c r="AA91">
        <v>1.8559000000000001</v>
      </c>
      <c r="AB91" t="s">
        <v>315</v>
      </c>
      <c r="AC91">
        <v>0.9375</v>
      </c>
      <c r="AD91">
        <v>34.217300000000002</v>
      </c>
      <c r="AE91">
        <v>259.07060000000001</v>
      </c>
      <c r="AF91">
        <v>4.5</v>
      </c>
      <c r="AG91">
        <v>68</v>
      </c>
    </row>
    <row r="92" spans="1:33">
      <c r="A92" t="s">
        <v>914</v>
      </c>
      <c r="B92" s="1">
        <v>0.59722222222222221</v>
      </c>
      <c r="C92" t="s">
        <v>224</v>
      </c>
      <c r="D92" t="s">
        <v>484</v>
      </c>
      <c r="F92">
        <v>7632</v>
      </c>
      <c r="G92" t="s">
        <v>231</v>
      </c>
      <c r="H92" t="s">
        <v>232</v>
      </c>
      <c r="I92" t="s">
        <v>233</v>
      </c>
      <c r="J92" t="s">
        <v>778</v>
      </c>
      <c r="K92" t="s">
        <v>899</v>
      </c>
      <c r="L92">
        <v>3</v>
      </c>
      <c r="M92">
        <v>40.031500000000001</v>
      </c>
      <c r="N92">
        <v>42.9221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17.457100000000001</v>
      </c>
      <c r="X92" t="s">
        <v>617</v>
      </c>
      <c r="Y92">
        <v>0.3962</v>
      </c>
      <c r="Z92" t="s">
        <v>915</v>
      </c>
      <c r="AA92">
        <v>0.08</v>
      </c>
      <c r="AB92" t="s">
        <v>916</v>
      </c>
      <c r="AC92">
        <v>0.55710000000000004</v>
      </c>
      <c r="AD92">
        <v>4.0999999999999996</v>
      </c>
      <c r="AE92">
        <v>143.06450000000001</v>
      </c>
      <c r="AF92">
        <v>50</v>
      </c>
      <c r="AG92">
        <v>0</v>
      </c>
    </row>
    <row r="93" spans="1:33">
      <c r="A93" t="s">
        <v>670</v>
      </c>
      <c r="B93" s="1">
        <v>0.55555555555555558</v>
      </c>
      <c r="C93" t="s">
        <v>175</v>
      </c>
      <c r="D93" t="s">
        <v>484</v>
      </c>
      <c r="E93" t="s">
        <v>230</v>
      </c>
      <c r="F93">
        <v>3752</v>
      </c>
      <c r="G93" t="s">
        <v>291</v>
      </c>
      <c r="H93" t="s">
        <v>232</v>
      </c>
      <c r="I93" t="s">
        <v>5</v>
      </c>
      <c r="J93" t="s">
        <v>234</v>
      </c>
      <c r="K93" t="s">
        <v>662</v>
      </c>
      <c r="L93">
        <v>2</v>
      </c>
      <c r="M93">
        <v>65.7</v>
      </c>
      <c r="N93">
        <v>43.578099999999999</v>
      </c>
      <c r="O93">
        <v>15.2643</v>
      </c>
      <c r="P93">
        <v>9.4457000000000004</v>
      </c>
      <c r="Q93">
        <v>3.8325999999999998</v>
      </c>
      <c r="R93">
        <v>0</v>
      </c>
      <c r="S93">
        <v>0</v>
      </c>
      <c r="T93">
        <v>0</v>
      </c>
      <c r="U93">
        <v>0</v>
      </c>
      <c r="V93">
        <v>0</v>
      </c>
      <c r="W93">
        <v>17.4514</v>
      </c>
      <c r="X93" t="s">
        <v>671</v>
      </c>
      <c r="Y93">
        <v>0.88200000000000001</v>
      </c>
      <c r="Z93" t="s">
        <v>672</v>
      </c>
      <c r="AA93">
        <v>0.94599999999999995</v>
      </c>
      <c r="AB93" t="s">
        <v>248</v>
      </c>
      <c r="AC93">
        <v>1.8340000000000001</v>
      </c>
      <c r="AD93">
        <v>4.4665999999999997</v>
      </c>
      <c r="AE93">
        <v>174.61680000000001</v>
      </c>
      <c r="AF93">
        <v>12</v>
      </c>
      <c r="AG93">
        <v>67</v>
      </c>
    </row>
    <row r="94" spans="1:33">
      <c r="A94" t="s">
        <v>1620</v>
      </c>
      <c r="B94" s="1">
        <v>0.82291666666666663</v>
      </c>
      <c r="C94" t="s">
        <v>181</v>
      </c>
      <c r="D94" t="s">
        <v>1105</v>
      </c>
      <c r="E94" t="s">
        <v>388</v>
      </c>
      <c r="F94">
        <v>3429</v>
      </c>
      <c r="G94" t="s">
        <v>1481</v>
      </c>
      <c r="H94" t="s">
        <v>1482</v>
      </c>
      <c r="I94" s="3" t="s">
        <v>5</v>
      </c>
      <c r="J94" t="s">
        <v>778</v>
      </c>
      <c r="K94" t="s">
        <v>1611</v>
      </c>
      <c r="L94">
        <v>3</v>
      </c>
      <c r="M94">
        <v>46.63</v>
      </c>
      <c r="N94">
        <v>36.973199999999999</v>
      </c>
      <c r="O94">
        <v>16.4194</v>
      </c>
      <c r="P94">
        <v>5.5766999999999998</v>
      </c>
      <c r="Q94">
        <v>3.8096000000000001</v>
      </c>
      <c r="R94">
        <v>2.8595999999999999</v>
      </c>
      <c r="S94">
        <v>2.1745000000000001</v>
      </c>
      <c r="T94">
        <v>2.4733999999999998</v>
      </c>
      <c r="U94">
        <v>1.7232000000000001</v>
      </c>
      <c r="V94">
        <v>0.89449999999999996</v>
      </c>
      <c r="W94">
        <v>17.4207</v>
      </c>
      <c r="X94" t="s">
        <v>1621</v>
      </c>
      <c r="Y94">
        <v>0.73280000000000001</v>
      </c>
      <c r="Z94" t="s">
        <v>1622</v>
      </c>
      <c r="AA94">
        <v>0.40329999999999999</v>
      </c>
      <c r="AB94" t="s">
        <v>239</v>
      </c>
      <c r="AC94">
        <v>1.7286999999999999</v>
      </c>
      <c r="AD94">
        <v>13.833600000000001</v>
      </c>
      <c r="AE94">
        <v>153.6532</v>
      </c>
      <c r="AF94">
        <v>12</v>
      </c>
      <c r="AG94">
        <v>52</v>
      </c>
    </row>
    <row r="95" spans="1:33">
      <c r="A95" t="s">
        <v>1075</v>
      </c>
      <c r="B95" s="1">
        <v>0.62152777777777779</v>
      </c>
      <c r="C95" t="s">
        <v>224</v>
      </c>
      <c r="D95" t="s">
        <v>484</v>
      </c>
      <c r="F95">
        <v>6814</v>
      </c>
      <c r="G95" t="s">
        <v>231</v>
      </c>
      <c r="H95" t="s">
        <v>232</v>
      </c>
      <c r="I95" t="s">
        <v>5</v>
      </c>
      <c r="J95" t="s">
        <v>778</v>
      </c>
      <c r="K95" t="s">
        <v>1073</v>
      </c>
      <c r="L95">
        <v>3</v>
      </c>
      <c r="M95">
        <v>92.2</v>
      </c>
      <c r="N95">
        <v>61.911999999999999</v>
      </c>
      <c r="O95">
        <v>31.148</v>
      </c>
      <c r="P95">
        <v>8.5349000000000004</v>
      </c>
      <c r="Q95">
        <v>5.5594999999999999</v>
      </c>
      <c r="R95">
        <v>5.4405000000000001</v>
      </c>
      <c r="S95">
        <v>3.9548000000000001</v>
      </c>
      <c r="T95">
        <v>1.8036000000000001</v>
      </c>
      <c r="U95">
        <v>1.5571999999999999</v>
      </c>
      <c r="V95">
        <v>0.88600000000000001</v>
      </c>
      <c r="W95">
        <v>17.415700000000001</v>
      </c>
      <c r="X95" t="s">
        <v>614</v>
      </c>
      <c r="Y95">
        <v>3.93</v>
      </c>
      <c r="Z95" t="s">
        <v>615</v>
      </c>
      <c r="AA95">
        <v>1.9027000000000001</v>
      </c>
      <c r="AB95" t="s">
        <v>608</v>
      </c>
      <c r="AC95">
        <v>1.8017000000000001</v>
      </c>
      <c r="AD95">
        <v>16.786200000000001</v>
      </c>
      <c r="AE95">
        <v>254.83279999999999</v>
      </c>
      <c r="AF95">
        <v>3.5</v>
      </c>
      <c r="AG95">
        <v>63</v>
      </c>
    </row>
    <row r="96" spans="1:33">
      <c r="A96" t="s">
        <v>665</v>
      </c>
      <c r="B96" s="1">
        <v>0.55555555555555558</v>
      </c>
      <c r="C96" t="s">
        <v>175</v>
      </c>
      <c r="D96" t="s">
        <v>484</v>
      </c>
      <c r="E96" t="s">
        <v>230</v>
      </c>
      <c r="F96">
        <v>3752</v>
      </c>
      <c r="G96" t="s">
        <v>291</v>
      </c>
      <c r="H96" t="s">
        <v>232</v>
      </c>
      <c r="I96" t="s">
        <v>5</v>
      </c>
      <c r="J96" t="s">
        <v>234</v>
      </c>
      <c r="K96" t="s">
        <v>662</v>
      </c>
      <c r="L96">
        <v>2</v>
      </c>
      <c r="M96">
        <v>70.34</v>
      </c>
      <c r="N96">
        <v>38.6843</v>
      </c>
      <c r="O96">
        <v>28.456600000000002</v>
      </c>
      <c r="P96">
        <v>9.5425000000000004</v>
      </c>
      <c r="Q96">
        <v>4.8326000000000002</v>
      </c>
      <c r="R96">
        <v>3.2719999999999998</v>
      </c>
      <c r="S96">
        <v>0</v>
      </c>
      <c r="T96">
        <v>0</v>
      </c>
      <c r="U96">
        <v>0</v>
      </c>
      <c r="V96">
        <v>0</v>
      </c>
      <c r="W96">
        <v>17.391400000000001</v>
      </c>
      <c r="X96" t="s">
        <v>666</v>
      </c>
      <c r="Y96">
        <v>3.4060000000000001</v>
      </c>
      <c r="Z96" t="s">
        <v>402</v>
      </c>
      <c r="AA96">
        <v>2.2823000000000002</v>
      </c>
      <c r="AB96" t="s">
        <v>608</v>
      </c>
      <c r="AC96">
        <v>2.3721000000000001</v>
      </c>
      <c r="AD96">
        <v>16.566800000000001</v>
      </c>
      <c r="AE96">
        <v>205.3708</v>
      </c>
      <c r="AF96">
        <v>4</v>
      </c>
      <c r="AG96">
        <v>61</v>
      </c>
    </row>
    <row r="97" spans="1:33">
      <c r="A97" t="s">
        <v>407</v>
      </c>
      <c r="B97" s="1">
        <v>0.52430555555555558</v>
      </c>
      <c r="C97" t="s">
        <v>226</v>
      </c>
      <c r="D97" t="s">
        <v>229</v>
      </c>
      <c r="E97" t="s">
        <v>388</v>
      </c>
      <c r="F97">
        <v>3493</v>
      </c>
      <c r="G97" t="s">
        <v>231</v>
      </c>
      <c r="H97" t="s">
        <v>232</v>
      </c>
      <c r="I97" t="s">
        <v>5</v>
      </c>
      <c r="J97" t="s">
        <v>234</v>
      </c>
      <c r="K97" t="s">
        <v>389</v>
      </c>
      <c r="L97">
        <v>2</v>
      </c>
      <c r="M97">
        <v>60.005000000000003</v>
      </c>
      <c r="N97">
        <v>28.358599999999999</v>
      </c>
      <c r="O97">
        <v>20.830300000000001</v>
      </c>
      <c r="P97">
        <v>6.0746000000000002</v>
      </c>
      <c r="Q97">
        <v>4.1196999999999999</v>
      </c>
      <c r="R97">
        <v>3.4784999999999999</v>
      </c>
      <c r="S97">
        <v>0</v>
      </c>
      <c r="T97">
        <v>0</v>
      </c>
      <c r="U97">
        <v>0</v>
      </c>
      <c r="V97">
        <v>0</v>
      </c>
      <c r="W97">
        <v>17.389299999999999</v>
      </c>
      <c r="X97" t="s">
        <v>408</v>
      </c>
      <c r="Y97">
        <v>1.0006999999999999</v>
      </c>
      <c r="Z97" t="s">
        <v>409</v>
      </c>
      <c r="AA97">
        <v>0.78210000000000002</v>
      </c>
      <c r="AB97" t="s">
        <v>410</v>
      </c>
      <c r="AC97">
        <v>0.1072</v>
      </c>
      <c r="AD97">
        <v>17.1004</v>
      </c>
      <c r="AE97">
        <v>165.7912</v>
      </c>
      <c r="AF97">
        <v>10</v>
      </c>
      <c r="AG97">
        <v>54</v>
      </c>
    </row>
    <row r="98" spans="1:33">
      <c r="A98" t="s">
        <v>676</v>
      </c>
      <c r="B98" s="1">
        <v>0.55555555555555558</v>
      </c>
      <c r="C98" t="s">
        <v>175</v>
      </c>
      <c r="D98" t="s">
        <v>484</v>
      </c>
      <c r="E98" t="s">
        <v>230</v>
      </c>
      <c r="F98">
        <v>3752</v>
      </c>
      <c r="G98" t="s">
        <v>291</v>
      </c>
      <c r="H98" t="s">
        <v>232</v>
      </c>
      <c r="I98" t="s">
        <v>5</v>
      </c>
      <c r="J98" t="s">
        <v>234</v>
      </c>
      <c r="K98" t="s">
        <v>662</v>
      </c>
      <c r="L98">
        <v>2</v>
      </c>
      <c r="M98">
        <v>65.819699999999997</v>
      </c>
      <c r="N98">
        <v>36.552199999999999</v>
      </c>
      <c r="O98">
        <v>19.742799999999999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17.368600000000001</v>
      </c>
      <c r="X98" t="s">
        <v>313</v>
      </c>
      <c r="Y98">
        <v>1.7827</v>
      </c>
      <c r="Z98" t="s">
        <v>677</v>
      </c>
      <c r="AA98">
        <v>1.7678</v>
      </c>
      <c r="AB98" t="s">
        <v>678</v>
      </c>
      <c r="AC98">
        <v>2.3331</v>
      </c>
      <c r="AD98">
        <v>0.9</v>
      </c>
      <c r="AE98">
        <v>169.91419999999999</v>
      </c>
      <c r="AF98">
        <v>6.5</v>
      </c>
      <c r="AG98">
        <v>68</v>
      </c>
    </row>
    <row r="99" spans="1:33">
      <c r="A99" t="s">
        <v>498</v>
      </c>
      <c r="B99" s="1">
        <v>0.53125</v>
      </c>
      <c r="C99" t="s">
        <v>175</v>
      </c>
      <c r="D99" t="s">
        <v>484</v>
      </c>
      <c r="E99" t="s">
        <v>230</v>
      </c>
      <c r="F99">
        <v>3752</v>
      </c>
      <c r="G99" t="s">
        <v>291</v>
      </c>
      <c r="H99" t="s">
        <v>232</v>
      </c>
      <c r="I99" t="s">
        <v>5</v>
      </c>
      <c r="J99" t="s">
        <v>234</v>
      </c>
      <c r="K99" t="s">
        <v>485</v>
      </c>
      <c r="L99">
        <v>2</v>
      </c>
      <c r="M99">
        <v>59.006</v>
      </c>
      <c r="N99">
        <v>36.9786</v>
      </c>
      <c r="O99">
        <v>26.543399999999998</v>
      </c>
      <c r="P99">
        <v>8.7645999999999997</v>
      </c>
      <c r="Q99">
        <v>4.0823</v>
      </c>
      <c r="R99">
        <v>4.7553999999999998</v>
      </c>
      <c r="S99">
        <v>3.1295999999999999</v>
      </c>
      <c r="T99">
        <v>2.5525000000000002</v>
      </c>
      <c r="U99">
        <v>0</v>
      </c>
      <c r="V99">
        <v>0</v>
      </c>
      <c r="W99">
        <v>17.362100000000002</v>
      </c>
      <c r="X99" t="s">
        <v>499</v>
      </c>
      <c r="Y99">
        <v>1.4079999999999999</v>
      </c>
      <c r="Z99" t="s">
        <v>500</v>
      </c>
      <c r="AA99">
        <v>1.1197999999999999</v>
      </c>
      <c r="AB99" t="s">
        <v>501</v>
      </c>
      <c r="AC99">
        <v>0.82930000000000004</v>
      </c>
      <c r="AD99">
        <v>7.55</v>
      </c>
      <c r="AE99">
        <v>177.09379999999999</v>
      </c>
      <c r="AF99">
        <v>12</v>
      </c>
      <c r="AG99">
        <v>61</v>
      </c>
    </row>
    <row r="100" spans="1:33">
      <c r="A100" t="s">
        <v>1316</v>
      </c>
      <c r="B100" s="1">
        <v>0.66666666666666663</v>
      </c>
      <c r="C100" t="s">
        <v>226</v>
      </c>
      <c r="D100" t="s">
        <v>229</v>
      </c>
      <c r="E100" t="s">
        <v>388</v>
      </c>
      <c r="F100">
        <v>3493</v>
      </c>
      <c r="G100" t="s">
        <v>231</v>
      </c>
      <c r="H100" t="s">
        <v>232</v>
      </c>
      <c r="I100" t="s">
        <v>5</v>
      </c>
      <c r="J100" t="s">
        <v>778</v>
      </c>
      <c r="K100" t="s">
        <v>1312</v>
      </c>
      <c r="L100">
        <v>3</v>
      </c>
      <c r="M100">
        <v>60.045000000000002</v>
      </c>
      <c r="N100">
        <v>60.795999999999999</v>
      </c>
      <c r="O100">
        <v>29.9528</v>
      </c>
      <c r="P100">
        <v>10.4605</v>
      </c>
      <c r="Q100">
        <v>4.3907999999999996</v>
      </c>
      <c r="R100">
        <v>3.7810000000000001</v>
      </c>
      <c r="S100">
        <v>3.2360000000000002</v>
      </c>
      <c r="T100">
        <v>1.2743</v>
      </c>
      <c r="U100">
        <v>0.92949999999999999</v>
      </c>
      <c r="V100">
        <v>1.6162000000000001</v>
      </c>
      <c r="W100">
        <v>17.346399999999999</v>
      </c>
      <c r="X100" t="s">
        <v>1214</v>
      </c>
      <c r="Y100">
        <v>0.49440000000000001</v>
      </c>
      <c r="Z100" t="s">
        <v>247</v>
      </c>
      <c r="AA100">
        <v>1.1282000000000001</v>
      </c>
      <c r="AB100" t="s">
        <v>303</v>
      </c>
      <c r="AC100">
        <v>1.4682999999999999</v>
      </c>
      <c r="AD100">
        <v>12.0425</v>
      </c>
      <c r="AE100">
        <v>208.96199999999999</v>
      </c>
      <c r="AF100">
        <v>7</v>
      </c>
      <c r="AG100">
        <v>63</v>
      </c>
    </row>
    <row r="101" spans="1:33">
      <c r="A101" t="s">
        <v>505</v>
      </c>
      <c r="B101" s="1">
        <v>0.53125</v>
      </c>
      <c r="C101" t="s">
        <v>175</v>
      </c>
      <c r="D101" t="s">
        <v>484</v>
      </c>
      <c r="E101" t="s">
        <v>230</v>
      </c>
      <c r="F101">
        <v>3752</v>
      </c>
      <c r="G101" t="s">
        <v>291</v>
      </c>
      <c r="H101" t="s">
        <v>232</v>
      </c>
      <c r="I101" t="s">
        <v>5</v>
      </c>
      <c r="J101" t="s">
        <v>234</v>
      </c>
      <c r="K101" t="s">
        <v>485</v>
      </c>
      <c r="L101">
        <v>2</v>
      </c>
      <c r="M101">
        <v>60.377600000000001</v>
      </c>
      <c r="N101">
        <v>37.525399999999998</v>
      </c>
      <c r="O101">
        <v>16.934200000000001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17.337900000000001</v>
      </c>
      <c r="X101" t="s">
        <v>294</v>
      </c>
      <c r="Y101">
        <v>1.4902</v>
      </c>
      <c r="Z101" t="s">
        <v>295</v>
      </c>
      <c r="AA101">
        <v>1.2966</v>
      </c>
      <c r="AB101" t="s">
        <v>506</v>
      </c>
      <c r="AC101">
        <v>1.4873000000000001</v>
      </c>
      <c r="AD101">
        <v>2.4</v>
      </c>
      <c r="AE101">
        <v>160.8434</v>
      </c>
      <c r="AF101">
        <v>6.5</v>
      </c>
      <c r="AG101">
        <v>64</v>
      </c>
    </row>
    <row r="102" spans="1:33">
      <c r="A102" t="s">
        <v>1599</v>
      </c>
      <c r="B102" s="1">
        <v>0.80208333333333337</v>
      </c>
      <c r="C102" t="s">
        <v>181</v>
      </c>
      <c r="D102" t="s">
        <v>1105</v>
      </c>
      <c r="E102" t="s">
        <v>388</v>
      </c>
      <c r="F102">
        <v>3429</v>
      </c>
      <c r="G102" t="s">
        <v>1481</v>
      </c>
      <c r="H102" t="s">
        <v>1482</v>
      </c>
      <c r="I102" s="3" t="s">
        <v>5</v>
      </c>
      <c r="J102" t="s">
        <v>778</v>
      </c>
      <c r="K102" t="s">
        <v>1589</v>
      </c>
      <c r="L102">
        <v>6</v>
      </c>
      <c r="M102">
        <v>41.02</v>
      </c>
      <c r="N102">
        <v>45.28</v>
      </c>
      <c r="O102">
        <v>14.01</v>
      </c>
      <c r="P102">
        <v>8.8254000000000001</v>
      </c>
      <c r="Q102">
        <v>4.0099</v>
      </c>
      <c r="R102">
        <v>4.7729999999999997</v>
      </c>
      <c r="S102">
        <v>1.7228000000000001</v>
      </c>
      <c r="T102">
        <v>0.81330000000000002</v>
      </c>
      <c r="U102">
        <v>0.76060000000000005</v>
      </c>
      <c r="V102">
        <v>0.71970000000000001</v>
      </c>
      <c r="W102">
        <v>17.308599999999998</v>
      </c>
      <c r="X102" t="s">
        <v>1494</v>
      </c>
      <c r="Y102">
        <v>2.1520000000000001</v>
      </c>
      <c r="Z102" t="s">
        <v>1600</v>
      </c>
      <c r="AA102">
        <v>1.8030999999999999</v>
      </c>
      <c r="AB102" t="s">
        <v>1601</v>
      </c>
      <c r="AC102">
        <v>1.3539000000000001</v>
      </c>
      <c r="AD102">
        <v>14.062099999999999</v>
      </c>
      <c r="AE102">
        <v>158.61449999999999</v>
      </c>
      <c r="AF102">
        <v>6</v>
      </c>
      <c r="AG102">
        <v>51</v>
      </c>
    </row>
    <row r="103" spans="1:33">
      <c r="A103" t="s">
        <v>1084</v>
      </c>
      <c r="B103" s="1">
        <v>0.62152777777777779</v>
      </c>
      <c r="C103" t="s">
        <v>224</v>
      </c>
      <c r="D103" t="s">
        <v>484</v>
      </c>
      <c r="F103">
        <v>6814</v>
      </c>
      <c r="G103" t="s">
        <v>231</v>
      </c>
      <c r="H103" t="s">
        <v>232</v>
      </c>
      <c r="I103" t="s">
        <v>5</v>
      </c>
      <c r="J103" t="s">
        <v>778</v>
      </c>
      <c r="K103" t="s">
        <v>1073</v>
      </c>
      <c r="L103">
        <v>3</v>
      </c>
      <c r="M103">
        <v>85.91</v>
      </c>
      <c r="N103">
        <v>50.009</v>
      </c>
      <c r="O103">
        <v>15.480499999999999</v>
      </c>
      <c r="P103">
        <v>6.3745000000000003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17.2943</v>
      </c>
      <c r="X103" t="s">
        <v>469</v>
      </c>
      <c r="Y103">
        <v>1.7983</v>
      </c>
      <c r="Z103" t="s">
        <v>621</v>
      </c>
      <c r="AA103">
        <v>0.99690000000000001</v>
      </c>
      <c r="AB103" t="s">
        <v>1085</v>
      </c>
      <c r="AC103">
        <v>1.4538</v>
      </c>
      <c r="AD103">
        <v>11.15</v>
      </c>
      <c r="AE103">
        <v>208.0333</v>
      </c>
      <c r="AF103">
        <v>8</v>
      </c>
      <c r="AG103">
        <v>58</v>
      </c>
    </row>
    <row r="104" spans="1:33">
      <c r="A104" t="s">
        <v>1414</v>
      </c>
      <c r="B104" s="1">
        <v>0.67708333333333337</v>
      </c>
      <c r="C104" t="s">
        <v>175</v>
      </c>
      <c r="D104" t="s">
        <v>484</v>
      </c>
      <c r="E104" t="s">
        <v>230</v>
      </c>
      <c r="F104">
        <v>3619</v>
      </c>
      <c r="G104" t="s">
        <v>291</v>
      </c>
      <c r="H104" t="s">
        <v>232</v>
      </c>
      <c r="I104" t="s">
        <v>5</v>
      </c>
      <c r="J104" t="s">
        <v>778</v>
      </c>
      <c r="K104" t="s">
        <v>1373</v>
      </c>
      <c r="L104">
        <v>3</v>
      </c>
      <c r="M104">
        <v>59.914999999999999</v>
      </c>
      <c r="N104">
        <v>33.251800000000003</v>
      </c>
      <c r="O104">
        <v>17.059100000000001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17.279299999999999</v>
      </c>
      <c r="X104" t="s">
        <v>1415</v>
      </c>
      <c r="Y104">
        <v>1.0646</v>
      </c>
      <c r="Z104" t="s">
        <v>1416</v>
      </c>
      <c r="AA104">
        <v>0.4642</v>
      </c>
      <c r="AB104" t="s">
        <v>406</v>
      </c>
      <c r="AC104">
        <v>2.7132000000000001</v>
      </c>
      <c r="AD104">
        <v>3.6</v>
      </c>
      <c r="AE104">
        <v>156.53389999999999</v>
      </c>
      <c r="AF104">
        <v>14</v>
      </c>
      <c r="AG104">
        <v>60</v>
      </c>
    </row>
    <row r="105" spans="1:33">
      <c r="A105" t="s">
        <v>673</v>
      </c>
      <c r="B105" s="1">
        <v>0.55555555555555558</v>
      </c>
      <c r="C105" t="s">
        <v>175</v>
      </c>
      <c r="D105" t="s">
        <v>484</v>
      </c>
      <c r="E105" t="s">
        <v>230</v>
      </c>
      <c r="F105">
        <v>3752</v>
      </c>
      <c r="G105" t="s">
        <v>291</v>
      </c>
      <c r="H105" t="s">
        <v>232</v>
      </c>
      <c r="I105" t="s">
        <v>5</v>
      </c>
      <c r="J105" t="s">
        <v>234</v>
      </c>
      <c r="K105" t="s">
        <v>662</v>
      </c>
      <c r="L105">
        <v>2</v>
      </c>
      <c r="M105">
        <v>46.134999999999998</v>
      </c>
      <c r="N105">
        <v>52.230400000000003</v>
      </c>
      <c r="O105">
        <v>22.494399999999999</v>
      </c>
      <c r="P105">
        <v>6.2972000000000001</v>
      </c>
      <c r="Q105">
        <v>6.0240999999999998</v>
      </c>
      <c r="R105">
        <v>4.9039999999999999</v>
      </c>
      <c r="S105">
        <v>0</v>
      </c>
      <c r="T105">
        <v>0</v>
      </c>
      <c r="U105">
        <v>0</v>
      </c>
      <c r="V105">
        <v>0</v>
      </c>
      <c r="W105">
        <v>17.238600000000002</v>
      </c>
      <c r="X105" t="s">
        <v>674</v>
      </c>
      <c r="Y105">
        <v>1.9314</v>
      </c>
      <c r="Z105" t="s">
        <v>675</v>
      </c>
      <c r="AA105">
        <v>1.3816999999999999</v>
      </c>
      <c r="AB105" t="s">
        <v>319</v>
      </c>
      <c r="AC105">
        <v>1.7937000000000001</v>
      </c>
      <c r="AD105">
        <v>3.0670999999999999</v>
      </c>
      <c r="AE105">
        <v>171.446</v>
      </c>
      <c r="AF105">
        <v>20</v>
      </c>
      <c r="AG105">
        <v>68</v>
      </c>
    </row>
    <row r="106" spans="1:33">
      <c r="A106" t="s">
        <v>1618</v>
      </c>
      <c r="B106" s="1">
        <v>0.82291666666666663</v>
      </c>
      <c r="C106" t="s">
        <v>181</v>
      </c>
      <c r="D106" t="s">
        <v>1105</v>
      </c>
      <c r="E106" t="s">
        <v>388</v>
      </c>
      <c r="F106">
        <v>3429</v>
      </c>
      <c r="G106" t="s">
        <v>1481</v>
      </c>
      <c r="H106" t="s">
        <v>1482</v>
      </c>
      <c r="I106" s="3" t="s">
        <v>5</v>
      </c>
      <c r="J106" t="s">
        <v>778</v>
      </c>
      <c r="K106" t="s">
        <v>1611</v>
      </c>
      <c r="L106">
        <v>3</v>
      </c>
      <c r="M106">
        <v>57.88</v>
      </c>
      <c r="N106">
        <v>34.671799999999998</v>
      </c>
      <c r="O106">
        <v>19.5566</v>
      </c>
      <c r="P106">
        <v>6.0711000000000004</v>
      </c>
      <c r="Q106">
        <v>3.9093</v>
      </c>
      <c r="R106">
        <v>4.1551999999999998</v>
      </c>
      <c r="S106">
        <v>3.2795999999999998</v>
      </c>
      <c r="T106">
        <v>1.1165</v>
      </c>
      <c r="U106">
        <v>0.9405</v>
      </c>
      <c r="V106">
        <v>1.5657000000000001</v>
      </c>
      <c r="W106">
        <v>17.225000000000001</v>
      </c>
      <c r="X106" t="s">
        <v>511</v>
      </c>
      <c r="Y106">
        <v>1.3227</v>
      </c>
      <c r="Z106" t="s">
        <v>512</v>
      </c>
      <c r="AA106">
        <v>0.25750000000000001</v>
      </c>
      <c r="AB106" t="s">
        <v>1619</v>
      </c>
      <c r="AC106">
        <v>0</v>
      </c>
      <c r="AD106">
        <v>2.1</v>
      </c>
      <c r="AE106">
        <v>154.05170000000001</v>
      </c>
      <c r="AF106">
        <v>12</v>
      </c>
      <c r="AG106">
        <v>53</v>
      </c>
    </row>
    <row r="107" spans="1:33">
      <c r="A107" t="s">
        <v>1603</v>
      </c>
      <c r="B107" s="1">
        <v>0.80208333333333337</v>
      </c>
      <c r="C107" t="s">
        <v>181</v>
      </c>
      <c r="D107" t="s">
        <v>1105</v>
      </c>
      <c r="E107" t="s">
        <v>388</v>
      </c>
      <c r="F107">
        <v>3429</v>
      </c>
      <c r="G107" t="s">
        <v>1481</v>
      </c>
      <c r="H107" t="s">
        <v>1482</v>
      </c>
      <c r="I107" s="3" t="s">
        <v>5</v>
      </c>
      <c r="J107" t="s">
        <v>778</v>
      </c>
      <c r="K107" t="s">
        <v>1589</v>
      </c>
      <c r="L107">
        <v>5</v>
      </c>
      <c r="M107">
        <v>42.1188</v>
      </c>
      <c r="N107">
        <v>40.787999999999997</v>
      </c>
      <c r="O107">
        <v>16.660399999999999</v>
      </c>
      <c r="P107">
        <v>6.8601999999999999</v>
      </c>
      <c r="Q107">
        <v>3.3108</v>
      </c>
      <c r="R107">
        <v>3.8995000000000002</v>
      </c>
      <c r="S107">
        <v>1.5658000000000001</v>
      </c>
      <c r="T107">
        <v>1.8956999999999999</v>
      </c>
      <c r="U107">
        <v>1.5604</v>
      </c>
      <c r="V107">
        <v>1.1068</v>
      </c>
      <c r="W107">
        <v>17.206399999999999</v>
      </c>
      <c r="X107" t="s">
        <v>1604</v>
      </c>
      <c r="Y107">
        <v>4.5600000000000002E-2</v>
      </c>
      <c r="Z107" t="s">
        <v>1605</v>
      </c>
      <c r="AA107">
        <v>0.16470000000000001</v>
      </c>
      <c r="AB107" t="s">
        <v>1212</v>
      </c>
      <c r="AC107">
        <v>1.2866</v>
      </c>
      <c r="AD107">
        <v>7.8677999999999999</v>
      </c>
      <c r="AE107">
        <v>146.33750000000001</v>
      </c>
      <c r="AF107">
        <v>16</v>
      </c>
      <c r="AG107">
        <v>49</v>
      </c>
    </row>
    <row r="108" spans="1:33">
      <c r="A108" t="s">
        <v>1646</v>
      </c>
      <c r="B108" s="1">
        <v>0.84375</v>
      </c>
      <c r="C108" t="s">
        <v>181</v>
      </c>
      <c r="D108" t="s">
        <v>1632</v>
      </c>
      <c r="E108" t="s">
        <v>230</v>
      </c>
      <c r="F108">
        <v>5434</v>
      </c>
      <c r="G108" t="s">
        <v>1481</v>
      </c>
      <c r="H108" t="s">
        <v>1482</v>
      </c>
      <c r="I108" s="3" t="s">
        <v>5</v>
      </c>
      <c r="J108" t="s">
        <v>778</v>
      </c>
      <c r="K108" t="s">
        <v>1633</v>
      </c>
      <c r="L108">
        <v>3</v>
      </c>
      <c r="M108">
        <v>46.722799999999999</v>
      </c>
      <c r="N108">
        <v>34.590200000000003</v>
      </c>
      <c r="O108">
        <v>19.523099999999999</v>
      </c>
      <c r="P108">
        <v>8.1026000000000007</v>
      </c>
      <c r="Q108">
        <v>5.1345000000000001</v>
      </c>
      <c r="R108">
        <v>3.7669000000000001</v>
      </c>
      <c r="S108">
        <v>4.1689999999999996</v>
      </c>
      <c r="T108">
        <v>1.3886000000000001</v>
      </c>
      <c r="U108">
        <v>1.3081</v>
      </c>
      <c r="V108">
        <v>1.9591000000000001</v>
      </c>
      <c r="W108">
        <v>17.202100000000002</v>
      </c>
      <c r="X108" t="s">
        <v>1647</v>
      </c>
      <c r="Y108">
        <v>2.0461</v>
      </c>
      <c r="Z108" t="s">
        <v>1563</v>
      </c>
      <c r="AA108">
        <v>1.3636999999999999</v>
      </c>
      <c r="AB108" t="s">
        <v>319</v>
      </c>
      <c r="AC108">
        <v>2.1991999999999998</v>
      </c>
      <c r="AD108">
        <v>21.603899999999999</v>
      </c>
      <c r="AE108">
        <v>171.08</v>
      </c>
      <c r="AF108">
        <v>20</v>
      </c>
      <c r="AG108">
        <v>68</v>
      </c>
    </row>
    <row r="109" spans="1:33">
      <c r="A109" t="s">
        <v>1076</v>
      </c>
      <c r="B109" s="1">
        <v>0.62152777777777779</v>
      </c>
      <c r="C109" t="s">
        <v>224</v>
      </c>
      <c r="D109" t="s">
        <v>484</v>
      </c>
      <c r="F109">
        <v>6814</v>
      </c>
      <c r="G109" t="s">
        <v>231</v>
      </c>
      <c r="H109" t="s">
        <v>232</v>
      </c>
      <c r="I109" t="s">
        <v>5</v>
      </c>
      <c r="J109" t="s">
        <v>778</v>
      </c>
      <c r="K109" t="s">
        <v>1073</v>
      </c>
      <c r="L109">
        <v>4</v>
      </c>
      <c r="M109">
        <v>66.215999999999994</v>
      </c>
      <c r="N109">
        <v>79.92</v>
      </c>
      <c r="O109">
        <v>29.776800000000001</v>
      </c>
      <c r="P109">
        <v>5.5689000000000002</v>
      </c>
      <c r="Q109">
        <v>4.6523000000000003</v>
      </c>
      <c r="R109">
        <v>5.9820000000000002</v>
      </c>
      <c r="S109">
        <v>4.399</v>
      </c>
      <c r="T109">
        <v>1.7831999999999999</v>
      </c>
      <c r="U109">
        <v>1.8963000000000001</v>
      </c>
      <c r="V109">
        <v>1.8460000000000001</v>
      </c>
      <c r="W109">
        <v>17.1736</v>
      </c>
      <c r="X109" t="s">
        <v>799</v>
      </c>
      <c r="Y109">
        <v>2.8681999999999999</v>
      </c>
      <c r="Z109" t="s">
        <v>1077</v>
      </c>
      <c r="AA109">
        <v>0.69610000000000005</v>
      </c>
      <c r="AB109" t="s">
        <v>256</v>
      </c>
      <c r="AC109">
        <v>1.2745</v>
      </c>
      <c r="AD109">
        <v>27.9925</v>
      </c>
      <c r="AE109">
        <v>252.0454</v>
      </c>
      <c r="AF109">
        <v>10</v>
      </c>
      <c r="AG109">
        <v>66</v>
      </c>
    </row>
    <row r="110" spans="1:33">
      <c r="A110" t="s">
        <v>1391</v>
      </c>
      <c r="B110" s="1">
        <v>0.67708333333333337</v>
      </c>
      <c r="C110" t="s">
        <v>175</v>
      </c>
      <c r="D110" t="s">
        <v>484</v>
      </c>
      <c r="E110" t="s">
        <v>230</v>
      </c>
      <c r="F110">
        <v>3619</v>
      </c>
      <c r="G110" t="s">
        <v>291</v>
      </c>
      <c r="H110" t="s">
        <v>232</v>
      </c>
      <c r="I110" t="s">
        <v>5</v>
      </c>
      <c r="J110" t="s">
        <v>778</v>
      </c>
      <c r="K110" t="s">
        <v>1373</v>
      </c>
      <c r="L110">
        <v>4</v>
      </c>
      <c r="M110">
        <v>44.214199999999998</v>
      </c>
      <c r="N110">
        <v>76.438400000000001</v>
      </c>
      <c r="O110">
        <v>17.665900000000001</v>
      </c>
      <c r="P110">
        <v>10.632</v>
      </c>
      <c r="Q110">
        <v>3.1429999999999998</v>
      </c>
      <c r="R110">
        <v>4.0816999999999997</v>
      </c>
      <c r="S110">
        <v>3.7528000000000001</v>
      </c>
      <c r="T110">
        <v>2.6852999999999998</v>
      </c>
      <c r="U110">
        <v>1.4302999999999999</v>
      </c>
      <c r="V110">
        <v>1.3529</v>
      </c>
      <c r="W110">
        <v>17.171399999999998</v>
      </c>
      <c r="X110" t="s">
        <v>1392</v>
      </c>
      <c r="Y110">
        <v>0.1482</v>
      </c>
      <c r="Z110" t="s">
        <v>1393</v>
      </c>
      <c r="AA110">
        <v>3.0194000000000001</v>
      </c>
      <c r="AB110" t="s">
        <v>303</v>
      </c>
      <c r="AC110">
        <v>1.4489000000000001</v>
      </c>
      <c r="AD110">
        <v>21.351099999999999</v>
      </c>
      <c r="AE110">
        <v>208.53550000000001</v>
      </c>
      <c r="AF110">
        <v>10</v>
      </c>
      <c r="AG110">
        <v>66</v>
      </c>
    </row>
    <row r="111" spans="1:33">
      <c r="A111" t="s">
        <v>956</v>
      </c>
      <c r="B111" s="1">
        <v>0.60416666666666663</v>
      </c>
      <c r="C111" t="s">
        <v>175</v>
      </c>
      <c r="D111" t="s">
        <v>484</v>
      </c>
      <c r="E111" t="s">
        <v>230</v>
      </c>
      <c r="F111">
        <v>3752</v>
      </c>
      <c r="G111" t="s">
        <v>291</v>
      </c>
      <c r="H111" t="s">
        <v>232</v>
      </c>
      <c r="I111" t="s">
        <v>233</v>
      </c>
      <c r="J111" t="s">
        <v>933</v>
      </c>
      <c r="K111" t="s">
        <v>934</v>
      </c>
      <c r="L111">
        <v>4</v>
      </c>
      <c r="M111">
        <v>43.26</v>
      </c>
      <c r="N111">
        <v>45.419499999999999</v>
      </c>
      <c r="O111">
        <v>15.4613</v>
      </c>
      <c r="P111">
        <v>9.4082000000000008</v>
      </c>
      <c r="Q111">
        <v>4.0606999999999998</v>
      </c>
      <c r="R111">
        <v>4.4252000000000002</v>
      </c>
      <c r="S111">
        <v>3.0356000000000001</v>
      </c>
      <c r="T111">
        <v>2.7667999999999999</v>
      </c>
      <c r="U111">
        <v>1.6335999999999999</v>
      </c>
      <c r="V111">
        <v>0.95889999999999997</v>
      </c>
      <c r="W111">
        <v>17.152100000000001</v>
      </c>
      <c r="X111" t="s">
        <v>496</v>
      </c>
      <c r="Y111">
        <v>2.1901999999999999</v>
      </c>
      <c r="Z111" t="s">
        <v>957</v>
      </c>
      <c r="AA111">
        <v>1.8187</v>
      </c>
      <c r="AB111" t="s">
        <v>516</v>
      </c>
      <c r="AC111">
        <v>1.9165000000000001</v>
      </c>
      <c r="AD111">
        <v>11.081899999999999</v>
      </c>
      <c r="AE111">
        <v>164.58930000000001</v>
      </c>
      <c r="AF111">
        <v>14</v>
      </c>
      <c r="AG111">
        <v>59</v>
      </c>
    </row>
    <row r="112" spans="1:33">
      <c r="A112" t="s">
        <v>1254</v>
      </c>
      <c r="B112" s="1">
        <v>0.65277777777777779</v>
      </c>
      <c r="C112" t="s">
        <v>175</v>
      </c>
      <c r="D112" t="s">
        <v>229</v>
      </c>
      <c r="E112" t="s">
        <v>290</v>
      </c>
      <c r="F112">
        <v>6469</v>
      </c>
      <c r="G112" t="s">
        <v>291</v>
      </c>
      <c r="H112" t="s">
        <v>232</v>
      </c>
      <c r="I112" t="s">
        <v>233</v>
      </c>
      <c r="J112" t="s">
        <v>234</v>
      </c>
      <c r="K112" t="s">
        <v>1250</v>
      </c>
      <c r="L112">
        <v>2</v>
      </c>
      <c r="M112">
        <v>51.816000000000003</v>
      </c>
      <c r="N112">
        <v>55.795200000000001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17.152100000000001</v>
      </c>
      <c r="X112" t="s">
        <v>963</v>
      </c>
      <c r="Y112">
        <v>1.4323999999999999</v>
      </c>
      <c r="Z112" t="s">
        <v>1255</v>
      </c>
      <c r="AA112">
        <v>1.7998000000000001</v>
      </c>
      <c r="AB112" t="s">
        <v>1256</v>
      </c>
      <c r="AC112">
        <v>0.88970000000000005</v>
      </c>
      <c r="AD112">
        <v>11.3</v>
      </c>
      <c r="AE112">
        <v>188.87</v>
      </c>
      <c r="AF112">
        <v>4</v>
      </c>
      <c r="AG112">
        <v>0</v>
      </c>
    </row>
    <row r="113" spans="1:33">
      <c r="A113" t="s">
        <v>1086</v>
      </c>
      <c r="B113" s="1">
        <v>0.62152777777777779</v>
      </c>
      <c r="C113" t="s">
        <v>224</v>
      </c>
      <c r="D113" t="s">
        <v>484</v>
      </c>
      <c r="F113">
        <v>6814</v>
      </c>
      <c r="G113" t="s">
        <v>231</v>
      </c>
      <c r="H113" t="s">
        <v>232</v>
      </c>
      <c r="I113" t="s">
        <v>5</v>
      </c>
      <c r="J113" t="s">
        <v>778</v>
      </c>
      <c r="K113" t="s">
        <v>1073</v>
      </c>
      <c r="L113">
        <v>4</v>
      </c>
      <c r="M113">
        <v>63.106000000000002</v>
      </c>
      <c r="N113">
        <v>39.672199999999997</v>
      </c>
      <c r="O113">
        <v>25.877099999999999</v>
      </c>
      <c r="P113">
        <v>14.515499999999999</v>
      </c>
      <c r="Q113">
        <v>7.3098000000000001</v>
      </c>
      <c r="R113">
        <v>5.6252000000000004</v>
      </c>
      <c r="S113">
        <v>4.3573000000000004</v>
      </c>
      <c r="T113">
        <v>3.4666999999999999</v>
      </c>
      <c r="U113">
        <v>2.7486999999999999</v>
      </c>
      <c r="V113">
        <v>1.8509</v>
      </c>
      <c r="W113">
        <v>17.107099999999999</v>
      </c>
      <c r="X113" t="s">
        <v>637</v>
      </c>
      <c r="Y113">
        <v>1.046</v>
      </c>
      <c r="Z113" t="s">
        <v>1087</v>
      </c>
      <c r="AA113">
        <v>1.0031000000000001</v>
      </c>
      <c r="AB113" t="s">
        <v>463</v>
      </c>
      <c r="AC113">
        <v>1.3716999999999999</v>
      </c>
      <c r="AD113">
        <v>17.094999999999999</v>
      </c>
      <c r="AE113">
        <v>206.1524</v>
      </c>
      <c r="AF113">
        <v>16</v>
      </c>
      <c r="AG113">
        <v>58</v>
      </c>
    </row>
    <row r="114" spans="1:33">
      <c r="A114" t="s">
        <v>1337</v>
      </c>
      <c r="B114" s="1">
        <v>0.66666666666666663</v>
      </c>
      <c r="C114" t="s">
        <v>226</v>
      </c>
      <c r="D114" t="s">
        <v>229</v>
      </c>
      <c r="E114" t="s">
        <v>388</v>
      </c>
      <c r="F114">
        <v>3493</v>
      </c>
      <c r="G114" t="s">
        <v>231</v>
      </c>
      <c r="H114" t="s">
        <v>232</v>
      </c>
      <c r="I114" t="s">
        <v>5</v>
      </c>
      <c r="J114" t="s">
        <v>778</v>
      </c>
      <c r="K114" t="s">
        <v>1312</v>
      </c>
      <c r="L114">
        <v>4</v>
      </c>
      <c r="M114">
        <v>49.480400000000003</v>
      </c>
      <c r="N114">
        <v>19.330300000000001</v>
      </c>
      <c r="O114">
        <v>8.0469000000000008</v>
      </c>
      <c r="P114">
        <v>3.5640000000000001</v>
      </c>
      <c r="Q114">
        <v>3.2985000000000002</v>
      </c>
      <c r="R114">
        <v>1.6729000000000001</v>
      </c>
      <c r="S114">
        <v>1.6011</v>
      </c>
      <c r="T114">
        <v>1.4460999999999999</v>
      </c>
      <c r="U114">
        <v>1.1662999999999999</v>
      </c>
      <c r="V114">
        <v>1.4141999999999999</v>
      </c>
      <c r="W114">
        <v>17.1007</v>
      </c>
      <c r="Y114">
        <v>0</v>
      </c>
      <c r="Z114" t="s">
        <v>1338</v>
      </c>
      <c r="AA114">
        <v>0</v>
      </c>
      <c r="AB114" t="s">
        <v>775</v>
      </c>
      <c r="AC114">
        <v>0.63700000000000001</v>
      </c>
      <c r="AD114">
        <v>6.9634</v>
      </c>
      <c r="AE114">
        <v>115.72190000000001</v>
      </c>
      <c r="AF114">
        <v>0</v>
      </c>
      <c r="AG114">
        <v>51</v>
      </c>
    </row>
    <row r="115" spans="1:33">
      <c r="A115" t="s">
        <v>958</v>
      </c>
      <c r="B115" s="1">
        <v>0.60416666666666663</v>
      </c>
      <c r="C115" t="s">
        <v>175</v>
      </c>
      <c r="D115" t="s">
        <v>484</v>
      </c>
      <c r="E115" t="s">
        <v>230</v>
      </c>
      <c r="F115">
        <v>3752</v>
      </c>
      <c r="G115" t="s">
        <v>291</v>
      </c>
      <c r="H115" t="s">
        <v>232</v>
      </c>
      <c r="I115" t="s">
        <v>233</v>
      </c>
      <c r="J115" t="s">
        <v>933</v>
      </c>
      <c r="K115" t="s">
        <v>934</v>
      </c>
      <c r="L115">
        <v>3</v>
      </c>
      <c r="M115">
        <v>41.101999999999997</v>
      </c>
      <c r="N115">
        <v>36.156799999999997</v>
      </c>
      <c r="O115">
        <v>19.427800000000001</v>
      </c>
      <c r="P115">
        <v>10.3775</v>
      </c>
      <c r="Q115">
        <v>4.5731000000000002</v>
      </c>
      <c r="R115">
        <v>3.4428999999999998</v>
      </c>
      <c r="S115">
        <v>4.4846000000000004</v>
      </c>
      <c r="T115">
        <v>2.3043999999999998</v>
      </c>
      <c r="U115">
        <v>1.7174</v>
      </c>
      <c r="V115">
        <v>1.6097999999999999</v>
      </c>
      <c r="W115">
        <v>17.0486</v>
      </c>
      <c r="X115" t="s">
        <v>959</v>
      </c>
      <c r="Y115">
        <v>2.1080999999999999</v>
      </c>
      <c r="Z115" t="s">
        <v>960</v>
      </c>
      <c r="AA115">
        <v>0.48430000000000001</v>
      </c>
      <c r="AB115" t="s">
        <v>961</v>
      </c>
      <c r="AC115">
        <v>1.6394</v>
      </c>
      <c r="AD115">
        <v>14.3786</v>
      </c>
      <c r="AE115">
        <v>160.8552</v>
      </c>
      <c r="AF115">
        <v>16</v>
      </c>
      <c r="AG115">
        <v>65</v>
      </c>
    </row>
    <row r="116" spans="1:33">
      <c r="A116" t="s">
        <v>1102</v>
      </c>
      <c r="B116" s="1">
        <v>0.62152777777777779</v>
      </c>
      <c r="C116" t="s">
        <v>224</v>
      </c>
      <c r="D116" t="s">
        <v>484</v>
      </c>
      <c r="F116">
        <v>6814</v>
      </c>
      <c r="G116" t="s">
        <v>231</v>
      </c>
      <c r="H116" t="s">
        <v>232</v>
      </c>
      <c r="I116" t="s">
        <v>5</v>
      </c>
      <c r="J116" t="s">
        <v>778</v>
      </c>
      <c r="K116" t="s">
        <v>1073</v>
      </c>
      <c r="L116">
        <v>3</v>
      </c>
      <c r="M116">
        <v>42.360900000000001</v>
      </c>
      <c r="N116">
        <v>38.087200000000003</v>
      </c>
      <c r="O116">
        <v>22.6968</v>
      </c>
      <c r="P116">
        <v>11.6538</v>
      </c>
      <c r="Q116">
        <v>6.3992000000000004</v>
      </c>
      <c r="R116">
        <v>4.5157999999999996</v>
      </c>
      <c r="S116">
        <v>3.0950000000000002</v>
      </c>
      <c r="T116">
        <v>2.2343999999999999</v>
      </c>
      <c r="U116">
        <v>1.1276999999999999</v>
      </c>
      <c r="V116">
        <v>1.1621999999999999</v>
      </c>
      <c r="W116">
        <v>17.029299999999999</v>
      </c>
      <c r="X116" t="s">
        <v>461</v>
      </c>
      <c r="Y116">
        <v>0.76090000000000002</v>
      </c>
      <c r="Z116" t="s">
        <v>1103</v>
      </c>
      <c r="AA116">
        <v>3.9899999999999998E-2</v>
      </c>
      <c r="AB116" t="s">
        <v>964</v>
      </c>
      <c r="AC116">
        <v>1.3442000000000001</v>
      </c>
      <c r="AD116">
        <v>4.4219999999999997</v>
      </c>
      <c r="AE116">
        <v>156.92920000000001</v>
      </c>
      <c r="AF116">
        <v>25</v>
      </c>
      <c r="AG116">
        <v>59</v>
      </c>
    </row>
    <row r="117" spans="1:33">
      <c r="A117" t="s">
        <v>1630</v>
      </c>
      <c r="B117" s="1">
        <v>0.82291666666666663</v>
      </c>
      <c r="C117" t="s">
        <v>181</v>
      </c>
      <c r="D117" t="s">
        <v>1105</v>
      </c>
      <c r="E117" t="s">
        <v>388</v>
      </c>
      <c r="F117">
        <v>3429</v>
      </c>
      <c r="G117" t="s">
        <v>1481</v>
      </c>
      <c r="H117" t="s">
        <v>1482</v>
      </c>
      <c r="I117" s="3" t="s">
        <v>5</v>
      </c>
      <c r="J117" t="s">
        <v>778</v>
      </c>
      <c r="K117" t="s">
        <v>1611</v>
      </c>
      <c r="L117">
        <v>3</v>
      </c>
      <c r="M117">
        <v>31.2987</v>
      </c>
      <c r="N117">
        <v>22.709800000000001</v>
      </c>
      <c r="O117">
        <v>11.4701</v>
      </c>
      <c r="P117">
        <v>4.9778000000000002</v>
      </c>
      <c r="Q117">
        <v>2.7494999999999998</v>
      </c>
      <c r="R117">
        <v>2.9756</v>
      </c>
      <c r="S117">
        <v>0</v>
      </c>
      <c r="T117">
        <v>0</v>
      </c>
      <c r="U117">
        <v>0</v>
      </c>
      <c r="V117">
        <v>0</v>
      </c>
      <c r="W117">
        <v>17.026399999999999</v>
      </c>
      <c r="X117" t="s">
        <v>321</v>
      </c>
      <c r="Y117">
        <v>2.1355</v>
      </c>
      <c r="Z117" t="s">
        <v>672</v>
      </c>
      <c r="AA117">
        <v>1.0016</v>
      </c>
      <c r="AB117" t="s">
        <v>1631</v>
      </c>
      <c r="AC117">
        <v>2.5352000000000001</v>
      </c>
      <c r="AD117">
        <v>6.7</v>
      </c>
      <c r="AE117">
        <v>110.04989999999999</v>
      </c>
      <c r="AF117">
        <v>20</v>
      </c>
      <c r="AG117">
        <v>46</v>
      </c>
    </row>
    <row r="118" spans="1:33">
      <c r="A118" t="s">
        <v>1051</v>
      </c>
      <c r="B118" s="1">
        <v>0.61805555555555558</v>
      </c>
      <c r="C118" t="s">
        <v>226</v>
      </c>
      <c r="D118" t="s">
        <v>484</v>
      </c>
      <c r="E118" t="s">
        <v>230</v>
      </c>
      <c r="F118">
        <v>4528</v>
      </c>
      <c r="G118" t="s">
        <v>231</v>
      </c>
      <c r="H118" t="s">
        <v>232</v>
      </c>
      <c r="I118" t="s">
        <v>233</v>
      </c>
      <c r="J118" t="s">
        <v>778</v>
      </c>
      <c r="K118" t="s">
        <v>1046</v>
      </c>
      <c r="L118">
        <v>3</v>
      </c>
      <c r="M118">
        <v>77.128200000000007</v>
      </c>
      <c r="N118">
        <v>46.3339</v>
      </c>
      <c r="O118">
        <v>25.380099999999999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16.997900000000001</v>
      </c>
      <c r="X118" t="s">
        <v>751</v>
      </c>
      <c r="Y118">
        <v>1.8007</v>
      </c>
      <c r="Z118" t="s">
        <v>259</v>
      </c>
      <c r="AA118">
        <v>1.9878</v>
      </c>
      <c r="AB118" t="s">
        <v>278</v>
      </c>
      <c r="AC118">
        <v>1.7866</v>
      </c>
      <c r="AD118">
        <v>24.6</v>
      </c>
      <c r="AE118">
        <v>225.19399999999999</v>
      </c>
      <c r="AF118">
        <v>1.38</v>
      </c>
      <c r="AG118">
        <v>73</v>
      </c>
    </row>
    <row r="119" spans="1:33">
      <c r="A119" t="s">
        <v>1081</v>
      </c>
      <c r="B119" s="1">
        <v>0.62152777777777779</v>
      </c>
      <c r="C119" t="s">
        <v>224</v>
      </c>
      <c r="D119" t="s">
        <v>484</v>
      </c>
      <c r="F119">
        <v>6814</v>
      </c>
      <c r="G119" t="s">
        <v>231</v>
      </c>
      <c r="H119" t="s">
        <v>232</v>
      </c>
      <c r="I119" t="s">
        <v>5</v>
      </c>
      <c r="J119" t="s">
        <v>778</v>
      </c>
      <c r="K119" t="s">
        <v>1073</v>
      </c>
      <c r="L119">
        <v>3</v>
      </c>
      <c r="M119">
        <v>85.58</v>
      </c>
      <c r="N119">
        <v>67.792000000000002</v>
      </c>
      <c r="O119">
        <v>30.2804</v>
      </c>
      <c r="P119">
        <v>8.4986999999999995</v>
      </c>
      <c r="Q119">
        <v>4.7653999999999996</v>
      </c>
      <c r="R119">
        <v>3.5752000000000002</v>
      </c>
      <c r="S119">
        <v>2.5573000000000001</v>
      </c>
      <c r="T119">
        <v>0</v>
      </c>
      <c r="U119">
        <v>0</v>
      </c>
      <c r="V119">
        <v>0</v>
      </c>
      <c r="W119">
        <v>16.991399999999999</v>
      </c>
      <c r="Y119">
        <v>0</v>
      </c>
      <c r="Z119" t="s">
        <v>474</v>
      </c>
      <c r="AA119">
        <v>1.8369</v>
      </c>
      <c r="AB119" t="s">
        <v>413</v>
      </c>
      <c r="AC119">
        <v>1.2470000000000001</v>
      </c>
      <c r="AD119">
        <v>15.3543</v>
      </c>
      <c r="AE119">
        <v>244.10550000000001</v>
      </c>
      <c r="AF119">
        <v>0</v>
      </c>
      <c r="AG119">
        <v>57</v>
      </c>
    </row>
    <row r="120" spans="1:33">
      <c r="A120" t="s">
        <v>1096</v>
      </c>
      <c r="B120" s="1">
        <v>0.62152777777777779</v>
      </c>
      <c r="C120" t="s">
        <v>224</v>
      </c>
      <c r="D120" t="s">
        <v>484</v>
      </c>
      <c r="F120">
        <v>6814</v>
      </c>
      <c r="G120" t="s">
        <v>231</v>
      </c>
      <c r="H120" t="s">
        <v>232</v>
      </c>
      <c r="I120" t="s">
        <v>5</v>
      </c>
      <c r="J120" t="s">
        <v>778</v>
      </c>
      <c r="K120" t="s">
        <v>1073</v>
      </c>
      <c r="L120">
        <v>5</v>
      </c>
      <c r="M120">
        <v>49.828000000000003</v>
      </c>
      <c r="N120">
        <v>38.054600000000001</v>
      </c>
      <c r="O120">
        <v>20.2164</v>
      </c>
      <c r="P120">
        <v>13.3125</v>
      </c>
      <c r="Q120">
        <v>6.4627999999999997</v>
      </c>
      <c r="R120">
        <v>4.5347</v>
      </c>
      <c r="S120">
        <v>3.7732999999999999</v>
      </c>
      <c r="T120">
        <v>3.3206000000000002</v>
      </c>
      <c r="U120">
        <v>1.6393</v>
      </c>
      <c r="V120">
        <v>2.5495000000000001</v>
      </c>
      <c r="W120">
        <v>16.982900000000001</v>
      </c>
      <c r="X120" t="s">
        <v>617</v>
      </c>
      <c r="Y120">
        <v>0.8962</v>
      </c>
      <c r="Z120" t="s">
        <v>631</v>
      </c>
      <c r="AA120">
        <v>0.61040000000000005</v>
      </c>
      <c r="AB120" t="s">
        <v>387</v>
      </c>
      <c r="AC120">
        <v>0.87390000000000001</v>
      </c>
      <c r="AD120">
        <v>14.137499999999999</v>
      </c>
      <c r="AE120">
        <v>177.1925</v>
      </c>
      <c r="AF120">
        <v>25</v>
      </c>
      <c r="AG120">
        <v>64</v>
      </c>
    </row>
    <row r="121" spans="1:33">
      <c r="A121" t="s">
        <v>1332</v>
      </c>
      <c r="B121" s="1">
        <v>0.66666666666666663</v>
      </c>
      <c r="C121" t="s">
        <v>226</v>
      </c>
      <c r="D121" t="s">
        <v>229</v>
      </c>
      <c r="E121" t="s">
        <v>388</v>
      </c>
      <c r="F121">
        <v>3493</v>
      </c>
      <c r="G121" t="s">
        <v>231</v>
      </c>
      <c r="H121" t="s">
        <v>232</v>
      </c>
      <c r="I121" t="s">
        <v>5</v>
      </c>
      <c r="J121" t="s">
        <v>778</v>
      </c>
      <c r="K121" t="s">
        <v>1312</v>
      </c>
      <c r="L121">
        <v>10</v>
      </c>
      <c r="M121">
        <v>43.01</v>
      </c>
      <c r="N121">
        <v>26.620799999999999</v>
      </c>
      <c r="O121">
        <v>16.104299999999999</v>
      </c>
      <c r="P121">
        <v>6.4790999999999999</v>
      </c>
      <c r="Q121">
        <v>6.2595999999999998</v>
      </c>
      <c r="R121">
        <v>4.1878000000000002</v>
      </c>
      <c r="S121">
        <v>2.8652000000000002</v>
      </c>
      <c r="T121">
        <v>1.7405999999999999</v>
      </c>
      <c r="U121">
        <v>1.3025</v>
      </c>
      <c r="V121">
        <v>1.3050999999999999</v>
      </c>
      <c r="W121">
        <v>16.970700000000001</v>
      </c>
      <c r="X121" t="s">
        <v>1191</v>
      </c>
      <c r="Y121">
        <v>1.2934000000000001</v>
      </c>
      <c r="Z121" t="s">
        <v>1185</v>
      </c>
      <c r="AA121">
        <v>0.75249999999999995</v>
      </c>
      <c r="AB121" t="s">
        <v>1333</v>
      </c>
      <c r="AC121">
        <v>0.71960000000000002</v>
      </c>
      <c r="AD121">
        <v>16.5899</v>
      </c>
      <c r="AE121">
        <v>146.2011</v>
      </c>
      <c r="AF121">
        <v>20</v>
      </c>
      <c r="AG121">
        <v>51</v>
      </c>
    </row>
    <row r="122" spans="1:33">
      <c r="A122" t="s">
        <v>1053</v>
      </c>
      <c r="B122" s="1">
        <v>0.61805555555555558</v>
      </c>
      <c r="C122" t="s">
        <v>226</v>
      </c>
      <c r="D122" t="s">
        <v>484</v>
      </c>
      <c r="E122" t="s">
        <v>230</v>
      </c>
      <c r="F122">
        <v>4528</v>
      </c>
      <c r="G122" t="s">
        <v>231</v>
      </c>
      <c r="H122" t="s">
        <v>232</v>
      </c>
      <c r="I122" t="s">
        <v>233</v>
      </c>
      <c r="J122" t="s">
        <v>778</v>
      </c>
      <c r="K122" t="s">
        <v>1046</v>
      </c>
      <c r="L122">
        <v>3</v>
      </c>
      <c r="M122">
        <v>67.073499999999996</v>
      </c>
      <c r="N122">
        <v>26.215900000000001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16.97</v>
      </c>
      <c r="X122" t="s">
        <v>1054</v>
      </c>
      <c r="Y122">
        <v>1.2150000000000001</v>
      </c>
      <c r="Z122" t="s">
        <v>607</v>
      </c>
      <c r="AA122">
        <v>0.69299999999999995</v>
      </c>
      <c r="AB122" t="s">
        <v>1055</v>
      </c>
      <c r="AC122">
        <v>1.1763999999999999</v>
      </c>
      <c r="AD122">
        <v>0.6</v>
      </c>
      <c r="AE122">
        <v>153.93109999999999</v>
      </c>
      <c r="AF122">
        <v>20</v>
      </c>
      <c r="AG122">
        <v>0</v>
      </c>
    </row>
    <row r="123" spans="1:33">
      <c r="A123" t="s">
        <v>395</v>
      </c>
      <c r="B123" s="1">
        <v>0.52430555555555558</v>
      </c>
      <c r="C123" t="s">
        <v>226</v>
      </c>
      <c r="D123" t="s">
        <v>229</v>
      </c>
      <c r="E123" t="s">
        <v>388</v>
      </c>
      <c r="F123">
        <v>3493</v>
      </c>
      <c r="G123" t="s">
        <v>231</v>
      </c>
      <c r="H123" t="s">
        <v>232</v>
      </c>
      <c r="I123" t="s">
        <v>5</v>
      </c>
      <c r="J123" t="s">
        <v>234</v>
      </c>
      <c r="K123" t="s">
        <v>389</v>
      </c>
      <c r="L123">
        <v>2</v>
      </c>
      <c r="M123">
        <v>78.7</v>
      </c>
      <c r="N123">
        <v>54.006</v>
      </c>
      <c r="O123">
        <v>23.583600000000001</v>
      </c>
      <c r="P123">
        <v>5.4340999999999999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16.965</v>
      </c>
      <c r="X123" t="s">
        <v>284</v>
      </c>
      <c r="Y123">
        <v>1.4825999999999999</v>
      </c>
      <c r="Z123" t="s">
        <v>263</v>
      </c>
      <c r="AA123">
        <v>1.1263000000000001</v>
      </c>
      <c r="AB123" t="s">
        <v>396</v>
      </c>
      <c r="AC123">
        <v>1.0669999999999999</v>
      </c>
      <c r="AD123">
        <v>26.3</v>
      </c>
      <c r="AE123">
        <v>227.13120000000001</v>
      </c>
      <c r="AF123">
        <v>4.5</v>
      </c>
      <c r="AG123">
        <v>65</v>
      </c>
    </row>
    <row r="124" spans="1:33">
      <c r="A124" t="s">
        <v>1319</v>
      </c>
      <c r="B124" s="1">
        <v>0.66666666666666663</v>
      </c>
      <c r="C124" t="s">
        <v>226</v>
      </c>
      <c r="D124" t="s">
        <v>229</v>
      </c>
      <c r="E124" t="s">
        <v>388</v>
      </c>
      <c r="F124">
        <v>3493</v>
      </c>
      <c r="G124" t="s">
        <v>231</v>
      </c>
      <c r="H124" t="s">
        <v>232</v>
      </c>
      <c r="I124" t="s">
        <v>5</v>
      </c>
      <c r="J124" t="s">
        <v>778</v>
      </c>
      <c r="K124" t="s">
        <v>1312</v>
      </c>
      <c r="L124">
        <v>7</v>
      </c>
      <c r="M124">
        <v>51.63</v>
      </c>
      <c r="N124">
        <v>37.302799999999998</v>
      </c>
      <c r="O124">
        <v>23.3506</v>
      </c>
      <c r="P124">
        <v>5.9141000000000004</v>
      </c>
      <c r="Q124">
        <v>4.3608000000000002</v>
      </c>
      <c r="R124">
        <v>2.8129</v>
      </c>
      <c r="S124">
        <v>1.9063000000000001</v>
      </c>
      <c r="T124">
        <v>1.5782</v>
      </c>
      <c r="U124">
        <v>1.1024</v>
      </c>
      <c r="V124">
        <v>0.97560000000000002</v>
      </c>
      <c r="W124">
        <v>16.957899999999999</v>
      </c>
      <c r="X124" t="s">
        <v>1320</v>
      </c>
      <c r="Y124">
        <v>0.1724</v>
      </c>
      <c r="Z124" t="s">
        <v>1321</v>
      </c>
      <c r="AA124">
        <v>1.1214999999999999</v>
      </c>
      <c r="AB124" t="s">
        <v>307</v>
      </c>
      <c r="AC124">
        <v>1.5329999999999999</v>
      </c>
      <c r="AD124">
        <v>17.790800000000001</v>
      </c>
      <c r="AE124">
        <v>168.50919999999999</v>
      </c>
      <c r="AF124">
        <v>20</v>
      </c>
      <c r="AG124">
        <v>56</v>
      </c>
    </row>
    <row r="125" spans="1:33">
      <c r="A125" t="s">
        <v>1614</v>
      </c>
      <c r="B125" s="1">
        <v>0.82291666666666663</v>
      </c>
      <c r="C125" t="s">
        <v>181</v>
      </c>
      <c r="D125" t="s">
        <v>1105</v>
      </c>
      <c r="E125" t="s">
        <v>388</v>
      </c>
      <c r="F125">
        <v>3429</v>
      </c>
      <c r="G125" t="s">
        <v>1481</v>
      </c>
      <c r="H125" t="s">
        <v>1482</v>
      </c>
      <c r="I125" s="3" t="s">
        <v>5</v>
      </c>
      <c r="J125" t="s">
        <v>778</v>
      </c>
      <c r="K125" t="s">
        <v>1611</v>
      </c>
      <c r="L125">
        <v>3</v>
      </c>
      <c r="M125">
        <v>55.56</v>
      </c>
      <c r="N125">
        <v>40.329900000000002</v>
      </c>
      <c r="O125">
        <v>22.0334</v>
      </c>
      <c r="P125">
        <v>5.7431999999999999</v>
      </c>
      <c r="Q125">
        <v>3.3721000000000001</v>
      </c>
      <c r="R125">
        <v>2.7778999999999998</v>
      </c>
      <c r="S125">
        <v>2.8771</v>
      </c>
      <c r="T125">
        <v>1.3150999999999999</v>
      </c>
      <c r="U125">
        <v>1.4705999999999999</v>
      </c>
      <c r="V125">
        <v>0.74460000000000004</v>
      </c>
      <c r="W125">
        <v>16.953600000000002</v>
      </c>
      <c r="X125" t="s">
        <v>674</v>
      </c>
      <c r="Y125">
        <v>2.9699</v>
      </c>
      <c r="Z125" t="s">
        <v>1537</v>
      </c>
      <c r="AA125">
        <v>0.88970000000000005</v>
      </c>
      <c r="AB125" t="s">
        <v>659</v>
      </c>
      <c r="AC125">
        <v>0.30580000000000002</v>
      </c>
      <c r="AD125">
        <v>7.4846000000000004</v>
      </c>
      <c r="AE125">
        <v>164.82749999999999</v>
      </c>
      <c r="AF125">
        <v>8</v>
      </c>
      <c r="AG125">
        <v>51</v>
      </c>
    </row>
    <row r="126" spans="1:33">
      <c r="A126" t="s">
        <v>249</v>
      </c>
      <c r="B126" s="1">
        <v>0.50347222222222221</v>
      </c>
      <c r="C126" t="s">
        <v>226</v>
      </c>
      <c r="D126" t="s">
        <v>229</v>
      </c>
      <c r="E126" t="s">
        <v>230</v>
      </c>
      <c r="F126">
        <v>4528</v>
      </c>
      <c r="G126" t="s">
        <v>231</v>
      </c>
      <c r="H126" t="s">
        <v>232</v>
      </c>
      <c r="I126" t="s">
        <v>233</v>
      </c>
      <c r="J126" t="s">
        <v>234</v>
      </c>
      <c r="K126" t="s">
        <v>235</v>
      </c>
      <c r="L126">
        <v>2</v>
      </c>
      <c r="M126">
        <v>44.4771</v>
      </c>
      <c r="N126">
        <v>49.893599999999999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16.867100000000001</v>
      </c>
      <c r="X126" t="s">
        <v>250</v>
      </c>
      <c r="Y126">
        <v>1.2108000000000001</v>
      </c>
      <c r="Z126" t="s">
        <v>251</v>
      </c>
      <c r="AA126">
        <v>0.60089999999999999</v>
      </c>
      <c r="AB126" t="s">
        <v>252</v>
      </c>
      <c r="AC126">
        <v>1.3822000000000001</v>
      </c>
      <c r="AD126">
        <v>0</v>
      </c>
      <c r="AE126">
        <v>157.22280000000001</v>
      </c>
      <c r="AF126">
        <v>16</v>
      </c>
      <c r="AG126">
        <v>0</v>
      </c>
    </row>
    <row r="127" spans="1:33">
      <c r="A127" t="s">
        <v>953</v>
      </c>
      <c r="B127" s="1">
        <v>0.60416666666666663</v>
      </c>
      <c r="C127" t="s">
        <v>175</v>
      </c>
      <c r="D127" t="s">
        <v>484</v>
      </c>
      <c r="E127" t="s">
        <v>230</v>
      </c>
      <c r="F127">
        <v>3752</v>
      </c>
      <c r="G127" t="s">
        <v>291</v>
      </c>
      <c r="H127" t="s">
        <v>232</v>
      </c>
      <c r="I127" t="s">
        <v>233</v>
      </c>
      <c r="J127" t="s">
        <v>933</v>
      </c>
      <c r="K127" t="s">
        <v>934</v>
      </c>
      <c r="L127">
        <v>3</v>
      </c>
      <c r="M127">
        <v>49.476999999999997</v>
      </c>
      <c r="N127">
        <v>44.581499999999998</v>
      </c>
      <c r="O127">
        <v>30.151199999999999</v>
      </c>
      <c r="P127">
        <v>8.5060000000000002</v>
      </c>
      <c r="Q127">
        <v>4.3284000000000002</v>
      </c>
      <c r="R127">
        <v>4.3186999999999998</v>
      </c>
      <c r="S127">
        <v>4.6665000000000001</v>
      </c>
      <c r="T127">
        <v>2.1966000000000001</v>
      </c>
      <c r="U127">
        <v>1.19</v>
      </c>
      <c r="V127">
        <v>0.65639999999999998</v>
      </c>
      <c r="W127">
        <v>16.750699999999998</v>
      </c>
      <c r="X127" t="s">
        <v>954</v>
      </c>
      <c r="Y127">
        <v>2.1193</v>
      </c>
      <c r="Z127" t="s">
        <v>752</v>
      </c>
      <c r="AA127">
        <v>1.7221</v>
      </c>
      <c r="AB127" t="s">
        <v>955</v>
      </c>
      <c r="AC127">
        <v>0.56169999999999998</v>
      </c>
      <c r="AD127">
        <v>4.1001000000000003</v>
      </c>
      <c r="AE127">
        <v>175.3262</v>
      </c>
      <c r="AF127">
        <v>10</v>
      </c>
      <c r="AG127">
        <v>74</v>
      </c>
    </row>
    <row r="128" spans="1:33">
      <c r="A128" t="s">
        <v>680</v>
      </c>
      <c r="B128" s="1">
        <v>0.55555555555555558</v>
      </c>
      <c r="C128" t="s">
        <v>175</v>
      </c>
      <c r="D128" t="s">
        <v>484</v>
      </c>
      <c r="E128" t="s">
        <v>230</v>
      </c>
      <c r="F128">
        <v>3752</v>
      </c>
      <c r="G128" t="s">
        <v>291</v>
      </c>
      <c r="H128" t="s">
        <v>232</v>
      </c>
      <c r="I128" t="s">
        <v>5</v>
      </c>
      <c r="J128" t="s">
        <v>234</v>
      </c>
      <c r="K128" t="s">
        <v>662</v>
      </c>
      <c r="L128">
        <v>2</v>
      </c>
      <c r="M128">
        <v>54.88</v>
      </c>
      <c r="N128">
        <v>41.560699999999997</v>
      </c>
      <c r="O128">
        <v>19.7605</v>
      </c>
      <c r="P128">
        <v>7.3301999999999996</v>
      </c>
      <c r="Q128">
        <v>5.2831000000000001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16.732099999999999</v>
      </c>
      <c r="X128" t="s">
        <v>681</v>
      </c>
      <c r="Y128">
        <v>0.40679999999999999</v>
      </c>
      <c r="Z128" t="s">
        <v>682</v>
      </c>
      <c r="AA128">
        <v>0.41880000000000001</v>
      </c>
      <c r="AB128" t="s">
        <v>268</v>
      </c>
      <c r="AC128">
        <v>1.4529000000000001</v>
      </c>
      <c r="AD128">
        <v>2.7</v>
      </c>
      <c r="AE128">
        <v>161.6678</v>
      </c>
      <c r="AF128">
        <v>7</v>
      </c>
      <c r="AG128">
        <v>62</v>
      </c>
    </row>
    <row r="129" spans="1:33">
      <c r="A129" t="s">
        <v>1613</v>
      </c>
      <c r="B129" s="1">
        <v>0.82291666666666663</v>
      </c>
      <c r="C129" t="s">
        <v>181</v>
      </c>
      <c r="D129" t="s">
        <v>1105</v>
      </c>
      <c r="E129" t="s">
        <v>388</v>
      </c>
      <c r="F129">
        <v>3429</v>
      </c>
      <c r="G129" t="s">
        <v>1481</v>
      </c>
      <c r="H129" t="s">
        <v>1482</v>
      </c>
      <c r="I129" s="3" t="s">
        <v>5</v>
      </c>
      <c r="J129" t="s">
        <v>778</v>
      </c>
      <c r="K129" t="s">
        <v>1611</v>
      </c>
      <c r="L129">
        <v>3</v>
      </c>
      <c r="M129">
        <v>60.645000000000003</v>
      </c>
      <c r="N129">
        <v>27.544499999999999</v>
      </c>
      <c r="O129">
        <v>21.445699999999999</v>
      </c>
      <c r="P129">
        <v>5.6486000000000001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16.7257</v>
      </c>
      <c r="X129" t="s">
        <v>391</v>
      </c>
      <c r="Y129">
        <v>2.2387000000000001</v>
      </c>
      <c r="Z129" t="s">
        <v>1504</v>
      </c>
      <c r="AA129">
        <v>2.1124999999999998</v>
      </c>
      <c r="AB129" t="s">
        <v>239</v>
      </c>
      <c r="AC129">
        <v>1.7286999999999999</v>
      </c>
      <c r="AD129">
        <v>22.5</v>
      </c>
      <c r="AE129">
        <v>174.8449</v>
      </c>
      <c r="AF129">
        <v>4</v>
      </c>
      <c r="AG129">
        <v>55</v>
      </c>
    </row>
    <row r="130" spans="1:33">
      <c r="A130" t="s">
        <v>679</v>
      </c>
      <c r="B130" s="1">
        <v>0.55555555555555558</v>
      </c>
      <c r="C130" t="s">
        <v>175</v>
      </c>
      <c r="D130" t="s">
        <v>484</v>
      </c>
      <c r="E130" t="s">
        <v>230</v>
      </c>
      <c r="F130">
        <v>3752</v>
      </c>
      <c r="G130" t="s">
        <v>291</v>
      </c>
      <c r="H130" t="s">
        <v>232</v>
      </c>
      <c r="I130" t="s">
        <v>5</v>
      </c>
      <c r="J130" t="s">
        <v>234</v>
      </c>
      <c r="K130" t="s">
        <v>662</v>
      </c>
      <c r="L130">
        <v>2</v>
      </c>
      <c r="M130">
        <v>43.847499999999997</v>
      </c>
      <c r="N130">
        <v>36.97</v>
      </c>
      <c r="O130">
        <v>23.8201</v>
      </c>
      <c r="P130">
        <v>11.951499999999999</v>
      </c>
      <c r="Q130">
        <v>4.7984999999999998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16.71</v>
      </c>
      <c r="X130" t="s">
        <v>294</v>
      </c>
      <c r="Y130">
        <v>1.4902</v>
      </c>
      <c r="Z130" t="s">
        <v>295</v>
      </c>
      <c r="AA130">
        <v>2.0966</v>
      </c>
      <c r="AB130" t="s">
        <v>285</v>
      </c>
      <c r="AC130">
        <v>1.3369</v>
      </c>
      <c r="AD130">
        <v>13.6</v>
      </c>
      <c r="AE130">
        <v>168.59950000000001</v>
      </c>
      <c r="AF130">
        <v>10</v>
      </c>
      <c r="AG130">
        <v>71</v>
      </c>
    </row>
    <row r="131" spans="1:33">
      <c r="A131" t="s">
        <v>667</v>
      </c>
      <c r="B131" s="1">
        <v>0.55555555555555558</v>
      </c>
      <c r="C131" t="s">
        <v>175</v>
      </c>
      <c r="D131" t="s">
        <v>484</v>
      </c>
      <c r="E131" t="s">
        <v>230</v>
      </c>
      <c r="F131">
        <v>3752</v>
      </c>
      <c r="G131" t="s">
        <v>291</v>
      </c>
      <c r="H131" t="s">
        <v>232</v>
      </c>
      <c r="I131" t="s">
        <v>5</v>
      </c>
      <c r="J131" t="s">
        <v>234</v>
      </c>
      <c r="K131" t="s">
        <v>662</v>
      </c>
      <c r="L131">
        <v>2</v>
      </c>
      <c r="M131">
        <v>67.430000000000007</v>
      </c>
      <c r="N131">
        <v>57.473100000000002</v>
      </c>
      <c r="O131">
        <v>15.3468</v>
      </c>
      <c r="P131">
        <v>5.8117999999999999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16.590699999999998</v>
      </c>
      <c r="X131" t="s">
        <v>301</v>
      </c>
      <c r="Y131">
        <v>0.99080000000000001</v>
      </c>
      <c r="Z131" t="s">
        <v>668</v>
      </c>
      <c r="AA131">
        <v>1.4423999999999999</v>
      </c>
      <c r="AB131" t="s">
        <v>669</v>
      </c>
      <c r="AC131">
        <v>1.7572000000000001</v>
      </c>
      <c r="AD131">
        <v>10.35</v>
      </c>
      <c r="AE131">
        <v>193.74619999999999</v>
      </c>
      <c r="AF131">
        <v>5.5</v>
      </c>
      <c r="AG131">
        <v>64</v>
      </c>
    </row>
    <row r="132" spans="1:33">
      <c r="A132" t="s">
        <v>241</v>
      </c>
      <c r="B132" s="1">
        <v>0.50347222222222221</v>
      </c>
      <c r="C132" t="s">
        <v>226</v>
      </c>
      <c r="D132" t="s">
        <v>229</v>
      </c>
      <c r="E132" t="s">
        <v>230</v>
      </c>
      <c r="F132">
        <v>4528</v>
      </c>
      <c r="G132" t="s">
        <v>231</v>
      </c>
      <c r="H132" t="s">
        <v>232</v>
      </c>
      <c r="I132" t="s">
        <v>233</v>
      </c>
      <c r="J132" t="s">
        <v>234</v>
      </c>
      <c r="K132" t="s">
        <v>235</v>
      </c>
      <c r="L132">
        <v>2</v>
      </c>
      <c r="M132">
        <v>79.654200000000003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16.559999999999999</v>
      </c>
      <c r="X132" t="s">
        <v>242</v>
      </c>
      <c r="Y132">
        <v>1.6540999999999999</v>
      </c>
      <c r="Z132" t="s">
        <v>243</v>
      </c>
      <c r="AA132">
        <v>0.87770000000000004</v>
      </c>
      <c r="AB132" t="s">
        <v>244</v>
      </c>
      <c r="AC132">
        <v>0.39279999999999998</v>
      </c>
      <c r="AD132">
        <v>27</v>
      </c>
      <c r="AE132">
        <v>247.29300000000001</v>
      </c>
      <c r="AF132">
        <v>3</v>
      </c>
      <c r="AG132">
        <v>0</v>
      </c>
    </row>
    <row r="133" spans="1:33">
      <c r="A133" t="s">
        <v>1104</v>
      </c>
      <c r="B133" s="1">
        <v>0.62152777777777779</v>
      </c>
      <c r="C133" t="s">
        <v>224</v>
      </c>
      <c r="D133" t="s">
        <v>484</v>
      </c>
      <c r="F133">
        <v>6814</v>
      </c>
      <c r="G133" t="s">
        <v>231</v>
      </c>
      <c r="H133" t="s">
        <v>232</v>
      </c>
      <c r="I133" t="s">
        <v>5</v>
      </c>
      <c r="J133" t="s">
        <v>778</v>
      </c>
      <c r="K133" t="s">
        <v>1073</v>
      </c>
      <c r="L133">
        <v>3</v>
      </c>
      <c r="M133">
        <v>33.023600000000002</v>
      </c>
      <c r="N133">
        <v>27.855799999999999</v>
      </c>
      <c r="O133">
        <v>20.083300000000001</v>
      </c>
      <c r="P133">
        <v>11.601699999999999</v>
      </c>
      <c r="Q133">
        <v>3.7917000000000001</v>
      </c>
      <c r="R133">
        <v>2.9704999999999999</v>
      </c>
      <c r="S133">
        <v>2.5261</v>
      </c>
      <c r="T133">
        <v>0</v>
      </c>
      <c r="U133">
        <v>0</v>
      </c>
      <c r="V133">
        <v>0</v>
      </c>
      <c r="W133">
        <v>16.484999999999999</v>
      </c>
      <c r="Y133">
        <v>0</v>
      </c>
      <c r="Z133" t="s">
        <v>381</v>
      </c>
      <c r="AA133">
        <v>0.66490000000000005</v>
      </c>
      <c r="AB133" t="s">
        <v>716</v>
      </c>
      <c r="AC133">
        <v>2.4883000000000002</v>
      </c>
      <c r="AD133">
        <v>17.138500000000001</v>
      </c>
      <c r="AE133">
        <v>142.64789999999999</v>
      </c>
      <c r="AF133">
        <v>0</v>
      </c>
      <c r="AG133">
        <v>58</v>
      </c>
    </row>
    <row r="134" spans="1:33">
      <c r="A134" t="s">
        <v>1181</v>
      </c>
      <c r="B134" s="1">
        <v>0.64236111111111105</v>
      </c>
      <c r="C134" t="s">
        <v>226</v>
      </c>
      <c r="D134" t="s">
        <v>229</v>
      </c>
      <c r="E134" t="s">
        <v>388</v>
      </c>
      <c r="F134">
        <v>3493</v>
      </c>
      <c r="G134" t="s">
        <v>231</v>
      </c>
      <c r="H134" t="s">
        <v>232</v>
      </c>
      <c r="I134" t="s">
        <v>5</v>
      </c>
      <c r="J134" t="s">
        <v>778</v>
      </c>
      <c r="K134" t="s">
        <v>1173</v>
      </c>
      <c r="L134">
        <v>5</v>
      </c>
      <c r="M134">
        <v>48.08</v>
      </c>
      <c r="N134">
        <v>74.8048</v>
      </c>
      <c r="O134">
        <v>17.7851</v>
      </c>
      <c r="P134">
        <v>10.887</v>
      </c>
      <c r="Q134">
        <v>5.6294000000000004</v>
      </c>
      <c r="R134">
        <v>2.6061999999999999</v>
      </c>
      <c r="S134">
        <v>1.7923</v>
      </c>
      <c r="T134">
        <v>1.5089999999999999</v>
      </c>
      <c r="U134">
        <v>1.3607</v>
      </c>
      <c r="V134">
        <v>1.2688999999999999</v>
      </c>
      <c r="W134">
        <v>16.48</v>
      </c>
      <c r="X134" t="s">
        <v>751</v>
      </c>
      <c r="Y134">
        <v>1.8007</v>
      </c>
      <c r="Z134" t="s">
        <v>1182</v>
      </c>
      <c r="AA134">
        <v>2.3140999999999998</v>
      </c>
      <c r="AB134" t="s">
        <v>1050</v>
      </c>
      <c r="AC134">
        <v>2.2603</v>
      </c>
      <c r="AD134">
        <v>16.197900000000001</v>
      </c>
      <c r="AE134">
        <v>204.7764</v>
      </c>
      <c r="AF134">
        <v>8</v>
      </c>
      <c r="AG134">
        <v>65</v>
      </c>
    </row>
    <row r="135" spans="1:33">
      <c r="A135" t="s">
        <v>1188</v>
      </c>
      <c r="B135" s="1">
        <v>0.64236111111111105</v>
      </c>
      <c r="C135" t="s">
        <v>226</v>
      </c>
      <c r="D135" t="s">
        <v>229</v>
      </c>
      <c r="E135" t="s">
        <v>388</v>
      </c>
      <c r="F135">
        <v>3493</v>
      </c>
      <c r="G135" t="s">
        <v>231</v>
      </c>
      <c r="H135" t="s">
        <v>232</v>
      </c>
      <c r="I135" t="s">
        <v>5</v>
      </c>
      <c r="J135" t="s">
        <v>778</v>
      </c>
      <c r="K135" t="s">
        <v>1173</v>
      </c>
      <c r="L135">
        <v>3</v>
      </c>
      <c r="M135">
        <v>48.79</v>
      </c>
      <c r="N135">
        <v>58.56</v>
      </c>
      <c r="O135">
        <v>14.160399999999999</v>
      </c>
      <c r="P135">
        <v>7.3395000000000001</v>
      </c>
      <c r="Q135">
        <v>5.5217999999999998</v>
      </c>
      <c r="R135">
        <v>4.3163999999999998</v>
      </c>
      <c r="S135">
        <v>1.8633</v>
      </c>
      <c r="T135">
        <v>1.3782000000000001</v>
      </c>
      <c r="U135">
        <v>1.6803999999999999</v>
      </c>
      <c r="V135">
        <v>1.5334000000000001</v>
      </c>
      <c r="W135">
        <v>16.417899999999999</v>
      </c>
      <c r="X135" t="s">
        <v>1189</v>
      </c>
      <c r="Y135">
        <v>0.65920000000000001</v>
      </c>
      <c r="Z135" t="s">
        <v>392</v>
      </c>
      <c r="AA135">
        <v>2.2629000000000001</v>
      </c>
      <c r="AB135" t="s">
        <v>366</v>
      </c>
      <c r="AC135">
        <v>1.9081999999999999</v>
      </c>
      <c r="AD135">
        <v>26.092400000000001</v>
      </c>
      <c r="AE135">
        <v>192.48400000000001</v>
      </c>
      <c r="AF135">
        <v>16</v>
      </c>
      <c r="AG135">
        <v>54</v>
      </c>
    </row>
    <row r="136" spans="1:33">
      <c r="A136" t="s">
        <v>1263</v>
      </c>
      <c r="B136" s="1">
        <v>0.65277777777777779</v>
      </c>
      <c r="C136" t="s">
        <v>175</v>
      </c>
      <c r="D136" t="s">
        <v>229</v>
      </c>
      <c r="E136" t="s">
        <v>290</v>
      </c>
      <c r="F136">
        <v>6469</v>
      </c>
      <c r="G136" t="s">
        <v>291</v>
      </c>
      <c r="H136" t="s">
        <v>232</v>
      </c>
      <c r="I136" t="s">
        <v>233</v>
      </c>
      <c r="J136" t="s">
        <v>234</v>
      </c>
      <c r="K136" t="s">
        <v>1250</v>
      </c>
      <c r="L136">
        <v>2</v>
      </c>
      <c r="M136">
        <v>39.633699999999997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16.397099999999998</v>
      </c>
      <c r="X136" t="s">
        <v>1264</v>
      </c>
      <c r="Y136">
        <v>2.8056000000000001</v>
      </c>
      <c r="Z136" t="s">
        <v>1265</v>
      </c>
      <c r="AA136">
        <v>0.77759999999999996</v>
      </c>
      <c r="AB136" t="s">
        <v>1266</v>
      </c>
      <c r="AC136">
        <v>0.54930000000000001</v>
      </c>
      <c r="AD136">
        <v>1.8</v>
      </c>
      <c r="AE136">
        <v>122.2462</v>
      </c>
      <c r="AF136">
        <v>50</v>
      </c>
      <c r="AG136">
        <v>0</v>
      </c>
    </row>
    <row r="137" spans="1:33">
      <c r="A137" t="s">
        <v>1260</v>
      </c>
      <c r="B137" s="1">
        <v>0.65277777777777779</v>
      </c>
      <c r="C137" t="s">
        <v>175</v>
      </c>
      <c r="D137" t="s">
        <v>229</v>
      </c>
      <c r="E137" t="s">
        <v>290</v>
      </c>
      <c r="F137">
        <v>6469</v>
      </c>
      <c r="G137" t="s">
        <v>291</v>
      </c>
      <c r="H137" t="s">
        <v>232</v>
      </c>
      <c r="I137" t="s">
        <v>233</v>
      </c>
      <c r="J137" t="s">
        <v>234</v>
      </c>
      <c r="K137" t="s">
        <v>1250</v>
      </c>
      <c r="L137">
        <v>2</v>
      </c>
      <c r="M137">
        <v>45.431699999999999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16.374300000000002</v>
      </c>
      <c r="X137" t="s">
        <v>1261</v>
      </c>
      <c r="Y137">
        <v>0.5786</v>
      </c>
      <c r="Z137" t="s">
        <v>504</v>
      </c>
      <c r="AA137">
        <v>0.24360000000000001</v>
      </c>
      <c r="AB137" t="s">
        <v>1262</v>
      </c>
      <c r="AC137">
        <v>0.3569</v>
      </c>
      <c r="AD137">
        <v>1.8</v>
      </c>
      <c r="AE137">
        <v>133.88679999999999</v>
      </c>
      <c r="AF137">
        <v>33</v>
      </c>
      <c r="AG137">
        <v>0</v>
      </c>
    </row>
    <row r="138" spans="1:33">
      <c r="A138" t="s">
        <v>1097</v>
      </c>
      <c r="B138" s="1">
        <v>0.62152777777777779</v>
      </c>
      <c r="C138" t="s">
        <v>224</v>
      </c>
      <c r="D138" t="s">
        <v>484</v>
      </c>
      <c r="F138">
        <v>6814</v>
      </c>
      <c r="G138" t="s">
        <v>231</v>
      </c>
      <c r="H138" t="s">
        <v>232</v>
      </c>
      <c r="I138" t="s">
        <v>5</v>
      </c>
      <c r="J138" t="s">
        <v>778</v>
      </c>
      <c r="K138" t="s">
        <v>1073</v>
      </c>
      <c r="L138">
        <v>3</v>
      </c>
      <c r="M138">
        <v>56.44</v>
      </c>
      <c r="N138">
        <v>49.038899999999998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16.368600000000001</v>
      </c>
      <c r="Y138">
        <v>0</v>
      </c>
      <c r="Z138" t="s">
        <v>334</v>
      </c>
      <c r="AA138">
        <v>2.3921999999999999</v>
      </c>
      <c r="AB138" t="s">
        <v>1098</v>
      </c>
      <c r="AC138">
        <v>1.9601</v>
      </c>
      <c r="AD138">
        <v>2.4</v>
      </c>
      <c r="AE138">
        <v>175.75409999999999</v>
      </c>
      <c r="AF138">
        <v>0</v>
      </c>
      <c r="AG138">
        <v>58</v>
      </c>
    </row>
    <row r="139" spans="1:33">
      <c r="A139" t="s">
        <v>1328</v>
      </c>
      <c r="B139" s="1">
        <v>0.66666666666666663</v>
      </c>
      <c r="C139" t="s">
        <v>226</v>
      </c>
      <c r="D139" t="s">
        <v>229</v>
      </c>
      <c r="E139" t="s">
        <v>388</v>
      </c>
      <c r="F139">
        <v>3493</v>
      </c>
      <c r="G139" t="s">
        <v>231</v>
      </c>
      <c r="H139" t="s">
        <v>232</v>
      </c>
      <c r="I139" t="s">
        <v>5</v>
      </c>
      <c r="J139" t="s">
        <v>778</v>
      </c>
      <c r="K139" t="s">
        <v>1312</v>
      </c>
      <c r="L139">
        <v>4</v>
      </c>
      <c r="M139">
        <v>42.16</v>
      </c>
      <c r="N139">
        <v>45.6</v>
      </c>
      <c r="O139">
        <v>17.856100000000001</v>
      </c>
      <c r="P139">
        <v>9.0769000000000002</v>
      </c>
      <c r="Q139">
        <v>5.5914000000000001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16.322099999999999</v>
      </c>
      <c r="X139" t="s">
        <v>751</v>
      </c>
      <c r="Y139">
        <v>1.8007</v>
      </c>
      <c r="Z139" t="s">
        <v>1116</v>
      </c>
      <c r="AA139">
        <v>1.2370000000000001</v>
      </c>
      <c r="AB139" t="s">
        <v>1329</v>
      </c>
      <c r="AC139">
        <v>1.5113000000000001</v>
      </c>
      <c r="AD139">
        <v>1.5</v>
      </c>
      <c r="AE139">
        <v>153.8973</v>
      </c>
      <c r="AF139">
        <v>10</v>
      </c>
      <c r="AG139">
        <v>60</v>
      </c>
    </row>
    <row r="140" spans="1:33">
      <c r="A140" t="s">
        <v>1258</v>
      </c>
      <c r="B140" s="1">
        <v>0.65277777777777779</v>
      </c>
      <c r="C140" t="s">
        <v>175</v>
      </c>
      <c r="D140" t="s">
        <v>229</v>
      </c>
      <c r="E140" t="s">
        <v>290</v>
      </c>
      <c r="F140">
        <v>6469</v>
      </c>
      <c r="G140" t="s">
        <v>291</v>
      </c>
      <c r="H140" t="s">
        <v>232</v>
      </c>
      <c r="I140" t="s">
        <v>233</v>
      </c>
      <c r="J140" t="s">
        <v>234</v>
      </c>
      <c r="K140" t="s">
        <v>1250</v>
      </c>
      <c r="L140">
        <v>2</v>
      </c>
      <c r="M140">
        <v>37.39</v>
      </c>
      <c r="N140">
        <v>50.741300000000003</v>
      </c>
      <c r="O140">
        <v>17.5032</v>
      </c>
      <c r="P140">
        <v>8.0312999999999999</v>
      </c>
      <c r="Q140">
        <v>4.6138000000000003</v>
      </c>
      <c r="R140">
        <v>2.7160000000000002</v>
      </c>
      <c r="S140">
        <v>0</v>
      </c>
      <c r="T140">
        <v>0</v>
      </c>
      <c r="U140">
        <v>0</v>
      </c>
      <c r="V140">
        <v>0</v>
      </c>
      <c r="W140">
        <v>16.305</v>
      </c>
      <c r="X140" t="s">
        <v>301</v>
      </c>
      <c r="Y140">
        <v>2.0436000000000001</v>
      </c>
      <c r="Z140" t="s">
        <v>1259</v>
      </c>
      <c r="AA140">
        <v>1.7073</v>
      </c>
      <c r="AB140" t="s">
        <v>1085</v>
      </c>
      <c r="AC140">
        <v>0.6875</v>
      </c>
      <c r="AD140">
        <v>1.8</v>
      </c>
      <c r="AE140">
        <v>150.21600000000001</v>
      </c>
      <c r="AF140">
        <v>10</v>
      </c>
      <c r="AG140">
        <v>57</v>
      </c>
    </row>
    <row r="141" spans="1:33">
      <c r="A141" t="s">
        <v>1592</v>
      </c>
      <c r="B141" s="1">
        <v>0.80208333333333337</v>
      </c>
      <c r="C141" t="s">
        <v>181</v>
      </c>
      <c r="D141" t="s">
        <v>1105</v>
      </c>
      <c r="E141" t="s">
        <v>388</v>
      </c>
      <c r="F141">
        <v>3429</v>
      </c>
      <c r="G141" t="s">
        <v>1481</v>
      </c>
      <c r="H141" t="s">
        <v>1482</v>
      </c>
      <c r="I141" s="3" t="s">
        <v>5</v>
      </c>
      <c r="J141" t="s">
        <v>778</v>
      </c>
      <c r="K141" t="s">
        <v>1589</v>
      </c>
      <c r="L141">
        <v>8</v>
      </c>
      <c r="M141">
        <v>49.045999999999999</v>
      </c>
      <c r="N141">
        <v>40.735999999999997</v>
      </c>
      <c r="O141">
        <v>22.4224</v>
      </c>
      <c r="P141">
        <v>9.1128</v>
      </c>
      <c r="Q141">
        <v>3.6486999999999998</v>
      </c>
      <c r="R141">
        <v>2.7959000000000001</v>
      </c>
      <c r="S141">
        <v>1.9189000000000001</v>
      </c>
      <c r="T141">
        <v>0.97330000000000005</v>
      </c>
      <c r="U141">
        <v>1.8735999999999999</v>
      </c>
      <c r="V141">
        <v>1.4347000000000001</v>
      </c>
      <c r="W141">
        <v>16.296399999999998</v>
      </c>
      <c r="X141" t="s">
        <v>1593</v>
      </c>
      <c r="Y141">
        <v>2.1535000000000002</v>
      </c>
      <c r="Z141" t="s">
        <v>322</v>
      </c>
      <c r="AA141">
        <v>1.7107000000000001</v>
      </c>
      <c r="AB141" t="s">
        <v>274</v>
      </c>
      <c r="AC141">
        <v>1.117</v>
      </c>
      <c r="AD141">
        <v>17.554200000000002</v>
      </c>
      <c r="AE141">
        <v>172.79429999999999</v>
      </c>
      <c r="AF141">
        <v>12</v>
      </c>
      <c r="AG141">
        <v>49</v>
      </c>
    </row>
    <row r="142" spans="1:33">
      <c r="A142" t="s">
        <v>510</v>
      </c>
      <c r="B142" s="1">
        <v>0.53125</v>
      </c>
      <c r="C142" t="s">
        <v>175</v>
      </c>
      <c r="D142" t="s">
        <v>484</v>
      </c>
      <c r="E142" t="s">
        <v>230</v>
      </c>
      <c r="F142">
        <v>3752</v>
      </c>
      <c r="G142" t="s">
        <v>291</v>
      </c>
      <c r="H142" t="s">
        <v>232</v>
      </c>
      <c r="I142" t="s">
        <v>5</v>
      </c>
      <c r="J142" t="s">
        <v>234</v>
      </c>
      <c r="K142" t="s">
        <v>485</v>
      </c>
      <c r="L142">
        <v>2</v>
      </c>
      <c r="M142">
        <v>50.597999999999999</v>
      </c>
      <c r="N142">
        <v>48.865099999999998</v>
      </c>
      <c r="O142">
        <v>16.1981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16.242899999999999</v>
      </c>
      <c r="X142" t="s">
        <v>511</v>
      </c>
      <c r="Y142">
        <v>0.93569999999999998</v>
      </c>
      <c r="Z142" t="s">
        <v>512</v>
      </c>
      <c r="AA142">
        <v>0.2034</v>
      </c>
      <c r="AB142" t="s">
        <v>513</v>
      </c>
      <c r="AC142">
        <v>1.5985</v>
      </c>
      <c r="AD142">
        <v>1.2</v>
      </c>
      <c r="AE142">
        <v>158.21129999999999</v>
      </c>
      <c r="AF142">
        <v>16</v>
      </c>
      <c r="AG142">
        <v>68</v>
      </c>
    </row>
    <row r="143" spans="1:33">
      <c r="A143" t="s">
        <v>949</v>
      </c>
      <c r="B143" s="1">
        <v>0.60416666666666663</v>
      </c>
      <c r="C143" t="s">
        <v>175</v>
      </c>
      <c r="D143" t="s">
        <v>484</v>
      </c>
      <c r="E143" t="s">
        <v>230</v>
      </c>
      <c r="F143">
        <v>3752</v>
      </c>
      <c r="G143" t="s">
        <v>291</v>
      </c>
      <c r="H143" t="s">
        <v>232</v>
      </c>
      <c r="I143" t="s">
        <v>233</v>
      </c>
      <c r="J143" t="s">
        <v>933</v>
      </c>
      <c r="K143" t="s">
        <v>934</v>
      </c>
      <c r="L143">
        <v>4</v>
      </c>
      <c r="M143">
        <v>51.98</v>
      </c>
      <c r="N143">
        <v>44.9375</v>
      </c>
      <c r="O143">
        <v>19.247399999999999</v>
      </c>
      <c r="P143">
        <v>10.543200000000001</v>
      </c>
      <c r="Q143">
        <v>6.1920000000000002</v>
      </c>
      <c r="R143">
        <v>3.8773</v>
      </c>
      <c r="S143">
        <v>2.0836999999999999</v>
      </c>
      <c r="T143">
        <v>1.1706000000000001</v>
      </c>
      <c r="U143">
        <v>1.3319000000000001</v>
      </c>
      <c r="V143">
        <v>1.4677</v>
      </c>
      <c r="W143">
        <v>16.238600000000002</v>
      </c>
      <c r="X143" t="s">
        <v>950</v>
      </c>
      <c r="Y143">
        <v>1.9522999999999999</v>
      </c>
      <c r="Z143" t="s">
        <v>951</v>
      </c>
      <c r="AA143">
        <v>2.33</v>
      </c>
      <c r="AB143" t="s">
        <v>952</v>
      </c>
      <c r="AC143">
        <v>2.4557000000000002</v>
      </c>
      <c r="AD143">
        <v>11.339700000000001</v>
      </c>
      <c r="AE143">
        <v>177.14760000000001</v>
      </c>
      <c r="AF143">
        <v>16</v>
      </c>
      <c r="AG143">
        <v>56</v>
      </c>
    </row>
    <row r="144" spans="1:33">
      <c r="A144" t="s">
        <v>397</v>
      </c>
      <c r="B144" s="1">
        <v>0.52430555555555558</v>
      </c>
      <c r="C144" t="s">
        <v>226</v>
      </c>
      <c r="D144" t="s">
        <v>229</v>
      </c>
      <c r="E144" t="s">
        <v>388</v>
      </c>
      <c r="F144">
        <v>3493</v>
      </c>
      <c r="G144" t="s">
        <v>231</v>
      </c>
      <c r="H144" t="s">
        <v>232</v>
      </c>
      <c r="I144" t="s">
        <v>5</v>
      </c>
      <c r="J144" t="s">
        <v>234</v>
      </c>
      <c r="K144" t="s">
        <v>389</v>
      </c>
      <c r="L144">
        <v>2</v>
      </c>
      <c r="M144">
        <v>50.8536</v>
      </c>
      <c r="N144">
        <v>57.110399999999998</v>
      </c>
      <c r="O144">
        <v>20.841100000000001</v>
      </c>
      <c r="P144">
        <v>4.0770999999999997</v>
      </c>
      <c r="Q144">
        <v>4.4455</v>
      </c>
      <c r="R144">
        <v>2.7664</v>
      </c>
      <c r="S144">
        <v>0</v>
      </c>
      <c r="T144">
        <v>0</v>
      </c>
      <c r="U144">
        <v>0</v>
      </c>
      <c r="V144">
        <v>0</v>
      </c>
      <c r="W144">
        <v>16.2379</v>
      </c>
      <c r="X144" t="s">
        <v>280</v>
      </c>
      <c r="Y144">
        <v>2.5699000000000001</v>
      </c>
      <c r="Z144" t="s">
        <v>398</v>
      </c>
      <c r="AA144">
        <v>2.2229999999999999</v>
      </c>
      <c r="AB144" t="s">
        <v>399</v>
      </c>
      <c r="AC144">
        <v>2.0394000000000001</v>
      </c>
      <c r="AD144">
        <v>21.933599999999998</v>
      </c>
      <c r="AE144">
        <v>191.8312</v>
      </c>
      <c r="AF144">
        <v>8</v>
      </c>
      <c r="AG144">
        <v>66</v>
      </c>
    </row>
    <row r="145" spans="1:33">
      <c r="A145" t="s">
        <v>1548</v>
      </c>
      <c r="B145" s="1">
        <v>0.76041666666666663</v>
      </c>
      <c r="C145" t="s">
        <v>181</v>
      </c>
      <c r="D145" t="s">
        <v>484</v>
      </c>
      <c r="E145" t="s">
        <v>290</v>
      </c>
      <c r="F145">
        <v>6663</v>
      </c>
      <c r="G145" t="s">
        <v>1481</v>
      </c>
      <c r="H145" t="s">
        <v>1482</v>
      </c>
      <c r="I145" s="3" t="s">
        <v>5</v>
      </c>
      <c r="J145" t="s">
        <v>778</v>
      </c>
      <c r="K145" t="s">
        <v>1541</v>
      </c>
      <c r="L145">
        <v>3</v>
      </c>
      <c r="M145">
        <v>50.555</v>
      </c>
      <c r="N145">
        <v>51.960799999999999</v>
      </c>
      <c r="O145">
        <v>31.266200000000001</v>
      </c>
      <c r="P145">
        <v>7.3235000000000001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16.190000000000001</v>
      </c>
      <c r="X145" t="s">
        <v>1549</v>
      </c>
      <c r="Y145">
        <v>1.6720999999999999</v>
      </c>
      <c r="Z145" t="s">
        <v>1550</v>
      </c>
      <c r="AA145">
        <v>2.0085000000000002</v>
      </c>
      <c r="AB145" t="s">
        <v>1061</v>
      </c>
      <c r="AC145">
        <v>1.6718999999999999</v>
      </c>
      <c r="AD145">
        <v>18.9666</v>
      </c>
      <c r="AE145">
        <v>200.16540000000001</v>
      </c>
      <c r="AF145">
        <v>14</v>
      </c>
      <c r="AG145">
        <v>72</v>
      </c>
    </row>
    <row r="146" spans="1:33">
      <c r="A146" t="s">
        <v>1591</v>
      </c>
      <c r="B146" s="1">
        <v>0.80208333333333337</v>
      </c>
      <c r="C146" t="s">
        <v>181</v>
      </c>
      <c r="D146" t="s">
        <v>1105</v>
      </c>
      <c r="E146" t="s">
        <v>388</v>
      </c>
      <c r="F146">
        <v>3429</v>
      </c>
      <c r="G146" t="s">
        <v>1481</v>
      </c>
      <c r="H146" t="s">
        <v>1482</v>
      </c>
      <c r="I146" s="3" t="s">
        <v>5</v>
      </c>
      <c r="J146" t="s">
        <v>778</v>
      </c>
      <c r="K146" t="s">
        <v>1589</v>
      </c>
      <c r="L146">
        <v>4</v>
      </c>
      <c r="M146">
        <v>67.010000000000005</v>
      </c>
      <c r="N146">
        <v>52.408000000000001</v>
      </c>
      <c r="O146">
        <v>12.602</v>
      </c>
      <c r="P146">
        <v>8.5139999999999993</v>
      </c>
      <c r="Q146">
        <v>4.1191000000000004</v>
      </c>
      <c r="R146">
        <v>3.7359</v>
      </c>
      <c r="S146">
        <v>3.1189</v>
      </c>
      <c r="T146">
        <v>2.4342000000000001</v>
      </c>
      <c r="U146">
        <v>0.58350000000000002</v>
      </c>
      <c r="V146">
        <v>0.46639999999999998</v>
      </c>
      <c r="W146">
        <v>16.186399999999999</v>
      </c>
      <c r="X146" t="s">
        <v>313</v>
      </c>
      <c r="Y146">
        <v>2.2953999999999999</v>
      </c>
      <c r="Z146" t="s">
        <v>756</v>
      </c>
      <c r="AA146">
        <v>1.5059</v>
      </c>
      <c r="AB146" t="s">
        <v>285</v>
      </c>
      <c r="AC146">
        <v>1.6227</v>
      </c>
      <c r="AD146">
        <v>8.6259999999999994</v>
      </c>
      <c r="AE146">
        <v>185.22839999999999</v>
      </c>
      <c r="AF146">
        <v>3.5</v>
      </c>
      <c r="AG146">
        <v>52</v>
      </c>
    </row>
    <row r="147" spans="1:33">
      <c r="A147" t="s">
        <v>1648</v>
      </c>
      <c r="B147" s="1">
        <v>0.84375</v>
      </c>
      <c r="C147" t="s">
        <v>181</v>
      </c>
      <c r="D147" t="s">
        <v>1632</v>
      </c>
      <c r="E147" t="s">
        <v>230</v>
      </c>
      <c r="F147">
        <v>5434</v>
      </c>
      <c r="G147" t="s">
        <v>1481</v>
      </c>
      <c r="H147" t="s">
        <v>1482</v>
      </c>
      <c r="I147" s="3" t="s">
        <v>5</v>
      </c>
      <c r="J147" t="s">
        <v>778</v>
      </c>
      <c r="K147" t="s">
        <v>1633</v>
      </c>
      <c r="L147">
        <v>4</v>
      </c>
      <c r="M147">
        <v>34.619999999999997</v>
      </c>
      <c r="N147">
        <v>42.963200000000001</v>
      </c>
      <c r="O147">
        <v>21.988</v>
      </c>
      <c r="P147">
        <v>5.9947999999999997</v>
      </c>
      <c r="Q147">
        <v>5.1521999999999997</v>
      </c>
      <c r="R147">
        <v>5.3175999999999997</v>
      </c>
      <c r="S147">
        <v>2.3933</v>
      </c>
      <c r="T147">
        <v>1.101</v>
      </c>
      <c r="U147">
        <v>1.2699</v>
      </c>
      <c r="V147">
        <v>1.5681</v>
      </c>
      <c r="W147">
        <v>16.124300000000002</v>
      </c>
      <c r="X147" t="s">
        <v>674</v>
      </c>
      <c r="Y147">
        <v>3.3637000000000001</v>
      </c>
      <c r="Z147" t="s">
        <v>1649</v>
      </c>
      <c r="AA147">
        <v>1.3643000000000001</v>
      </c>
      <c r="AB147" t="s">
        <v>319</v>
      </c>
      <c r="AC147">
        <v>2.0630000000000002</v>
      </c>
      <c r="AD147">
        <v>21.223199999999999</v>
      </c>
      <c r="AE147">
        <v>166.50649999999999</v>
      </c>
      <c r="AF147">
        <v>14</v>
      </c>
      <c r="AG147">
        <v>62</v>
      </c>
    </row>
    <row r="148" spans="1:33">
      <c r="A148" t="s">
        <v>1205</v>
      </c>
      <c r="B148" s="1">
        <v>0.64236111111111105</v>
      </c>
      <c r="C148" t="s">
        <v>226</v>
      </c>
      <c r="D148" t="s">
        <v>229</v>
      </c>
      <c r="E148" t="s">
        <v>388</v>
      </c>
      <c r="F148">
        <v>3493</v>
      </c>
      <c r="G148" t="s">
        <v>231</v>
      </c>
      <c r="H148" t="s">
        <v>232</v>
      </c>
      <c r="I148" t="s">
        <v>5</v>
      </c>
      <c r="J148" t="s">
        <v>778</v>
      </c>
      <c r="K148" t="s">
        <v>1173</v>
      </c>
      <c r="L148">
        <v>5</v>
      </c>
      <c r="M148">
        <v>38.568199999999997</v>
      </c>
      <c r="N148">
        <v>42.641599999999997</v>
      </c>
      <c r="O148">
        <v>25.084800000000001</v>
      </c>
      <c r="P148">
        <v>8.9489999999999998</v>
      </c>
      <c r="Q148">
        <v>5.0590000000000002</v>
      </c>
      <c r="R148">
        <v>4.2560000000000002</v>
      </c>
      <c r="S148">
        <v>3.0369000000000002</v>
      </c>
      <c r="T148">
        <v>2.871</v>
      </c>
      <c r="U148">
        <v>1.7648999999999999</v>
      </c>
      <c r="V148">
        <v>1.5770999999999999</v>
      </c>
      <c r="W148">
        <v>15.973599999999999</v>
      </c>
      <c r="X148" t="s">
        <v>1206</v>
      </c>
      <c r="Y148">
        <v>0.1</v>
      </c>
      <c r="Z148" t="s">
        <v>1207</v>
      </c>
      <c r="AA148">
        <v>0.61629999999999996</v>
      </c>
      <c r="AB148" t="s">
        <v>1208</v>
      </c>
      <c r="AC148">
        <v>0.82330000000000003</v>
      </c>
      <c r="AD148">
        <v>25.4101</v>
      </c>
      <c r="AE148">
        <v>176.73169999999999</v>
      </c>
      <c r="AF148">
        <v>25</v>
      </c>
      <c r="AG148">
        <v>55</v>
      </c>
    </row>
    <row r="149" spans="1:33">
      <c r="A149" t="s">
        <v>404</v>
      </c>
      <c r="B149" s="1">
        <v>0.52430555555555558</v>
      </c>
      <c r="C149" t="s">
        <v>226</v>
      </c>
      <c r="D149" t="s">
        <v>229</v>
      </c>
      <c r="E149" t="s">
        <v>388</v>
      </c>
      <c r="F149">
        <v>3493</v>
      </c>
      <c r="G149" t="s">
        <v>231</v>
      </c>
      <c r="H149" t="s">
        <v>232</v>
      </c>
      <c r="I149" t="s">
        <v>5</v>
      </c>
      <c r="J149" t="s">
        <v>234</v>
      </c>
      <c r="K149" t="s">
        <v>389</v>
      </c>
      <c r="L149">
        <v>2</v>
      </c>
      <c r="M149">
        <v>38.631</v>
      </c>
      <c r="N149">
        <v>36.996000000000002</v>
      </c>
      <c r="O149">
        <v>29.416799999999999</v>
      </c>
      <c r="P149">
        <v>9.0823999999999998</v>
      </c>
      <c r="Q149">
        <v>4.2765000000000004</v>
      </c>
      <c r="R149">
        <v>2.8081999999999998</v>
      </c>
      <c r="S149">
        <v>2.1086999999999998</v>
      </c>
      <c r="T149">
        <v>0</v>
      </c>
      <c r="U149">
        <v>0</v>
      </c>
      <c r="V149">
        <v>0</v>
      </c>
      <c r="W149">
        <v>15.972099999999999</v>
      </c>
      <c r="X149" t="s">
        <v>246</v>
      </c>
      <c r="Y149">
        <v>2.3609</v>
      </c>
      <c r="Z149" t="s">
        <v>405</v>
      </c>
      <c r="AA149">
        <v>2.6522999999999999</v>
      </c>
      <c r="AB149" t="s">
        <v>406</v>
      </c>
      <c r="AC149">
        <v>2.2130999999999998</v>
      </c>
      <c r="AD149">
        <v>15.812099999999999</v>
      </c>
      <c r="AE149">
        <v>166.5986</v>
      </c>
      <c r="AF149">
        <v>14</v>
      </c>
      <c r="AG149">
        <v>60</v>
      </c>
    </row>
    <row r="150" spans="1:33">
      <c r="A150" t="s">
        <v>507</v>
      </c>
      <c r="B150" s="1">
        <v>0.53125</v>
      </c>
      <c r="C150" t="s">
        <v>175</v>
      </c>
      <c r="D150" t="s">
        <v>484</v>
      </c>
      <c r="E150" t="s">
        <v>230</v>
      </c>
      <c r="F150">
        <v>3752</v>
      </c>
      <c r="G150" t="s">
        <v>291</v>
      </c>
      <c r="H150" t="s">
        <v>232</v>
      </c>
      <c r="I150" t="s">
        <v>5</v>
      </c>
      <c r="J150" t="s">
        <v>234</v>
      </c>
      <c r="K150" t="s">
        <v>485</v>
      </c>
      <c r="L150">
        <v>2</v>
      </c>
      <c r="M150">
        <v>56.500999999999998</v>
      </c>
      <c r="N150">
        <v>32.423699999999997</v>
      </c>
      <c r="O150">
        <v>15.3764</v>
      </c>
      <c r="P150">
        <v>10.4254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15.9671</v>
      </c>
      <c r="X150" t="s">
        <v>321</v>
      </c>
      <c r="Y150">
        <v>2.4020999999999999</v>
      </c>
      <c r="Z150" t="s">
        <v>508</v>
      </c>
      <c r="AA150">
        <v>1.8329</v>
      </c>
      <c r="AB150" t="s">
        <v>509</v>
      </c>
      <c r="AC150">
        <v>0.89080000000000004</v>
      </c>
      <c r="AD150">
        <v>8.4499999999999993</v>
      </c>
      <c r="AE150">
        <v>159.94999999999999</v>
      </c>
      <c r="AF150">
        <v>16</v>
      </c>
      <c r="AG150">
        <v>63</v>
      </c>
    </row>
    <row r="151" spans="1:33">
      <c r="A151" t="s">
        <v>1251</v>
      </c>
      <c r="B151" s="1">
        <v>0.65277777777777779</v>
      </c>
      <c r="C151" t="s">
        <v>175</v>
      </c>
      <c r="D151" t="s">
        <v>229</v>
      </c>
      <c r="E151" t="s">
        <v>290</v>
      </c>
      <c r="F151">
        <v>6469</v>
      </c>
      <c r="G151" t="s">
        <v>291</v>
      </c>
      <c r="H151" t="s">
        <v>232</v>
      </c>
      <c r="I151" t="s">
        <v>233</v>
      </c>
      <c r="J151" t="s">
        <v>234</v>
      </c>
      <c r="K151" t="s">
        <v>1250</v>
      </c>
      <c r="L151">
        <v>2</v>
      </c>
      <c r="M151">
        <v>83.152000000000001</v>
      </c>
      <c r="N151">
        <v>74.363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15.96</v>
      </c>
      <c r="Y151">
        <v>0</v>
      </c>
      <c r="Z151" t="s">
        <v>1252</v>
      </c>
      <c r="AA151">
        <v>1.3614999999999999</v>
      </c>
      <c r="AB151" t="s">
        <v>256</v>
      </c>
      <c r="AC151">
        <v>1.2625</v>
      </c>
      <c r="AD151">
        <v>38</v>
      </c>
      <c r="AE151" s="23">
        <v>284.6293</v>
      </c>
      <c r="AF151">
        <v>0</v>
      </c>
      <c r="AG151">
        <v>0</v>
      </c>
    </row>
    <row r="152" spans="1:33">
      <c r="A152" t="s">
        <v>1326</v>
      </c>
      <c r="B152" s="1">
        <v>0.66666666666666663</v>
      </c>
      <c r="C152" t="s">
        <v>226</v>
      </c>
      <c r="D152" t="s">
        <v>229</v>
      </c>
      <c r="E152" t="s">
        <v>388</v>
      </c>
      <c r="F152">
        <v>3493</v>
      </c>
      <c r="G152" t="s">
        <v>231</v>
      </c>
      <c r="H152" t="s">
        <v>232</v>
      </c>
      <c r="I152" t="s">
        <v>5</v>
      </c>
      <c r="J152" t="s">
        <v>778</v>
      </c>
      <c r="K152" t="s">
        <v>1312</v>
      </c>
      <c r="L152">
        <v>3</v>
      </c>
      <c r="M152">
        <v>56.305</v>
      </c>
      <c r="N152">
        <v>35.371299999999998</v>
      </c>
      <c r="O152">
        <v>14.080399999999999</v>
      </c>
      <c r="P152">
        <v>4.2058</v>
      </c>
      <c r="Q152">
        <v>6.016</v>
      </c>
      <c r="R152">
        <v>3.694</v>
      </c>
      <c r="S152">
        <v>2.0768</v>
      </c>
      <c r="T152">
        <v>1.0158</v>
      </c>
      <c r="U152">
        <v>0.93879999999999997</v>
      </c>
      <c r="V152">
        <v>0.89639999999999997</v>
      </c>
      <c r="W152">
        <v>15.848599999999999</v>
      </c>
      <c r="X152" t="s">
        <v>408</v>
      </c>
      <c r="Y152">
        <v>1.4007000000000001</v>
      </c>
      <c r="Z152" t="s">
        <v>409</v>
      </c>
      <c r="AA152">
        <v>1.0677000000000001</v>
      </c>
      <c r="AB152" t="s">
        <v>410</v>
      </c>
      <c r="AC152">
        <v>0.26500000000000001</v>
      </c>
      <c r="AD152">
        <v>15.612299999999999</v>
      </c>
      <c r="AE152">
        <v>158.7946</v>
      </c>
      <c r="AF152">
        <v>12</v>
      </c>
      <c r="AG152">
        <v>51</v>
      </c>
    </row>
    <row r="153" spans="1:33">
      <c r="A153" t="s">
        <v>1213</v>
      </c>
      <c r="B153" s="1">
        <v>0.64236111111111105</v>
      </c>
      <c r="C153" t="s">
        <v>226</v>
      </c>
      <c r="D153" t="s">
        <v>229</v>
      </c>
      <c r="E153" t="s">
        <v>388</v>
      </c>
      <c r="F153">
        <v>3493</v>
      </c>
      <c r="G153" t="s">
        <v>231</v>
      </c>
      <c r="H153" t="s">
        <v>232</v>
      </c>
      <c r="I153" t="s">
        <v>5</v>
      </c>
      <c r="J153" t="s">
        <v>778</v>
      </c>
      <c r="K153" t="s">
        <v>1173</v>
      </c>
      <c r="L153">
        <v>3</v>
      </c>
      <c r="M153">
        <v>41.248699999999999</v>
      </c>
      <c r="N153">
        <v>42.1008</v>
      </c>
      <c r="O153">
        <v>18.0002</v>
      </c>
      <c r="P153">
        <v>4.5130999999999997</v>
      </c>
      <c r="Q153">
        <v>4.2793999999999999</v>
      </c>
      <c r="R153">
        <v>3.8359000000000001</v>
      </c>
      <c r="S153">
        <v>2.9367000000000001</v>
      </c>
      <c r="T153">
        <v>1.6978</v>
      </c>
      <c r="U153">
        <v>1.2917000000000001</v>
      </c>
      <c r="V153">
        <v>0</v>
      </c>
      <c r="W153">
        <v>15.823600000000001</v>
      </c>
      <c r="X153" t="s">
        <v>1214</v>
      </c>
      <c r="Y153">
        <v>0.49440000000000001</v>
      </c>
      <c r="Z153" t="s">
        <v>1215</v>
      </c>
      <c r="AA153">
        <v>1.6073999999999999</v>
      </c>
      <c r="AB153" t="s">
        <v>1216</v>
      </c>
      <c r="AC153">
        <v>1.0416000000000001</v>
      </c>
      <c r="AD153">
        <v>9.8078000000000003</v>
      </c>
      <c r="AE153">
        <v>149.86160000000001</v>
      </c>
      <c r="AF153">
        <v>14</v>
      </c>
      <c r="AG153">
        <v>65</v>
      </c>
    </row>
    <row r="154" spans="1:33">
      <c r="A154" t="s">
        <v>962</v>
      </c>
      <c r="B154" s="1">
        <v>0.60416666666666663</v>
      </c>
      <c r="C154" t="s">
        <v>175</v>
      </c>
      <c r="D154" t="s">
        <v>484</v>
      </c>
      <c r="E154" t="s">
        <v>230</v>
      </c>
      <c r="F154">
        <v>3752</v>
      </c>
      <c r="G154" t="s">
        <v>291</v>
      </c>
      <c r="H154" t="s">
        <v>232</v>
      </c>
      <c r="I154" t="s">
        <v>233</v>
      </c>
      <c r="J154" t="s">
        <v>933</v>
      </c>
      <c r="K154" t="s">
        <v>934</v>
      </c>
      <c r="L154">
        <v>3</v>
      </c>
      <c r="M154">
        <v>36.728999999999999</v>
      </c>
      <c r="N154">
        <v>41.073500000000003</v>
      </c>
      <c r="O154">
        <v>26.3887</v>
      </c>
      <c r="P154">
        <v>7.7161999999999997</v>
      </c>
      <c r="Q154">
        <v>3.6837</v>
      </c>
      <c r="R154">
        <v>4.3753000000000002</v>
      </c>
      <c r="S154">
        <v>3.0129000000000001</v>
      </c>
      <c r="T154">
        <v>1.8</v>
      </c>
      <c r="U154">
        <v>0.93020000000000003</v>
      </c>
      <c r="V154">
        <v>0.93469999999999998</v>
      </c>
      <c r="W154">
        <v>15.7843</v>
      </c>
      <c r="X154" t="s">
        <v>963</v>
      </c>
      <c r="Y154">
        <v>1.0367999999999999</v>
      </c>
      <c r="Z154" t="s">
        <v>820</v>
      </c>
      <c r="AA154">
        <v>0.66420000000000001</v>
      </c>
      <c r="AB154" t="s">
        <v>964</v>
      </c>
      <c r="AC154">
        <v>0.98899999999999999</v>
      </c>
      <c r="AD154">
        <v>8.2756000000000007</v>
      </c>
      <c r="AE154">
        <v>153.39410000000001</v>
      </c>
      <c r="AF154">
        <v>14</v>
      </c>
      <c r="AG154">
        <v>52</v>
      </c>
    </row>
    <row r="155" spans="1:33">
      <c r="A155" t="s">
        <v>1594</v>
      </c>
      <c r="B155" s="1">
        <v>0.80208333333333337</v>
      </c>
      <c r="C155" t="s">
        <v>181</v>
      </c>
      <c r="D155" t="s">
        <v>1105</v>
      </c>
      <c r="E155" t="s">
        <v>388</v>
      </c>
      <c r="F155">
        <v>3429</v>
      </c>
      <c r="G155" t="s">
        <v>1481</v>
      </c>
      <c r="H155" t="s">
        <v>1482</v>
      </c>
      <c r="I155" s="3" t="s">
        <v>5</v>
      </c>
      <c r="J155" t="s">
        <v>778</v>
      </c>
      <c r="K155" t="s">
        <v>1589</v>
      </c>
      <c r="L155">
        <v>4</v>
      </c>
      <c r="M155">
        <v>42.9696</v>
      </c>
      <c r="N155">
        <v>51.163699999999999</v>
      </c>
      <c r="O155">
        <v>21.415400000000002</v>
      </c>
      <c r="P155">
        <v>9.0313999999999997</v>
      </c>
      <c r="Q155">
        <v>5.5453999999999999</v>
      </c>
      <c r="R155">
        <v>2.4264999999999999</v>
      </c>
      <c r="S155">
        <v>1.214</v>
      </c>
      <c r="T155">
        <v>0.85940000000000005</v>
      </c>
      <c r="U155">
        <v>0.72970000000000002</v>
      </c>
      <c r="V155">
        <v>0.81840000000000002</v>
      </c>
      <c r="W155">
        <v>15.7371</v>
      </c>
      <c r="X155" t="s">
        <v>1518</v>
      </c>
      <c r="Y155">
        <v>0.96309999999999996</v>
      </c>
      <c r="Z155" t="s">
        <v>1595</v>
      </c>
      <c r="AA155">
        <v>0.35189999999999999</v>
      </c>
      <c r="AB155" t="s">
        <v>239</v>
      </c>
      <c r="AC155">
        <v>1.7281</v>
      </c>
      <c r="AD155">
        <v>16.069800000000001</v>
      </c>
      <c r="AE155">
        <v>171.02369999999999</v>
      </c>
      <c r="AF155">
        <v>14</v>
      </c>
      <c r="AG155">
        <v>47</v>
      </c>
    </row>
    <row r="156" spans="1:33">
      <c r="A156" t="s">
        <v>944</v>
      </c>
      <c r="B156" s="1">
        <v>0.60416666666666663</v>
      </c>
      <c r="C156" t="s">
        <v>175</v>
      </c>
      <c r="D156" t="s">
        <v>484</v>
      </c>
      <c r="E156" t="s">
        <v>230</v>
      </c>
      <c r="F156">
        <v>3752</v>
      </c>
      <c r="G156" t="s">
        <v>291</v>
      </c>
      <c r="H156" t="s">
        <v>232</v>
      </c>
      <c r="I156" t="s">
        <v>233</v>
      </c>
      <c r="J156" t="s">
        <v>933</v>
      </c>
      <c r="K156" t="s">
        <v>934</v>
      </c>
      <c r="L156">
        <v>3</v>
      </c>
      <c r="M156">
        <v>48.542200000000001</v>
      </c>
      <c r="N156">
        <v>40.9908</v>
      </c>
      <c r="O156">
        <v>30.081399999999999</v>
      </c>
      <c r="P156">
        <v>7.8887</v>
      </c>
      <c r="Q156">
        <v>8.6576000000000004</v>
      </c>
      <c r="R156">
        <v>3.5947</v>
      </c>
      <c r="S156">
        <v>3.3315999999999999</v>
      </c>
      <c r="T156">
        <v>0</v>
      </c>
      <c r="U156">
        <v>0</v>
      </c>
      <c r="V156">
        <v>0</v>
      </c>
      <c r="W156">
        <v>15.723599999999999</v>
      </c>
      <c r="X156" t="s">
        <v>666</v>
      </c>
      <c r="Y156">
        <v>2.4060000000000001</v>
      </c>
      <c r="Z156" t="s">
        <v>402</v>
      </c>
      <c r="AA156">
        <v>2.1871</v>
      </c>
      <c r="AB156" t="s">
        <v>945</v>
      </c>
      <c r="AC156">
        <v>0.38340000000000002</v>
      </c>
      <c r="AD156">
        <v>25.3933</v>
      </c>
      <c r="AE156">
        <v>194.511</v>
      </c>
      <c r="AF156">
        <v>8</v>
      </c>
      <c r="AG156">
        <v>69</v>
      </c>
    </row>
    <row r="157" spans="1:33">
      <c r="A157" t="s">
        <v>683</v>
      </c>
      <c r="B157" s="1">
        <v>0.55555555555555558</v>
      </c>
      <c r="C157" t="s">
        <v>175</v>
      </c>
      <c r="D157" t="s">
        <v>484</v>
      </c>
      <c r="E157" t="s">
        <v>230</v>
      </c>
      <c r="F157">
        <v>3752</v>
      </c>
      <c r="G157" t="s">
        <v>291</v>
      </c>
      <c r="H157" t="s">
        <v>232</v>
      </c>
      <c r="I157" t="s">
        <v>5</v>
      </c>
      <c r="J157" t="s">
        <v>234</v>
      </c>
      <c r="K157" t="s">
        <v>662</v>
      </c>
      <c r="L157">
        <v>2</v>
      </c>
      <c r="M157">
        <v>47.912999999999997</v>
      </c>
      <c r="N157">
        <v>47.786999999999999</v>
      </c>
      <c r="O157">
        <v>17.111999999999998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15.7</v>
      </c>
      <c r="X157" t="s">
        <v>684</v>
      </c>
      <c r="Y157">
        <v>0.71699999999999997</v>
      </c>
      <c r="Z157" t="s">
        <v>685</v>
      </c>
      <c r="AA157">
        <v>0.83940000000000003</v>
      </c>
      <c r="AB157" t="s">
        <v>323</v>
      </c>
      <c r="AC157">
        <v>2.1355</v>
      </c>
      <c r="AD157">
        <v>7.1329000000000002</v>
      </c>
      <c r="AE157">
        <v>161.4495</v>
      </c>
      <c r="AF157">
        <v>12</v>
      </c>
      <c r="AG157">
        <v>65</v>
      </c>
    </row>
    <row r="158" spans="1:33">
      <c r="A158" t="s">
        <v>921</v>
      </c>
      <c r="B158" s="1">
        <v>0.59722222222222221</v>
      </c>
      <c r="C158" t="s">
        <v>224</v>
      </c>
      <c r="D158" t="s">
        <v>484</v>
      </c>
      <c r="F158">
        <v>7632</v>
      </c>
      <c r="G158" t="s">
        <v>231</v>
      </c>
      <c r="H158" t="s">
        <v>232</v>
      </c>
      <c r="I158" t="s">
        <v>233</v>
      </c>
      <c r="J158" t="s">
        <v>778</v>
      </c>
      <c r="K158" t="s">
        <v>899</v>
      </c>
      <c r="L158">
        <v>6</v>
      </c>
      <c r="M158">
        <v>27.007000000000001</v>
      </c>
      <c r="N158">
        <v>20.442599999999999</v>
      </c>
      <c r="O158">
        <v>7.9672000000000001</v>
      </c>
      <c r="P158">
        <v>3.7776000000000001</v>
      </c>
      <c r="Q158">
        <v>3.0661999999999998</v>
      </c>
      <c r="R158">
        <v>2.3138000000000001</v>
      </c>
      <c r="S158">
        <v>1.4167000000000001</v>
      </c>
      <c r="T158">
        <v>0.92300000000000004</v>
      </c>
      <c r="U158">
        <v>0.66920000000000002</v>
      </c>
      <c r="V158">
        <v>0.54749999999999999</v>
      </c>
      <c r="W158">
        <v>15.5221</v>
      </c>
      <c r="X158" t="s">
        <v>448</v>
      </c>
      <c r="Y158">
        <v>0.77310000000000001</v>
      </c>
      <c r="Z158" t="s">
        <v>922</v>
      </c>
      <c r="AA158">
        <v>0.29680000000000001</v>
      </c>
      <c r="AB158" t="s">
        <v>239</v>
      </c>
      <c r="AC158">
        <v>1.6297999999999999</v>
      </c>
      <c r="AD158">
        <v>6.4794999999999998</v>
      </c>
      <c r="AE158">
        <v>92.831900000000005</v>
      </c>
      <c r="AF158">
        <v>150</v>
      </c>
      <c r="AG158">
        <v>28</v>
      </c>
    </row>
    <row r="159" spans="1:33">
      <c r="A159" t="s">
        <v>1596</v>
      </c>
      <c r="B159" s="1">
        <v>0.80208333333333337</v>
      </c>
      <c r="C159" t="s">
        <v>181</v>
      </c>
      <c r="D159" t="s">
        <v>1105</v>
      </c>
      <c r="E159" t="s">
        <v>388</v>
      </c>
      <c r="F159">
        <v>3429</v>
      </c>
      <c r="G159" t="s">
        <v>1481</v>
      </c>
      <c r="H159" t="s">
        <v>1482</v>
      </c>
      <c r="I159" s="3" t="s">
        <v>5</v>
      </c>
      <c r="J159" t="s">
        <v>778</v>
      </c>
      <c r="K159" t="s">
        <v>1589</v>
      </c>
      <c r="L159">
        <v>4</v>
      </c>
      <c r="M159">
        <v>67.355999999999995</v>
      </c>
      <c r="N159">
        <v>31.876000000000001</v>
      </c>
      <c r="O159">
        <v>15.0205</v>
      </c>
      <c r="P159">
        <v>6.3795000000000002</v>
      </c>
      <c r="Q159">
        <v>4.2077999999999998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15.494300000000001</v>
      </c>
      <c r="X159" t="s">
        <v>1549</v>
      </c>
      <c r="Y159">
        <v>1.1189</v>
      </c>
      <c r="Z159" t="s">
        <v>1567</v>
      </c>
      <c r="AA159">
        <v>0.748</v>
      </c>
      <c r="AB159" t="s">
        <v>1597</v>
      </c>
      <c r="AC159">
        <v>1.2313000000000001</v>
      </c>
      <c r="AD159">
        <v>8.6</v>
      </c>
      <c r="AE159">
        <v>161.9408</v>
      </c>
      <c r="AF159">
        <v>3</v>
      </c>
      <c r="AG159">
        <v>56</v>
      </c>
    </row>
    <row r="160" spans="1:33">
      <c r="A160" t="s">
        <v>261</v>
      </c>
      <c r="B160" s="1">
        <v>0.50347222222222221</v>
      </c>
      <c r="C160" t="s">
        <v>226</v>
      </c>
      <c r="D160" t="s">
        <v>229</v>
      </c>
      <c r="E160" t="s">
        <v>230</v>
      </c>
      <c r="F160">
        <v>4528</v>
      </c>
      <c r="G160" t="s">
        <v>231</v>
      </c>
      <c r="H160" t="s">
        <v>232</v>
      </c>
      <c r="I160" t="s">
        <v>233</v>
      </c>
      <c r="J160" t="s">
        <v>234</v>
      </c>
      <c r="K160" t="s">
        <v>235</v>
      </c>
      <c r="L160">
        <v>2</v>
      </c>
      <c r="M160">
        <v>38.725999999999999</v>
      </c>
      <c r="N160">
        <v>48.425800000000002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15.450699999999999</v>
      </c>
      <c r="X160" t="s">
        <v>262</v>
      </c>
      <c r="Y160">
        <v>0.58589999999999998</v>
      </c>
      <c r="Z160" t="s">
        <v>263</v>
      </c>
      <c r="AA160">
        <v>1.1263000000000001</v>
      </c>
      <c r="AB160" t="s">
        <v>264</v>
      </c>
      <c r="AC160">
        <v>1.2754000000000001</v>
      </c>
      <c r="AD160">
        <v>0</v>
      </c>
      <c r="AE160">
        <v>145.34299999999999</v>
      </c>
      <c r="AF160">
        <v>16</v>
      </c>
      <c r="AG160">
        <v>0</v>
      </c>
    </row>
    <row r="161" spans="1:33">
      <c r="A161" t="s">
        <v>1651</v>
      </c>
      <c r="B161" s="1">
        <v>0.84375</v>
      </c>
      <c r="C161" t="s">
        <v>181</v>
      </c>
      <c r="D161" t="s">
        <v>1632</v>
      </c>
      <c r="E161" t="s">
        <v>230</v>
      </c>
      <c r="F161">
        <v>5434</v>
      </c>
      <c r="G161" t="s">
        <v>1481</v>
      </c>
      <c r="H161" t="s">
        <v>1482</v>
      </c>
      <c r="I161" s="3" t="s">
        <v>5</v>
      </c>
      <c r="J161" t="s">
        <v>778</v>
      </c>
      <c r="K161" t="s">
        <v>1633</v>
      </c>
      <c r="L161">
        <v>3</v>
      </c>
      <c r="M161">
        <v>43.975999999999999</v>
      </c>
      <c r="N161">
        <v>33.420299999999997</v>
      </c>
      <c r="O161">
        <v>20.241399999999999</v>
      </c>
      <c r="P161">
        <v>4.5240999999999998</v>
      </c>
      <c r="Q161">
        <v>4.2831000000000001</v>
      </c>
      <c r="R161">
        <v>3.7233999999999998</v>
      </c>
      <c r="S161">
        <v>3.7938999999999998</v>
      </c>
      <c r="T161">
        <v>0</v>
      </c>
      <c r="U161">
        <v>0</v>
      </c>
      <c r="V161">
        <v>0</v>
      </c>
      <c r="W161">
        <v>15.436400000000001</v>
      </c>
      <c r="X161" t="s">
        <v>1497</v>
      </c>
      <c r="Y161">
        <v>1.4293</v>
      </c>
      <c r="Z161" t="s">
        <v>1652</v>
      </c>
      <c r="AA161">
        <v>1.8071999999999999</v>
      </c>
      <c r="AB161" t="s">
        <v>264</v>
      </c>
      <c r="AC161">
        <v>1.6392</v>
      </c>
      <c r="AD161">
        <v>17.922799999999999</v>
      </c>
      <c r="AE161">
        <v>156.30029999999999</v>
      </c>
      <c r="AF161">
        <v>20</v>
      </c>
      <c r="AG161">
        <v>60</v>
      </c>
    </row>
    <row r="162" spans="1:33">
      <c r="A162" t="s">
        <v>1627</v>
      </c>
      <c r="B162" s="1">
        <v>0.82291666666666663</v>
      </c>
      <c r="C162" t="s">
        <v>181</v>
      </c>
      <c r="D162" t="s">
        <v>1105</v>
      </c>
      <c r="E162" t="s">
        <v>388</v>
      </c>
      <c r="F162">
        <v>3429</v>
      </c>
      <c r="G162" t="s">
        <v>1481</v>
      </c>
      <c r="H162" t="s">
        <v>1482</v>
      </c>
      <c r="I162" s="3" t="s">
        <v>5</v>
      </c>
      <c r="J162" t="s">
        <v>778</v>
      </c>
      <c r="K162" t="s">
        <v>1611</v>
      </c>
      <c r="L162">
        <v>4</v>
      </c>
      <c r="M162">
        <v>41.239699999999999</v>
      </c>
      <c r="N162">
        <v>31.346699999999998</v>
      </c>
      <c r="O162">
        <v>15.8331</v>
      </c>
      <c r="P162">
        <v>4.8456999999999999</v>
      </c>
      <c r="Q162">
        <v>7.0259999999999998</v>
      </c>
      <c r="R162">
        <v>3.8003999999999998</v>
      </c>
      <c r="S162">
        <v>1.7250000000000001</v>
      </c>
      <c r="T162">
        <v>1.9539</v>
      </c>
      <c r="U162">
        <v>0.55149999999999999</v>
      </c>
      <c r="V162">
        <v>0.62819999999999998</v>
      </c>
      <c r="W162">
        <v>15.412100000000001</v>
      </c>
      <c r="X162" t="s">
        <v>1628</v>
      </c>
      <c r="Y162">
        <v>1.1902999999999999</v>
      </c>
      <c r="Z162" t="s">
        <v>1629</v>
      </c>
      <c r="AA162">
        <v>0.7702</v>
      </c>
      <c r="AB162" t="s">
        <v>239</v>
      </c>
      <c r="AC162">
        <v>1.7281</v>
      </c>
      <c r="AD162">
        <v>7.2942</v>
      </c>
      <c r="AE162">
        <v>135.34520000000001</v>
      </c>
      <c r="AF162">
        <v>14</v>
      </c>
      <c r="AG162">
        <v>51</v>
      </c>
    </row>
    <row r="163" spans="1:33">
      <c r="A163" t="s">
        <v>1059</v>
      </c>
      <c r="B163" s="1">
        <v>0.61805555555555558</v>
      </c>
      <c r="C163" t="s">
        <v>226</v>
      </c>
      <c r="D163" t="s">
        <v>484</v>
      </c>
      <c r="E163" t="s">
        <v>230</v>
      </c>
      <c r="F163">
        <v>4528</v>
      </c>
      <c r="G163" t="s">
        <v>231</v>
      </c>
      <c r="H163" t="s">
        <v>232</v>
      </c>
      <c r="I163" t="s">
        <v>233</v>
      </c>
      <c r="J163" t="s">
        <v>778</v>
      </c>
      <c r="K163" t="s">
        <v>1046</v>
      </c>
      <c r="L163">
        <v>3</v>
      </c>
      <c r="M163">
        <v>38.835000000000001</v>
      </c>
      <c r="N163">
        <v>28.6172</v>
      </c>
      <c r="O163">
        <v>17.853300000000001</v>
      </c>
      <c r="P163">
        <v>6.1870000000000003</v>
      </c>
      <c r="Q163">
        <v>4.1638999999999999</v>
      </c>
      <c r="R163">
        <v>4.8647999999999998</v>
      </c>
      <c r="S163">
        <v>2.8437999999999999</v>
      </c>
      <c r="T163">
        <v>1.6237999999999999</v>
      </c>
      <c r="U163">
        <v>1.2844</v>
      </c>
      <c r="V163">
        <v>1.5382</v>
      </c>
      <c r="W163">
        <v>15.3871</v>
      </c>
      <c r="X163" t="s">
        <v>246</v>
      </c>
      <c r="Y163">
        <v>2.0325000000000002</v>
      </c>
      <c r="Z163" t="s">
        <v>1060</v>
      </c>
      <c r="AA163">
        <v>1.3128</v>
      </c>
      <c r="AB163" t="s">
        <v>1061</v>
      </c>
      <c r="AC163">
        <v>2.9719000000000002</v>
      </c>
      <c r="AD163">
        <v>5.6665000000000001</v>
      </c>
      <c r="AE163">
        <v>135.18219999999999</v>
      </c>
      <c r="AF163">
        <v>25</v>
      </c>
      <c r="AG163">
        <v>52</v>
      </c>
    </row>
    <row r="164" spans="1:33">
      <c r="A164" t="s">
        <v>414</v>
      </c>
      <c r="B164" s="1">
        <v>0.52430555555555558</v>
      </c>
      <c r="C164" t="s">
        <v>226</v>
      </c>
      <c r="D164" t="s">
        <v>229</v>
      </c>
      <c r="E164" t="s">
        <v>388</v>
      </c>
      <c r="F164">
        <v>3493</v>
      </c>
      <c r="G164" t="s">
        <v>231</v>
      </c>
      <c r="H164" t="s">
        <v>232</v>
      </c>
      <c r="I164" t="s">
        <v>5</v>
      </c>
      <c r="J164" t="s">
        <v>234</v>
      </c>
      <c r="K164" t="s">
        <v>389</v>
      </c>
      <c r="L164">
        <v>2</v>
      </c>
      <c r="M164">
        <v>49.86</v>
      </c>
      <c r="N164">
        <v>50.147199999999998</v>
      </c>
      <c r="O164">
        <v>16.7575</v>
      </c>
      <c r="P164">
        <v>7.3323999999999998</v>
      </c>
      <c r="Q164">
        <v>3.0367999999999999</v>
      </c>
      <c r="R164">
        <v>3.7744</v>
      </c>
      <c r="S164">
        <v>3.0188000000000001</v>
      </c>
      <c r="T164">
        <v>0</v>
      </c>
      <c r="U164">
        <v>0</v>
      </c>
      <c r="V164">
        <v>0</v>
      </c>
      <c r="W164">
        <v>15.2529</v>
      </c>
      <c r="X164" t="s">
        <v>415</v>
      </c>
      <c r="Y164">
        <v>1.2729999999999999</v>
      </c>
      <c r="Z164" t="s">
        <v>416</v>
      </c>
      <c r="AA164">
        <v>1.0549999999999999</v>
      </c>
      <c r="AB164" t="s">
        <v>417</v>
      </c>
      <c r="AC164">
        <v>0.1188</v>
      </c>
      <c r="AD164">
        <v>5</v>
      </c>
      <c r="AE164">
        <v>160.88480000000001</v>
      </c>
      <c r="AF164">
        <v>20</v>
      </c>
      <c r="AG164">
        <v>61</v>
      </c>
    </row>
    <row r="165" spans="1:33">
      <c r="A165" t="s">
        <v>1093</v>
      </c>
      <c r="B165" s="1">
        <v>0.62152777777777779</v>
      </c>
      <c r="C165" t="s">
        <v>224</v>
      </c>
      <c r="D165" t="s">
        <v>484</v>
      </c>
      <c r="F165">
        <v>6814</v>
      </c>
      <c r="G165" t="s">
        <v>231</v>
      </c>
      <c r="H165" t="s">
        <v>232</v>
      </c>
      <c r="I165" t="s">
        <v>5</v>
      </c>
      <c r="J165" t="s">
        <v>778</v>
      </c>
      <c r="K165" t="s">
        <v>1073</v>
      </c>
      <c r="L165">
        <v>4</v>
      </c>
      <c r="M165">
        <v>47.183999999999997</v>
      </c>
      <c r="N165">
        <v>45.330399999999997</v>
      </c>
      <c r="O165">
        <v>29.138400000000001</v>
      </c>
      <c r="P165">
        <v>14.076000000000001</v>
      </c>
      <c r="Q165">
        <v>8.1042000000000005</v>
      </c>
      <c r="R165">
        <v>4.1387999999999998</v>
      </c>
      <c r="S165">
        <v>2.91</v>
      </c>
      <c r="T165">
        <v>1.3246</v>
      </c>
      <c r="U165">
        <v>1.6395</v>
      </c>
      <c r="V165">
        <v>0</v>
      </c>
      <c r="W165">
        <v>15.2529</v>
      </c>
      <c r="X165" t="s">
        <v>473</v>
      </c>
      <c r="Y165">
        <v>1.5718000000000001</v>
      </c>
      <c r="Z165" t="s">
        <v>791</v>
      </c>
      <c r="AA165">
        <v>2.3435000000000001</v>
      </c>
      <c r="AB165" t="s">
        <v>406</v>
      </c>
      <c r="AC165">
        <v>2.2067999999999999</v>
      </c>
      <c r="AD165">
        <v>14.8436</v>
      </c>
      <c r="AE165">
        <v>191.6833</v>
      </c>
      <c r="AF165">
        <v>14</v>
      </c>
      <c r="AG165">
        <v>64</v>
      </c>
    </row>
    <row r="166" spans="1:33">
      <c r="A166" t="s">
        <v>1324</v>
      </c>
      <c r="B166" s="1">
        <v>0.66666666666666663</v>
      </c>
      <c r="C166" t="s">
        <v>226</v>
      </c>
      <c r="D166" t="s">
        <v>229</v>
      </c>
      <c r="E166" t="s">
        <v>388</v>
      </c>
      <c r="F166">
        <v>3493</v>
      </c>
      <c r="G166" t="s">
        <v>231</v>
      </c>
      <c r="H166" t="s">
        <v>232</v>
      </c>
      <c r="I166" t="s">
        <v>5</v>
      </c>
      <c r="J166" t="s">
        <v>778</v>
      </c>
      <c r="K166" t="s">
        <v>1312</v>
      </c>
      <c r="L166">
        <v>7</v>
      </c>
      <c r="M166">
        <v>30.137699999999999</v>
      </c>
      <c r="N166">
        <v>45.071300000000001</v>
      </c>
      <c r="O166">
        <v>24.694900000000001</v>
      </c>
      <c r="P166">
        <v>8.6125000000000007</v>
      </c>
      <c r="Q166">
        <v>2.0406</v>
      </c>
      <c r="R166">
        <v>3.4529999999999998</v>
      </c>
      <c r="S166">
        <v>2.0091999999999999</v>
      </c>
      <c r="T166">
        <v>1.4154</v>
      </c>
      <c r="U166">
        <v>1.4421999999999999</v>
      </c>
      <c r="V166">
        <v>0.69440000000000002</v>
      </c>
      <c r="W166">
        <v>15.087899999999999</v>
      </c>
      <c r="X166" t="s">
        <v>606</v>
      </c>
      <c r="Y166">
        <v>1.3772</v>
      </c>
      <c r="Z166" t="s">
        <v>1325</v>
      </c>
      <c r="AA166">
        <v>0.1842</v>
      </c>
      <c r="AB166" t="s">
        <v>501</v>
      </c>
      <c r="AC166">
        <v>1.7757000000000001</v>
      </c>
      <c r="AD166">
        <v>22.081900000000001</v>
      </c>
      <c r="AE166">
        <v>160.07810000000001</v>
      </c>
      <c r="AF166">
        <v>25</v>
      </c>
      <c r="AG166">
        <v>51</v>
      </c>
    </row>
    <row r="167" spans="1:33">
      <c r="A167" t="s">
        <v>253</v>
      </c>
      <c r="B167" s="1">
        <v>0.50347222222222221</v>
      </c>
      <c r="C167" t="s">
        <v>226</v>
      </c>
      <c r="D167" t="s">
        <v>229</v>
      </c>
      <c r="E167" t="s">
        <v>230</v>
      </c>
      <c r="F167">
        <v>4528</v>
      </c>
      <c r="G167" t="s">
        <v>231</v>
      </c>
      <c r="H167" t="s">
        <v>232</v>
      </c>
      <c r="I167" t="s">
        <v>233</v>
      </c>
      <c r="J167" t="s">
        <v>234</v>
      </c>
      <c r="K167" t="s">
        <v>235</v>
      </c>
      <c r="L167">
        <v>2</v>
      </c>
      <c r="M167">
        <v>52.881999999999998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15.071400000000001</v>
      </c>
      <c r="X167" t="s">
        <v>254</v>
      </c>
      <c r="Y167">
        <v>9.3799999999999994E-2</v>
      </c>
      <c r="Z167" t="s">
        <v>255</v>
      </c>
      <c r="AA167">
        <v>8.2199999999999995E-2</v>
      </c>
      <c r="AB167" t="s">
        <v>256</v>
      </c>
      <c r="AC167">
        <v>1.2817000000000001</v>
      </c>
      <c r="AD167">
        <v>0</v>
      </c>
      <c r="AE167">
        <v>149.84469999999999</v>
      </c>
      <c r="AF167">
        <v>50</v>
      </c>
      <c r="AG167">
        <v>0</v>
      </c>
    </row>
    <row r="168" spans="1:33">
      <c r="A168" t="s">
        <v>514</v>
      </c>
      <c r="B168" s="1">
        <v>0.53125</v>
      </c>
      <c r="C168" t="s">
        <v>175</v>
      </c>
      <c r="D168" t="s">
        <v>484</v>
      </c>
      <c r="E168" t="s">
        <v>230</v>
      </c>
      <c r="F168">
        <v>3752</v>
      </c>
      <c r="G168" t="s">
        <v>291</v>
      </c>
      <c r="H168" t="s">
        <v>232</v>
      </c>
      <c r="I168" t="s">
        <v>5</v>
      </c>
      <c r="J168" t="s">
        <v>234</v>
      </c>
      <c r="K168" t="s">
        <v>485</v>
      </c>
      <c r="L168">
        <v>2</v>
      </c>
      <c r="M168">
        <v>43.921500000000002</v>
      </c>
      <c r="N168">
        <v>41.665999999999997</v>
      </c>
      <c r="O168">
        <v>24.423100000000002</v>
      </c>
      <c r="P168">
        <v>6.9882999999999997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14.96</v>
      </c>
      <c r="X168" t="s">
        <v>515</v>
      </c>
      <c r="Y168">
        <v>1.4470000000000001</v>
      </c>
      <c r="Z168" t="s">
        <v>299</v>
      </c>
      <c r="AA168">
        <v>0.47720000000000001</v>
      </c>
      <c r="AB168" t="s">
        <v>516</v>
      </c>
      <c r="AC168">
        <v>1.8247</v>
      </c>
      <c r="AD168">
        <v>1.8</v>
      </c>
      <c r="AE168">
        <v>153.08699999999999</v>
      </c>
      <c r="AF168">
        <v>14</v>
      </c>
      <c r="AG168">
        <v>66</v>
      </c>
    </row>
    <row r="169" spans="1:33">
      <c r="A169" t="s">
        <v>1606</v>
      </c>
      <c r="B169" s="1">
        <v>0.80208333333333337</v>
      </c>
      <c r="C169" t="s">
        <v>181</v>
      </c>
      <c r="D169" t="s">
        <v>1105</v>
      </c>
      <c r="E169" t="s">
        <v>388</v>
      </c>
      <c r="F169">
        <v>3429</v>
      </c>
      <c r="G169" t="s">
        <v>1481</v>
      </c>
      <c r="H169" t="s">
        <v>1482</v>
      </c>
      <c r="I169" s="3" t="s">
        <v>5</v>
      </c>
      <c r="J169" t="s">
        <v>778</v>
      </c>
      <c r="K169" t="s">
        <v>1589</v>
      </c>
      <c r="L169">
        <v>3</v>
      </c>
      <c r="M169">
        <v>25.8215</v>
      </c>
      <c r="N169">
        <v>28.3063</v>
      </c>
      <c r="O169">
        <v>16.174700000000001</v>
      </c>
      <c r="P169">
        <v>8.8131000000000004</v>
      </c>
      <c r="Q169">
        <v>3.9893999999999998</v>
      </c>
      <c r="R169">
        <v>1.9322999999999999</v>
      </c>
      <c r="S169">
        <v>2.1206999999999998</v>
      </c>
      <c r="T169">
        <v>1.3055000000000001</v>
      </c>
      <c r="U169">
        <v>0</v>
      </c>
      <c r="V169">
        <v>0</v>
      </c>
      <c r="W169">
        <v>14.882899999999999</v>
      </c>
      <c r="X169" t="s">
        <v>681</v>
      </c>
      <c r="Y169">
        <v>0.40679999999999999</v>
      </c>
      <c r="Z169" t="s">
        <v>682</v>
      </c>
      <c r="AA169">
        <v>0.33040000000000003</v>
      </c>
      <c r="AB169" t="s">
        <v>421</v>
      </c>
      <c r="AC169">
        <v>1.2687999999999999</v>
      </c>
      <c r="AD169">
        <v>10.55</v>
      </c>
      <c r="AE169">
        <v>117.8762</v>
      </c>
      <c r="AF169">
        <v>16</v>
      </c>
      <c r="AG169">
        <v>46</v>
      </c>
    </row>
    <row r="170" spans="1:33">
      <c r="A170" t="s">
        <v>1546</v>
      </c>
      <c r="B170" s="1">
        <v>0.76041666666666663</v>
      </c>
      <c r="C170" t="s">
        <v>181</v>
      </c>
      <c r="D170" t="s">
        <v>484</v>
      </c>
      <c r="E170" t="s">
        <v>290</v>
      </c>
      <c r="F170">
        <v>6663</v>
      </c>
      <c r="G170" t="s">
        <v>1481</v>
      </c>
      <c r="H170" t="s">
        <v>1482</v>
      </c>
      <c r="I170" s="3" t="s">
        <v>5</v>
      </c>
      <c r="J170" t="s">
        <v>778</v>
      </c>
      <c r="K170" t="s">
        <v>1541</v>
      </c>
      <c r="L170">
        <v>7</v>
      </c>
      <c r="M170">
        <v>74.959999999999994</v>
      </c>
      <c r="N170">
        <v>45.729199999999999</v>
      </c>
      <c r="O170">
        <v>20.886399999999998</v>
      </c>
      <c r="P170">
        <v>7.2041000000000004</v>
      </c>
      <c r="Q170">
        <v>7.6520999999999999</v>
      </c>
      <c r="R170">
        <v>4.6257000000000001</v>
      </c>
      <c r="S170">
        <v>5.4584999999999999</v>
      </c>
      <c r="T170">
        <v>2.9068999999999998</v>
      </c>
      <c r="U170">
        <v>1.3773</v>
      </c>
      <c r="V170">
        <v>1.6214999999999999</v>
      </c>
      <c r="W170">
        <v>14.76</v>
      </c>
      <c r="X170" t="s">
        <v>391</v>
      </c>
      <c r="Y170">
        <v>2.1448999999999998</v>
      </c>
      <c r="Z170" t="s">
        <v>322</v>
      </c>
      <c r="AA170">
        <v>1.8339000000000001</v>
      </c>
      <c r="AB170" t="s">
        <v>546</v>
      </c>
      <c r="AC170">
        <v>2.3056999999999999</v>
      </c>
      <c r="AD170">
        <v>20.2591</v>
      </c>
      <c r="AE170">
        <v>213.7252</v>
      </c>
      <c r="AF170">
        <v>8</v>
      </c>
      <c r="AG170">
        <v>80</v>
      </c>
    </row>
    <row r="171" spans="1:33">
      <c r="A171" t="s">
        <v>418</v>
      </c>
      <c r="B171" s="1">
        <v>0.52430555555555558</v>
      </c>
      <c r="C171" t="s">
        <v>226</v>
      </c>
      <c r="D171" t="s">
        <v>229</v>
      </c>
      <c r="E171" t="s">
        <v>388</v>
      </c>
      <c r="F171">
        <v>3493</v>
      </c>
      <c r="G171" t="s">
        <v>231</v>
      </c>
      <c r="H171" t="s">
        <v>232</v>
      </c>
      <c r="I171" t="s">
        <v>5</v>
      </c>
      <c r="J171" t="s">
        <v>234</v>
      </c>
      <c r="K171" t="s">
        <v>389</v>
      </c>
      <c r="L171">
        <v>2</v>
      </c>
      <c r="M171">
        <v>38.452399999999997</v>
      </c>
      <c r="N171">
        <v>54.8992</v>
      </c>
      <c r="O171">
        <v>22.938500000000001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14.707100000000001</v>
      </c>
      <c r="X171" t="s">
        <v>419</v>
      </c>
      <c r="Y171">
        <v>0.32840000000000003</v>
      </c>
      <c r="Z171" t="s">
        <v>420</v>
      </c>
      <c r="AA171">
        <v>0.1608</v>
      </c>
      <c r="AB171" t="s">
        <v>421</v>
      </c>
      <c r="AC171">
        <v>1.2141</v>
      </c>
      <c r="AD171">
        <v>1.5</v>
      </c>
      <c r="AE171">
        <v>158.3707</v>
      </c>
      <c r="AF171">
        <v>20</v>
      </c>
      <c r="AG171">
        <v>61</v>
      </c>
    </row>
    <row r="172" spans="1:33">
      <c r="A172" t="s">
        <v>968</v>
      </c>
      <c r="B172" s="1">
        <v>0.60416666666666663</v>
      </c>
      <c r="C172" t="s">
        <v>175</v>
      </c>
      <c r="D172" t="s">
        <v>484</v>
      </c>
      <c r="E172" t="s">
        <v>230</v>
      </c>
      <c r="F172">
        <v>3752</v>
      </c>
      <c r="G172" t="s">
        <v>291</v>
      </c>
      <c r="H172" t="s">
        <v>232</v>
      </c>
      <c r="I172" t="s">
        <v>233</v>
      </c>
      <c r="J172" t="s">
        <v>933</v>
      </c>
      <c r="K172" t="s">
        <v>934</v>
      </c>
      <c r="L172">
        <v>3</v>
      </c>
      <c r="M172">
        <v>27.745999999999999</v>
      </c>
      <c r="N172">
        <v>17.246500000000001</v>
      </c>
      <c r="O172">
        <v>10.926299999999999</v>
      </c>
      <c r="P172">
        <v>4.1996000000000002</v>
      </c>
      <c r="Q172">
        <v>2.8988999999999998</v>
      </c>
      <c r="R172">
        <v>2.0657000000000001</v>
      </c>
      <c r="S172">
        <v>2.1116000000000001</v>
      </c>
      <c r="T172">
        <v>1.2886</v>
      </c>
      <c r="U172">
        <v>0.74729999999999996</v>
      </c>
      <c r="V172">
        <v>1.3998999999999999</v>
      </c>
      <c r="W172">
        <v>14.664300000000001</v>
      </c>
      <c r="X172" t="s">
        <v>309</v>
      </c>
      <c r="Y172">
        <v>1.3896999999999999</v>
      </c>
      <c r="Z172" t="s">
        <v>969</v>
      </c>
      <c r="AA172">
        <v>7.4999999999999997E-2</v>
      </c>
      <c r="AB172" t="s">
        <v>970</v>
      </c>
      <c r="AC172">
        <v>0.91180000000000005</v>
      </c>
      <c r="AD172">
        <v>1.2</v>
      </c>
      <c r="AE172">
        <v>88.871099999999998</v>
      </c>
      <c r="AF172">
        <v>50</v>
      </c>
      <c r="AG172">
        <v>43</v>
      </c>
    </row>
    <row r="173" spans="1:33">
      <c r="A173" t="s">
        <v>965</v>
      </c>
      <c r="B173" s="1">
        <v>0.60416666666666663</v>
      </c>
      <c r="C173" t="s">
        <v>175</v>
      </c>
      <c r="D173" t="s">
        <v>484</v>
      </c>
      <c r="E173" t="s">
        <v>230</v>
      </c>
      <c r="F173">
        <v>3752</v>
      </c>
      <c r="G173" t="s">
        <v>291</v>
      </c>
      <c r="H173" t="s">
        <v>232</v>
      </c>
      <c r="I173" t="s">
        <v>233</v>
      </c>
      <c r="J173" t="s">
        <v>933</v>
      </c>
      <c r="K173" t="s">
        <v>934</v>
      </c>
      <c r="L173">
        <v>3</v>
      </c>
      <c r="M173">
        <v>39.957799999999999</v>
      </c>
      <c r="N173">
        <v>33.260800000000003</v>
      </c>
      <c r="O173">
        <v>27</v>
      </c>
      <c r="P173">
        <v>7.4714</v>
      </c>
      <c r="Q173">
        <v>6.2130000000000001</v>
      </c>
      <c r="R173">
        <v>2.6549</v>
      </c>
      <c r="S173">
        <v>0</v>
      </c>
      <c r="T173">
        <v>0</v>
      </c>
      <c r="U173">
        <v>0</v>
      </c>
      <c r="V173">
        <v>0</v>
      </c>
      <c r="W173">
        <v>14.59</v>
      </c>
      <c r="X173" t="s">
        <v>503</v>
      </c>
      <c r="Y173">
        <v>0.57930000000000004</v>
      </c>
      <c r="Z173" t="s">
        <v>966</v>
      </c>
      <c r="AA173">
        <v>0.60899999999999999</v>
      </c>
      <c r="AB173" t="s">
        <v>967</v>
      </c>
      <c r="AC173">
        <v>0.9546</v>
      </c>
      <c r="AD173">
        <v>6.5171000000000001</v>
      </c>
      <c r="AE173">
        <v>146.86770000000001</v>
      </c>
      <c r="AF173">
        <v>12</v>
      </c>
      <c r="AG173">
        <v>62</v>
      </c>
    </row>
    <row r="174" spans="1:33">
      <c r="A174" t="s">
        <v>308</v>
      </c>
      <c r="B174" s="1">
        <v>0.51041666666666663</v>
      </c>
      <c r="C174" t="s">
        <v>175</v>
      </c>
      <c r="D174" t="s">
        <v>229</v>
      </c>
      <c r="E174" t="s">
        <v>290</v>
      </c>
      <c r="F174">
        <v>6469</v>
      </c>
      <c r="G174" t="s">
        <v>291</v>
      </c>
      <c r="H174" t="s">
        <v>232</v>
      </c>
      <c r="I174" t="s">
        <v>233</v>
      </c>
      <c r="J174" t="s">
        <v>234</v>
      </c>
      <c r="K174" t="s">
        <v>292</v>
      </c>
      <c r="L174">
        <v>2</v>
      </c>
      <c r="M174">
        <v>53.641199999999998</v>
      </c>
      <c r="N174">
        <v>30.474599999999999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14.528600000000001</v>
      </c>
      <c r="X174" t="s">
        <v>309</v>
      </c>
      <c r="Y174">
        <v>1.3896999999999999</v>
      </c>
      <c r="Z174" t="s">
        <v>310</v>
      </c>
      <c r="AA174">
        <v>3.1661000000000001</v>
      </c>
      <c r="AB174" t="s">
        <v>311</v>
      </c>
      <c r="AC174">
        <v>1.8945000000000001</v>
      </c>
      <c r="AD174">
        <v>1.8</v>
      </c>
      <c r="AE174">
        <v>143.6345</v>
      </c>
      <c r="AF174">
        <v>66</v>
      </c>
      <c r="AG174">
        <v>0</v>
      </c>
    </row>
    <row r="175" spans="1:33">
      <c r="A175" t="s">
        <v>257</v>
      </c>
      <c r="B175" s="1">
        <v>0.50347222222222221</v>
      </c>
      <c r="C175" t="s">
        <v>226</v>
      </c>
      <c r="D175" t="s">
        <v>229</v>
      </c>
      <c r="E175" t="s">
        <v>230</v>
      </c>
      <c r="F175">
        <v>4528</v>
      </c>
      <c r="G175" t="s">
        <v>231</v>
      </c>
      <c r="H175" t="s">
        <v>232</v>
      </c>
      <c r="I175" t="s">
        <v>233</v>
      </c>
      <c r="J175" t="s">
        <v>234</v>
      </c>
      <c r="K175" t="s">
        <v>235</v>
      </c>
      <c r="L175">
        <v>2</v>
      </c>
      <c r="M175">
        <v>54.636000000000003</v>
      </c>
      <c r="N175">
        <v>32.578899999999997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14.5114</v>
      </c>
      <c r="X175" t="s">
        <v>258</v>
      </c>
      <c r="Y175">
        <v>1.6415999999999999</v>
      </c>
      <c r="Z175" t="s">
        <v>259</v>
      </c>
      <c r="AA175">
        <v>1.9878</v>
      </c>
      <c r="AB175" t="s">
        <v>260</v>
      </c>
      <c r="AC175">
        <v>1.8271999999999999</v>
      </c>
      <c r="AD175">
        <v>1.5</v>
      </c>
      <c r="AE175">
        <v>146.87450000000001</v>
      </c>
      <c r="AF175">
        <v>14</v>
      </c>
      <c r="AG175">
        <v>0</v>
      </c>
    </row>
    <row r="176" spans="1:33">
      <c r="A176" t="s">
        <v>429</v>
      </c>
      <c r="B176" s="1">
        <v>0.52430555555555558</v>
      </c>
      <c r="C176" t="s">
        <v>226</v>
      </c>
      <c r="D176" t="s">
        <v>229</v>
      </c>
      <c r="E176" t="s">
        <v>388</v>
      </c>
      <c r="F176">
        <v>3493</v>
      </c>
      <c r="G176" t="s">
        <v>231</v>
      </c>
      <c r="H176" t="s">
        <v>232</v>
      </c>
      <c r="I176" t="s">
        <v>5</v>
      </c>
      <c r="J176" t="s">
        <v>234</v>
      </c>
      <c r="K176" t="s">
        <v>389</v>
      </c>
      <c r="L176">
        <v>2</v>
      </c>
      <c r="M176">
        <v>39.834600000000002</v>
      </c>
      <c r="N176">
        <v>37.667299999999997</v>
      </c>
      <c r="O176">
        <v>20.921199999999999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14.322100000000001</v>
      </c>
      <c r="X176" t="s">
        <v>276</v>
      </c>
      <c r="Y176">
        <v>1.6698999999999999</v>
      </c>
      <c r="Z176" t="s">
        <v>277</v>
      </c>
      <c r="AA176">
        <v>1.2051000000000001</v>
      </c>
      <c r="AB176" t="s">
        <v>319</v>
      </c>
      <c r="AC176">
        <v>1.4323999999999999</v>
      </c>
      <c r="AD176">
        <v>3.3</v>
      </c>
      <c r="AE176">
        <v>140.81809999999999</v>
      </c>
      <c r="AF176">
        <v>16</v>
      </c>
      <c r="AG176">
        <v>55</v>
      </c>
    </row>
    <row r="177" spans="1:33">
      <c r="A177" t="s">
        <v>1062</v>
      </c>
      <c r="B177" s="1">
        <v>0.61805555555555558</v>
      </c>
      <c r="C177" t="s">
        <v>226</v>
      </c>
      <c r="D177" t="s">
        <v>484</v>
      </c>
      <c r="E177" t="s">
        <v>230</v>
      </c>
      <c r="F177">
        <v>4528</v>
      </c>
      <c r="G177" t="s">
        <v>231</v>
      </c>
      <c r="H177" t="s">
        <v>232</v>
      </c>
      <c r="I177" t="s">
        <v>233</v>
      </c>
      <c r="J177" t="s">
        <v>778</v>
      </c>
      <c r="K177" t="s">
        <v>1046</v>
      </c>
      <c r="L177">
        <v>3</v>
      </c>
      <c r="M177">
        <v>46.022799999999997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14.32</v>
      </c>
      <c r="X177" t="s">
        <v>273</v>
      </c>
      <c r="Y177">
        <v>1.0159</v>
      </c>
      <c r="Z177" t="s">
        <v>288</v>
      </c>
      <c r="AA177">
        <v>0.26919999999999999</v>
      </c>
      <c r="AB177" t="s">
        <v>1063</v>
      </c>
      <c r="AC177">
        <v>0.52080000000000004</v>
      </c>
      <c r="AD177">
        <v>2.1</v>
      </c>
      <c r="AE177">
        <v>134.24940000000001</v>
      </c>
      <c r="AF177">
        <v>50</v>
      </c>
      <c r="AG177">
        <v>0</v>
      </c>
    </row>
    <row r="178" spans="1:33">
      <c r="A178" t="s">
        <v>1545</v>
      </c>
      <c r="B178" s="1">
        <v>0.76041666666666663</v>
      </c>
      <c r="C178" t="s">
        <v>181</v>
      </c>
      <c r="D178" t="s">
        <v>484</v>
      </c>
      <c r="E178" t="s">
        <v>290</v>
      </c>
      <c r="F178">
        <v>6663</v>
      </c>
      <c r="G178" t="s">
        <v>1481</v>
      </c>
      <c r="H178" t="s">
        <v>1482</v>
      </c>
      <c r="I178" s="3" t="s">
        <v>5</v>
      </c>
      <c r="J178" t="s">
        <v>778</v>
      </c>
      <c r="K178" t="s">
        <v>1541</v>
      </c>
      <c r="L178">
        <v>4</v>
      </c>
      <c r="M178">
        <v>43.866300000000003</v>
      </c>
      <c r="N178">
        <v>80.116</v>
      </c>
      <c r="O178">
        <v>28.111999999999998</v>
      </c>
      <c r="P178">
        <v>4.0856000000000003</v>
      </c>
      <c r="Q178">
        <v>2.7273999999999998</v>
      </c>
      <c r="R178">
        <v>4.7805</v>
      </c>
      <c r="S178">
        <v>2.7864</v>
      </c>
      <c r="T178">
        <v>1.9996</v>
      </c>
      <c r="U178">
        <v>0</v>
      </c>
      <c r="V178">
        <v>0</v>
      </c>
      <c r="W178">
        <v>14.200699999999999</v>
      </c>
      <c r="X178" t="s">
        <v>674</v>
      </c>
      <c r="Y178">
        <v>2.4699</v>
      </c>
      <c r="Z178" t="s">
        <v>592</v>
      </c>
      <c r="AA178">
        <v>2.8938999999999999</v>
      </c>
      <c r="AB178" t="s">
        <v>753</v>
      </c>
      <c r="AC178">
        <v>1.8676999999999999</v>
      </c>
      <c r="AD178">
        <v>38.85</v>
      </c>
      <c r="AE178">
        <v>231.62469999999999</v>
      </c>
      <c r="AF178">
        <v>8</v>
      </c>
      <c r="AG178">
        <v>80</v>
      </c>
    </row>
    <row r="179" spans="1:33">
      <c r="A179" t="s">
        <v>1057</v>
      </c>
      <c r="B179" s="1">
        <v>0.61805555555555558</v>
      </c>
      <c r="C179" t="s">
        <v>226</v>
      </c>
      <c r="D179" t="s">
        <v>484</v>
      </c>
      <c r="E179" t="s">
        <v>230</v>
      </c>
      <c r="F179">
        <v>4528</v>
      </c>
      <c r="G179" t="s">
        <v>231</v>
      </c>
      <c r="H179" t="s">
        <v>232</v>
      </c>
      <c r="I179" t="s">
        <v>233</v>
      </c>
      <c r="J179" t="s">
        <v>778</v>
      </c>
      <c r="K179" t="s">
        <v>1046</v>
      </c>
      <c r="L179">
        <v>3</v>
      </c>
      <c r="M179">
        <v>41.323999999999998</v>
      </c>
      <c r="N179">
        <v>35.080300000000001</v>
      </c>
      <c r="O179">
        <v>18.394300000000001</v>
      </c>
      <c r="P179">
        <v>7.4242999999999997</v>
      </c>
      <c r="Q179">
        <v>3.6890999999999998</v>
      </c>
      <c r="R179">
        <v>2.9935</v>
      </c>
      <c r="S179">
        <v>0</v>
      </c>
      <c r="T179">
        <v>0</v>
      </c>
      <c r="U179">
        <v>0</v>
      </c>
      <c r="V179">
        <v>0</v>
      </c>
      <c r="W179">
        <v>14.095000000000001</v>
      </c>
      <c r="X179" t="s">
        <v>266</v>
      </c>
      <c r="Y179">
        <v>1.988</v>
      </c>
      <c r="Z179" t="s">
        <v>1058</v>
      </c>
      <c r="AA179">
        <v>0.69479999999999997</v>
      </c>
      <c r="AB179" t="s">
        <v>654</v>
      </c>
      <c r="AC179">
        <v>1.5468</v>
      </c>
      <c r="AD179">
        <v>2.1</v>
      </c>
      <c r="AE179">
        <v>135.44919999999999</v>
      </c>
      <c r="AF179">
        <v>20</v>
      </c>
      <c r="AG179">
        <v>47</v>
      </c>
    </row>
    <row r="180" spans="1:33">
      <c r="A180" t="s">
        <v>1650</v>
      </c>
      <c r="B180" s="1">
        <v>0.84375</v>
      </c>
      <c r="C180" t="s">
        <v>181</v>
      </c>
      <c r="D180" t="s">
        <v>1632</v>
      </c>
      <c r="E180" t="s">
        <v>230</v>
      </c>
      <c r="F180">
        <v>5434</v>
      </c>
      <c r="G180" t="s">
        <v>1481</v>
      </c>
      <c r="H180" t="s">
        <v>1482</v>
      </c>
      <c r="I180" s="3" t="s">
        <v>5</v>
      </c>
      <c r="J180" t="s">
        <v>778</v>
      </c>
      <c r="K180" t="s">
        <v>1633</v>
      </c>
      <c r="L180">
        <v>4</v>
      </c>
      <c r="M180">
        <v>47.337000000000003</v>
      </c>
      <c r="N180">
        <v>36.566000000000003</v>
      </c>
      <c r="O180">
        <v>19.578700000000001</v>
      </c>
      <c r="P180">
        <v>6.9160000000000004</v>
      </c>
      <c r="Q180">
        <v>4.7206999999999999</v>
      </c>
      <c r="R180">
        <v>3.8411</v>
      </c>
      <c r="S180">
        <v>2.4943</v>
      </c>
      <c r="T180">
        <v>2.6392000000000002</v>
      </c>
      <c r="U180">
        <v>1.9259999999999999</v>
      </c>
      <c r="V180">
        <v>1.5101</v>
      </c>
      <c r="W180">
        <v>13.824299999999999</v>
      </c>
      <c r="X180" t="s">
        <v>1549</v>
      </c>
      <c r="Y180">
        <v>1.1189</v>
      </c>
      <c r="Z180" t="s">
        <v>1574</v>
      </c>
      <c r="AA180">
        <v>0.32379999999999998</v>
      </c>
      <c r="AB180" t="s">
        <v>396</v>
      </c>
      <c r="AC180">
        <v>1.7383</v>
      </c>
      <c r="AD180">
        <v>18.782900000000001</v>
      </c>
      <c r="AE180">
        <v>163.31739999999999</v>
      </c>
      <c r="AF180">
        <v>20</v>
      </c>
      <c r="AG180">
        <v>70</v>
      </c>
    </row>
    <row r="181" spans="1:33">
      <c r="A181" t="s">
        <v>517</v>
      </c>
      <c r="B181" s="1">
        <v>0.53125</v>
      </c>
      <c r="C181" t="s">
        <v>175</v>
      </c>
      <c r="D181" t="s">
        <v>484</v>
      </c>
      <c r="E181" t="s">
        <v>230</v>
      </c>
      <c r="F181">
        <v>3752</v>
      </c>
      <c r="G181" t="s">
        <v>291</v>
      </c>
      <c r="H181" t="s">
        <v>232</v>
      </c>
      <c r="I181" t="s">
        <v>5</v>
      </c>
      <c r="J181" t="s">
        <v>234</v>
      </c>
      <c r="K181" t="s">
        <v>485</v>
      </c>
      <c r="L181">
        <v>2</v>
      </c>
      <c r="M181">
        <v>34.200000000000003</v>
      </c>
      <c r="N181">
        <v>27.8687</v>
      </c>
      <c r="O181">
        <v>19.613700000000001</v>
      </c>
      <c r="P181">
        <v>5.1736000000000004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13.802899999999999</v>
      </c>
      <c r="X181" t="s">
        <v>518</v>
      </c>
      <c r="Y181">
        <v>0.87619999999999998</v>
      </c>
      <c r="Z181" t="s">
        <v>519</v>
      </c>
      <c r="AA181">
        <v>0.40560000000000002</v>
      </c>
      <c r="AB181" t="s">
        <v>520</v>
      </c>
      <c r="AC181">
        <v>0.46310000000000001</v>
      </c>
      <c r="AD181">
        <v>6</v>
      </c>
      <c r="AE181">
        <v>120.0746</v>
      </c>
      <c r="AF181">
        <v>20</v>
      </c>
      <c r="AG181">
        <v>52</v>
      </c>
    </row>
    <row r="182" spans="1:33">
      <c r="A182" t="s">
        <v>423</v>
      </c>
      <c r="B182" s="1">
        <v>0.52430555555555558</v>
      </c>
      <c r="C182" t="s">
        <v>226</v>
      </c>
      <c r="D182" t="s">
        <v>229</v>
      </c>
      <c r="E182" t="s">
        <v>388</v>
      </c>
      <c r="F182">
        <v>3493</v>
      </c>
      <c r="G182" t="s">
        <v>231</v>
      </c>
      <c r="H182" t="s">
        <v>232</v>
      </c>
      <c r="I182" t="s">
        <v>5</v>
      </c>
      <c r="J182" t="s">
        <v>234</v>
      </c>
      <c r="K182" t="s">
        <v>389</v>
      </c>
      <c r="L182">
        <v>2</v>
      </c>
      <c r="M182">
        <v>39.590600000000002</v>
      </c>
      <c r="N182">
        <v>47.205399999999997</v>
      </c>
      <c r="O182">
        <v>22.5947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13.4771</v>
      </c>
      <c r="X182" t="s">
        <v>273</v>
      </c>
      <c r="Y182">
        <v>0.51590000000000003</v>
      </c>
      <c r="Z182" t="s">
        <v>424</v>
      </c>
      <c r="AA182">
        <v>2.8395000000000001</v>
      </c>
      <c r="AB182" t="s">
        <v>410</v>
      </c>
      <c r="AC182">
        <v>0.1072</v>
      </c>
      <c r="AD182">
        <v>1.8</v>
      </c>
      <c r="AE182">
        <v>150.92789999999999</v>
      </c>
      <c r="AF182">
        <v>16</v>
      </c>
      <c r="AG182">
        <v>60</v>
      </c>
    </row>
    <row r="183" spans="1:33">
      <c r="A183" t="s">
        <v>1624</v>
      </c>
      <c r="B183" s="1">
        <v>0.82291666666666663</v>
      </c>
      <c r="C183" t="s">
        <v>181</v>
      </c>
      <c r="D183" t="s">
        <v>1105</v>
      </c>
      <c r="E183" t="s">
        <v>388</v>
      </c>
      <c r="F183">
        <v>3429</v>
      </c>
      <c r="G183" t="s">
        <v>1481</v>
      </c>
      <c r="H183" t="s">
        <v>1482</v>
      </c>
      <c r="I183" s="3" t="s">
        <v>5</v>
      </c>
      <c r="J183" t="s">
        <v>778</v>
      </c>
      <c r="K183" t="s">
        <v>1611</v>
      </c>
      <c r="L183">
        <v>4</v>
      </c>
      <c r="M183">
        <v>40.606699999999996</v>
      </c>
      <c r="N183">
        <v>30.3735</v>
      </c>
      <c r="O183">
        <v>18.698</v>
      </c>
      <c r="P183">
        <v>4.4425999999999997</v>
      </c>
      <c r="Q183">
        <v>6.6635999999999997</v>
      </c>
      <c r="R183">
        <v>3.1059000000000001</v>
      </c>
      <c r="S183">
        <v>2.4948000000000001</v>
      </c>
      <c r="T183">
        <v>1.4252</v>
      </c>
      <c r="U183">
        <v>0.91090000000000004</v>
      </c>
      <c r="V183">
        <v>0.72989999999999999</v>
      </c>
      <c r="W183">
        <v>13.472899999999999</v>
      </c>
      <c r="X183" t="s">
        <v>309</v>
      </c>
      <c r="Y183">
        <v>1.5772999999999999</v>
      </c>
      <c r="Z183" t="s">
        <v>1625</v>
      </c>
      <c r="AA183">
        <v>1.1213</v>
      </c>
      <c r="AB183" t="s">
        <v>1626</v>
      </c>
      <c r="AC183">
        <v>1.3158000000000001</v>
      </c>
      <c r="AD183">
        <v>10.511100000000001</v>
      </c>
      <c r="AE183">
        <v>137.4495</v>
      </c>
      <c r="AF183">
        <v>33</v>
      </c>
      <c r="AG183">
        <v>46</v>
      </c>
    </row>
    <row r="184" spans="1:33">
      <c r="A184" t="s">
        <v>912</v>
      </c>
      <c r="B184" s="1">
        <v>0.59722222222222221</v>
      </c>
      <c r="C184" t="s">
        <v>224</v>
      </c>
      <c r="D184" t="s">
        <v>484</v>
      </c>
      <c r="F184">
        <v>7632</v>
      </c>
      <c r="G184" t="s">
        <v>231</v>
      </c>
      <c r="H184" t="s">
        <v>232</v>
      </c>
      <c r="I184" t="s">
        <v>233</v>
      </c>
      <c r="J184" t="s">
        <v>778</v>
      </c>
      <c r="K184" t="s">
        <v>899</v>
      </c>
      <c r="L184">
        <v>3</v>
      </c>
      <c r="M184">
        <v>52.911999999999999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13.3743</v>
      </c>
      <c r="X184" t="s">
        <v>634</v>
      </c>
      <c r="Y184">
        <v>0.73899999999999999</v>
      </c>
      <c r="Z184" t="s">
        <v>910</v>
      </c>
      <c r="AA184">
        <v>0.36840000000000001</v>
      </c>
      <c r="AB184" t="s">
        <v>303</v>
      </c>
      <c r="AC184">
        <v>1.5091000000000001</v>
      </c>
      <c r="AD184">
        <v>3.6</v>
      </c>
      <c r="AE184">
        <v>152.982</v>
      </c>
      <c r="AF184">
        <v>33</v>
      </c>
      <c r="AG184">
        <v>0</v>
      </c>
    </row>
    <row r="185" spans="1:33">
      <c r="A185" t="s">
        <v>1547</v>
      </c>
      <c r="B185" s="1">
        <v>0.76041666666666663</v>
      </c>
      <c r="C185" t="s">
        <v>181</v>
      </c>
      <c r="D185" t="s">
        <v>484</v>
      </c>
      <c r="E185" t="s">
        <v>290</v>
      </c>
      <c r="F185">
        <v>6663</v>
      </c>
      <c r="G185" t="s">
        <v>1481</v>
      </c>
      <c r="H185" t="s">
        <v>1482</v>
      </c>
      <c r="I185" s="3" t="s">
        <v>5</v>
      </c>
      <c r="J185" t="s">
        <v>778</v>
      </c>
      <c r="K185" t="s">
        <v>1541</v>
      </c>
      <c r="L185">
        <v>4</v>
      </c>
      <c r="M185">
        <v>76.02</v>
      </c>
      <c r="N185">
        <v>37.982799999999997</v>
      </c>
      <c r="O185">
        <v>23.2121</v>
      </c>
      <c r="P185">
        <v>11.4299</v>
      </c>
      <c r="Q185">
        <v>4.2670000000000003</v>
      </c>
      <c r="R185">
        <v>5.6760999999999999</v>
      </c>
      <c r="S185">
        <v>2.4733000000000001</v>
      </c>
      <c r="T185">
        <v>1.7518</v>
      </c>
      <c r="U185">
        <v>1.1657</v>
      </c>
      <c r="V185">
        <v>0.67459999999999998</v>
      </c>
      <c r="W185">
        <v>13.0329</v>
      </c>
      <c r="X185" t="s">
        <v>950</v>
      </c>
      <c r="Y185">
        <v>2.2242999999999999</v>
      </c>
      <c r="Z185" t="s">
        <v>1393</v>
      </c>
      <c r="AA185">
        <v>1.4384999999999999</v>
      </c>
      <c r="AB185" t="s">
        <v>1460</v>
      </c>
      <c r="AC185">
        <v>1.6675</v>
      </c>
      <c r="AD185">
        <v>17.416499999999999</v>
      </c>
      <c r="AE185">
        <v>200.43299999999999</v>
      </c>
      <c r="AF185">
        <v>14</v>
      </c>
      <c r="AG185">
        <v>70</v>
      </c>
    </row>
    <row r="186" spans="1:33">
      <c r="A186" t="s">
        <v>430</v>
      </c>
      <c r="B186" s="1">
        <v>0.52430555555555558</v>
      </c>
      <c r="C186" t="s">
        <v>226</v>
      </c>
      <c r="D186" t="s">
        <v>229</v>
      </c>
      <c r="E186" t="s">
        <v>388</v>
      </c>
      <c r="F186">
        <v>3493</v>
      </c>
      <c r="G186" t="s">
        <v>231</v>
      </c>
      <c r="H186" t="s">
        <v>232</v>
      </c>
      <c r="I186" t="s">
        <v>5</v>
      </c>
      <c r="J186" t="s">
        <v>234</v>
      </c>
      <c r="K186" t="s">
        <v>389</v>
      </c>
      <c r="L186">
        <v>2</v>
      </c>
      <c r="M186">
        <v>35.993499999999997</v>
      </c>
      <c r="N186">
        <v>35.881799999999998</v>
      </c>
      <c r="O186">
        <v>15.810499999999999</v>
      </c>
      <c r="P186">
        <v>6.8684000000000003</v>
      </c>
      <c r="Q186">
        <v>3.6113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13.029299999999999</v>
      </c>
      <c r="X186" t="s">
        <v>250</v>
      </c>
      <c r="Y186">
        <v>1.4368000000000001</v>
      </c>
      <c r="Z186" t="s">
        <v>431</v>
      </c>
      <c r="AA186">
        <v>1.5653999999999999</v>
      </c>
      <c r="AB186" t="s">
        <v>432</v>
      </c>
      <c r="AC186">
        <v>0.4889</v>
      </c>
      <c r="AD186">
        <v>3.3</v>
      </c>
      <c r="AE186">
        <v>126.7242</v>
      </c>
      <c r="AF186">
        <v>33</v>
      </c>
      <c r="AG186">
        <v>55</v>
      </c>
    </row>
    <row r="187" spans="1:33">
      <c r="A187" t="s">
        <v>1556</v>
      </c>
      <c r="B187" s="1">
        <v>0.76041666666666663</v>
      </c>
      <c r="C187" t="s">
        <v>181</v>
      </c>
      <c r="D187" t="s">
        <v>484</v>
      </c>
      <c r="E187" t="s">
        <v>290</v>
      </c>
      <c r="F187">
        <v>6663</v>
      </c>
      <c r="G187" t="s">
        <v>1481</v>
      </c>
      <c r="H187" t="s">
        <v>1482</v>
      </c>
      <c r="I187" s="3" t="s">
        <v>5</v>
      </c>
      <c r="J187" t="s">
        <v>778</v>
      </c>
      <c r="K187" t="s">
        <v>1541</v>
      </c>
      <c r="L187">
        <v>4</v>
      </c>
      <c r="M187">
        <v>59.174999999999997</v>
      </c>
      <c r="N187">
        <v>53.046100000000003</v>
      </c>
      <c r="O187">
        <v>19.741399999999999</v>
      </c>
      <c r="P187">
        <v>5.78</v>
      </c>
      <c r="Q187">
        <v>4.9630000000000001</v>
      </c>
      <c r="R187">
        <v>5.0663999999999998</v>
      </c>
      <c r="S187">
        <v>2.7690999999999999</v>
      </c>
      <c r="T187">
        <v>2.2425999999999999</v>
      </c>
      <c r="U187">
        <v>2.4603999999999999</v>
      </c>
      <c r="V187">
        <v>1.7157</v>
      </c>
      <c r="W187">
        <v>12.975</v>
      </c>
      <c r="X187" t="s">
        <v>491</v>
      </c>
      <c r="Y187">
        <v>0.82989999999999997</v>
      </c>
      <c r="Z187" t="s">
        <v>1557</v>
      </c>
      <c r="AA187">
        <v>0.2099</v>
      </c>
      <c r="AB187" t="s">
        <v>1558</v>
      </c>
      <c r="AC187">
        <v>1.5906</v>
      </c>
      <c r="AD187">
        <v>17.372599999999998</v>
      </c>
      <c r="AE187">
        <v>189.93770000000001</v>
      </c>
      <c r="AF187">
        <v>20</v>
      </c>
      <c r="AG187">
        <v>67</v>
      </c>
    </row>
    <row r="188" spans="1:33">
      <c r="A188" t="s">
        <v>272</v>
      </c>
      <c r="B188" s="1">
        <v>0.50347222222222221</v>
      </c>
      <c r="C188" t="s">
        <v>226</v>
      </c>
      <c r="D188" t="s">
        <v>229</v>
      </c>
      <c r="E188" t="s">
        <v>230</v>
      </c>
      <c r="F188">
        <v>4528</v>
      </c>
      <c r="G188" t="s">
        <v>231</v>
      </c>
      <c r="H188" t="s">
        <v>232</v>
      </c>
      <c r="I188" t="s">
        <v>233</v>
      </c>
      <c r="J188" t="s">
        <v>234</v>
      </c>
      <c r="K188" t="s">
        <v>235</v>
      </c>
      <c r="L188">
        <v>2</v>
      </c>
      <c r="M188">
        <v>40.701900000000002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12.974299999999999</v>
      </c>
      <c r="X188" t="s">
        <v>273</v>
      </c>
      <c r="Y188">
        <v>0.84150000000000003</v>
      </c>
      <c r="Z188" t="s">
        <v>243</v>
      </c>
      <c r="AA188">
        <v>0.87770000000000004</v>
      </c>
      <c r="AB188" t="s">
        <v>274</v>
      </c>
      <c r="AC188">
        <v>2.5701000000000001</v>
      </c>
      <c r="AD188">
        <v>1.5</v>
      </c>
      <c r="AE188">
        <v>121.37309999999999</v>
      </c>
      <c r="AF188">
        <v>14</v>
      </c>
      <c r="AG188">
        <v>0</v>
      </c>
    </row>
    <row r="189" spans="1:33">
      <c r="A189" t="s">
        <v>312</v>
      </c>
      <c r="B189" s="1">
        <v>0.51041666666666663</v>
      </c>
      <c r="C189" t="s">
        <v>175</v>
      </c>
      <c r="D189" t="s">
        <v>229</v>
      </c>
      <c r="E189" t="s">
        <v>290</v>
      </c>
      <c r="F189">
        <v>6469</v>
      </c>
      <c r="G189" t="s">
        <v>291</v>
      </c>
      <c r="H189" t="s">
        <v>232</v>
      </c>
      <c r="I189" t="s">
        <v>233</v>
      </c>
      <c r="J189" t="s">
        <v>234</v>
      </c>
      <c r="K189" t="s">
        <v>292</v>
      </c>
      <c r="L189">
        <v>2</v>
      </c>
      <c r="M189">
        <v>52.989699999999999</v>
      </c>
      <c r="N189">
        <v>29.031300000000002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12.6693</v>
      </c>
      <c r="X189" t="s">
        <v>313</v>
      </c>
      <c r="Y189">
        <v>1.3487</v>
      </c>
      <c r="Z189" t="s">
        <v>314</v>
      </c>
      <c r="AA189">
        <v>0.2382</v>
      </c>
      <c r="AB189" t="s">
        <v>315</v>
      </c>
      <c r="AC189">
        <v>0.9375</v>
      </c>
      <c r="AD189">
        <v>1.8</v>
      </c>
      <c r="AE189">
        <v>134.77080000000001</v>
      </c>
      <c r="AF189">
        <v>66</v>
      </c>
      <c r="AG189">
        <v>0</v>
      </c>
    </row>
    <row r="190" spans="1:33">
      <c r="A190" t="s">
        <v>275</v>
      </c>
      <c r="B190" s="1">
        <v>0.50347222222222221</v>
      </c>
      <c r="C190" t="s">
        <v>226</v>
      </c>
      <c r="D190" t="s">
        <v>229</v>
      </c>
      <c r="E190" t="s">
        <v>230</v>
      </c>
      <c r="F190">
        <v>4528</v>
      </c>
      <c r="G190" t="s">
        <v>231</v>
      </c>
      <c r="H190" t="s">
        <v>232</v>
      </c>
      <c r="I190" t="s">
        <v>233</v>
      </c>
      <c r="J190" t="s">
        <v>234</v>
      </c>
      <c r="K190" t="s">
        <v>235</v>
      </c>
      <c r="L190">
        <v>2</v>
      </c>
      <c r="M190">
        <v>31.852900000000002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12.4114</v>
      </c>
      <c r="X190" t="s">
        <v>276</v>
      </c>
      <c r="Y190">
        <v>1.6698999999999999</v>
      </c>
      <c r="Z190" t="s">
        <v>277</v>
      </c>
      <c r="AA190">
        <v>1.2051000000000001</v>
      </c>
      <c r="AB190" t="s">
        <v>278</v>
      </c>
      <c r="AC190">
        <v>1.6782999999999999</v>
      </c>
      <c r="AD190">
        <v>1.5</v>
      </c>
      <c r="AE190">
        <v>98.766000000000005</v>
      </c>
      <c r="AF190">
        <v>14</v>
      </c>
      <c r="AG190">
        <v>0</v>
      </c>
    </row>
    <row r="191" spans="1:33">
      <c r="A191" t="s">
        <v>938</v>
      </c>
      <c r="B191" s="1">
        <v>0.60416666666666663</v>
      </c>
      <c r="C191" t="s">
        <v>175</v>
      </c>
      <c r="D191" t="s">
        <v>484</v>
      </c>
      <c r="E191" t="s">
        <v>230</v>
      </c>
      <c r="F191">
        <v>3752</v>
      </c>
      <c r="G191" t="s">
        <v>291</v>
      </c>
      <c r="H191" t="s">
        <v>232</v>
      </c>
      <c r="I191" t="s">
        <v>233</v>
      </c>
      <c r="J191" t="s">
        <v>933</v>
      </c>
      <c r="K191" t="s">
        <v>934</v>
      </c>
      <c r="L191">
        <v>4</v>
      </c>
      <c r="M191">
        <v>70.040000000000006</v>
      </c>
      <c r="N191">
        <v>50.847999999999999</v>
      </c>
      <c r="O191">
        <v>27.595600000000001</v>
      </c>
      <c r="P191">
        <v>6.4531000000000001</v>
      </c>
      <c r="Q191">
        <v>4.4551999999999996</v>
      </c>
      <c r="R191">
        <v>3.5775999999999999</v>
      </c>
      <c r="S191">
        <v>4.0784000000000002</v>
      </c>
      <c r="T191">
        <v>2.0274000000000001</v>
      </c>
      <c r="U191">
        <v>1.9596</v>
      </c>
      <c r="V191">
        <v>1.3888</v>
      </c>
      <c r="W191">
        <v>12.3893</v>
      </c>
      <c r="X191" t="s">
        <v>939</v>
      </c>
      <c r="Y191">
        <v>0.50160000000000005</v>
      </c>
      <c r="Z191" t="s">
        <v>940</v>
      </c>
      <c r="AA191">
        <v>1.4071</v>
      </c>
      <c r="AB191" t="s">
        <v>818</v>
      </c>
      <c r="AC191">
        <v>1.3342000000000001</v>
      </c>
      <c r="AD191">
        <v>29.465900000000001</v>
      </c>
      <c r="AE191">
        <v>217.52180000000001</v>
      </c>
      <c r="AF191">
        <v>10</v>
      </c>
      <c r="AG191">
        <v>65</v>
      </c>
    </row>
    <row r="192" spans="1:33">
      <c r="A192" t="s">
        <v>1514</v>
      </c>
      <c r="B192" s="1">
        <v>0.71875</v>
      </c>
      <c r="C192" t="s">
        <v>181</v>
      </c>
      <c r="D192" t="s">
        <v>229</v>
      </c>
      <c r="E192" t="s">
        <v>290</v>
      </c>
      <c r="F192">
        <v>6081</v>
      </c>
      <c r="G192" t="s">
        <v>1481</v>
      </c>
      <c r="H192" t="s">
        <v>1482</v>
      </c>
      <c r="I192" s="3" t="s">
        <v>233</v>
      </c>
      <c r="J192" t="s">
        <v>234</v>
      </c>
      <c r="K192" t="s">
        <v>1505</v>
      </c>
      <c r="L192">
        <v>2</v>
      </c>
      <c r="M192">
        <v>41.501800000000003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12.1343</v>
      </c>
      <c r="X192" t="s">
        <v>1494</v>
      </c>
      <c r="Y192">
        <v>2.5731999999999999</v>
      </c>
      <c r="Z192" t="s">
        <v>1515</v>
      </c>
      <c r="AA192">
        <v>0.81189999999999996</v>
      </c>
      <c r="AB192" t="s">
        <v>1108</v>
      </c>
      <c r="AC192">
        <v>0.97560000000000002</v>
      </c>
      <c r="AD192">
        <v>2.1</v>
      </c>
      <c r="AE192">
        <v>123.2209</v>
      </c>
      <c r="AF192">
        <v>25</v>
      </c>
      <c r="AG192">
        <v>0</v>
      </c>
    </row>
    <row r="193" spans="1:33">
      <c r="A193" t="s">
        <v>1607</v>
      </c>
      <c r="B193" s="1">
        <v>0.80208333333333337</v>
      </c>
      <c r="C193" t="s">
        <v>181</v>
      </c>
      <c r="D193" t="s">
        <v>1105</v>
      </c>
      <c r="E193" t="s">
        <v>388</v>
      </c>
      <c r="F193">
        <v>3429</v>
      </c>
      <c r="G193" t="s">
        <v>1481</v>
      </c>
      <c r="H193" t="s">
        <v>1482</v>
      </c>
      <c r="I193" s="3" t="s">
        <v>5</v>
      </c>
      <c r="J193" t="s">
        <v>778</v>
      </c>
      <c r="K193" t="s">
        <v>1589</v>
      </c>
      <c r="L193">
        <v>8</v>
      </c>
      <c r="M193">
        <v>38.159700000000001</v>
      </c>
      <c r="N193">
        <v>20.250499999999999</v>
      </c>
      <c r="O193">
        <v>10.1172</v>
      </c>
      <c r="P193">
        <v>4.6249000000000002</v>
      </c>
      <c r="Q193">
        <v>5.5084999999999997</v>
      </c>
      <c r="R193">
        <v>2.5960999999999999</v>
      </c>
      <c r="S193">
        <v>3.2286000000000001</v>
      </c>
      <c r="T193">
        <v>1.431</v>
      </c>
      <c r="U193">
        <v>0.6099</v>
      </c>
      <c r="V193">
        <v>0.74980000000000002</v>
      </c>
      <c r="W193">
        <v>11.902100000000001</v>
      </c>
      <c r="X193" t="s">
        <v>1608</v>
      </c>
      <c r="Y193">
        <v>0.66110000000000002</v>
      </c>
      <c r="Z193" t="s">
        <v>1609</v>
      </c>
      <c r="AA193">
        <v>0.65769999999999995</v>
      </c>
      <c r="AB193" t="s">
        <v>1610</v>
      </c>
      <c r="AC193">
        <v>1.2965</v>
      </c>
      <c r="AD193">
        <v>15.572900000000001</v>
      </c>
      <c r="AE193">
        <v>117.36669999999999</v>
      </c>
      <c r="AF193">
        <v>20</v>
      </c>
      <c r="AG193">
        <v>55</v>
      </c>
    </row>
    <row r="194" spans="1:33">
      <c r="A194" t="s">
        <v>1099</v>
      </c>
      <c r="B194" s="1">
        <v>0.62152777777777779</v>
      </c>
      <c r="C194" t="s">
        <v>224</v>
      </c>
      <c r="D194" t="s">
        <v>484</v>
      </c>
      <c r="F194">
        <v>6814</v>
      </c>
      <c r="G194" t="s">
        <v>231</v>
      </c>
      <c r="H194" t="s">
        <v>232</v>
      </c>
      <c r="I194" t="s">
        <v>5</v>
      </c>
      <c r="J194" t="s">
        <v>778</v>
      </c>
      <c r="K194" t="s">
        <v>1073</v>
      </c>
      <c r="L194">
        <v>4</v>
      </c>
      <c r="M194">
        <v>72.28</v>
      </c>
      <c r="N194">
        <v>31.960799999999999</v>
      </c>
      <c r="O194">
        <v>22.266999999999999</v>
      </c>
      <c r="P194">
        <v>6.0484</v>
      </c>
      <c r="Q194">
        <v>5.8627000000000002</v>
      </c>
      <c r="R194">
        <v>3.5629</v>
      </c>
      <c r="S194">
        <v>3.9420999999999999</v>
      </c>
      <c r="T194">
        <v>2.0973999999999999</v>
      </c>
      <c r="U194">
        <v>1.6124000000000001</v>
      </c>
      <c r="V194">
        <v>1.5751999999999999</v>
      </c>
      <c r="W194">
        <v>11.8729</v>
      </c>
      <c r="X194" t="s">
        <v>477</v>
      </c>
      <c r="Y194">
        <v>1.1907000000000001</v>
      </c>
      <c r="Z194" t="s">
        <v>621</v>
      </c>
      <c r="AA194">
        <v>1.3969</v>
      </c>
      <c r="AB194" t="s">
        <v>278</v>
      </c>
      <c r="AC194">
        <v>1.8174999999999999</v>
      </c>
      <c r="AD194">
        <v>7.6999000000000004</v>
      </c>
      <c r="AE194">
        <v>175.1867</v>
      </c>
      <c r="AF194">
        <v>16</v>
      </c>
      <c r="AG194">
        <v>62</v>
      </c>
    </row>
    <row r="195" spans="1:33">
      <c r="A195" t="s">
        <v>917</v>
      </c>
      <c r="B195" s="1">
        <v>0.59722222222222221</v>
      </c>
      <c r="C195" t="s">
        <v>224</v>
      </c>
      <c r="D195" t="s">
        <v>484</v>
      </c>
      <c r="F195">
        <v>7632</v>
      </c>
      <c r="G195" t="s">
        <v>231</v>
      </c>
      <c r="H195" t="s">
        <v>232</v>
      </c>
      <c r="I195" t="s">
        <v>233</v>
      </c>
      <c r="J195" t="s">
        <v>778</v>
      </c>
      <c r="K195" t="s">
        <v>899</v>
      </c>
      <c r="L195">
        <v>3</v>
      </c>
      <c r="M195">
        <v>42.345199999999998</v>
      </c>
      <c r="N195">
        <v>42.122599999999998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11.835699999999999</v>
      </c>
      <c r="X195" t="s">
        <v>637</v>
      </c>
      <c r="Y195">
        <v>0.31419999999999998</v>
      </c>
      <c r="Z195" t="s">
        <v>918</v>
      </c>
      <c r="AA195">
        <v>0.1701</v>
      </c>
      <c r="AB195" t="s">
        <v>628</v>
      </c>
      <c r="AC195">
        <v>1.5454000000000001</v>
      </c>
      <c r="AD195">
        <v>2.1</v>
      </c>
      <c r="AE195">
        <v>138.47999999999999</v>
      </c>
      <c r="AF195">
        <v>50</v>
      </c>
      <c r="AG195">
        <v>0</v>
      </c>
    </row>
    <row r="196" spans="1:33">
      <c r="A196" t="s">
        <v>1217</v>
      </c>
      <c r="B196" s="1">
        <v>0.64236111111111105</v>
      </c>
      <c r="C196" t="s">
        <v>226</v>
      </c>
      <c r="D196" t="s">
        <v>229</v>
      </c>
      <c r="E196" t="s">
        <v>388</v>
      </c>
      <c r="F196">
        <v>3493</v>
      </c>
      <c r="G196" t="s">
        <v>231</v>
      </c>
      <c r="H196" t="s">
        <v>232</v>
      </c>
      <c r="I196" t="s">
        <v>5</v>
      </c>
      <c r="J196" t="s">
        <v>778</v>
      </c>
      <c r="K196" t="s">
        <v>1173</v>
      </c>
      <c r="L196">
        <v>8</v>
      </c>
      <c r="M196">
        <v>29.869900000000001</v>
      </c>
      <c r="N196">
        <v>23.321000000000002</v>
      </c>
      <c r="O196">
        <v>13.039199999999999</v>
      </c>
      <c r="P196">
        <v>4.7283999999999997</v>
      </c>
      <c r="Q196">
        <v>4.1401000000000003</v>
      </c>
      <c r="R196">
        <v>1.2758</v>
      </c>
      <c r="S196">
        <v>1.5084</v>
      </c>
      <c r="T196">
        <v>0.71689999999999998</v>
      </c>
      <c r="U196">
        <v>1.3922000000000001</v>
      </c>
      <c r="V196">
        <v>0.6825</v>
      </c>
      <c r="W196">
        <v>11.565</v>
      </c>
      <c r="X196" t="s">
        <v>415</v>
      </c>
      <c r="Y196">
        <v>1.1677999999999999</v>
      </c>
      <c r="Z196" t="s">
        <v>1218</v>
      </c>
      <c r="AA196">
        <v>0.3231</v>
      </c>
      <c r="AB196" t="s">
        <v>1219</v>
      </c>
      <c r="AC196">
        <v>1.4166000000000001</v>
      </c>
      <c r="AD196">
        <v>17.533000000000001</v>
      </c>
      <c r="AE196">
        <v>112.6798</v>
      </c>
      <c r="AF196">
        <v>33</v>
      </c>
      <c r="AG196">
        <v>51</v>
      </c>
    </row>
    <row r="197" spans="1:33">
      <c r="A197" t="s">
        <v>1209</v>
      </c>
      <c r="B197" s="1">
        <v>0.64236111111111105</v>
      </c>
      <c r="C197" t="s">
        <v>226</v>
      </c>
      <c r="D197" t="s">
        <v>229</v>
      </c>
      <c r="E197" t="s">
        <v>388</v>
      </c>
      <c r="F197">
        <v>3493</v>
      </c>
      <c r="G197" t="s">
        <v>231</v>
      </c>
      <c r="H197" t="s">
        <v>232</v>
      </c>
      <c r="I197" t="s">
        <v>5</v>
      </c>
      <c r="J197" t="s">
        <v>778</v>
      </c>
      <c r="K197" t="s">
        <v>1173</v>
      </c>
      <c r="L197">
        <v>3</v>
      </c>
      <c r="M197">
        <v>44.758200000000002</v>
      </c>
      <c r="N197">
        <v>47.698</v>
      </c>
      <c r="O197">
        <v>22.0258</v>
      </c>
      <c r="P197">
        <v>8.3491999999999997</v>
      </c>
      <c r="Q197">
        <v>3.3197000000000001</v>
      </c>
      <c r="R197">
        <v>2.8698999999999999</v>
      </c>
      <c r="S197">
        <v>2.9104000000000001</v>
      </c>
      <c r="T197">
        <v>1.6772</v>
      </c>
      <c r="U197">
        <v>1.0241</v>
      </c>
      <c r="V197">
        <v>1.0286</v>
      </c>
      <c r="W197">
        <v>11.553599999999999</v>
      </c>
      <c r="X197" t="s">
        <v>1210</v>
      </c>
      <c r="Y197">
        <v>0.21060000000000001</v>
      </c>
      <c r="Z197" t="s">
        <v>1211</v>
      </c>
      <c r="AA197">
        <v>0.19439999999999999</v>
      </c>
      <c r="AB197" t="s">
        <v>1212</v>
      </c>
      <c r="AC197">
        <v>1.8069</v>
      </c>
      <c r="AD197">
        <v>11.328900000000001</v>
      </c>
      <c r="AE197">
        <v>160.75530000000001</v>
      </c>
      <c r="AF197">
        <v>14</v>
      </c>
      <c r="AG197">
        <v>58</v>
      </c>
    </row>
    <row r="198" spans="1:33">
      <c r="A198" t="s">
        <v>1186</v>
      </c>
      <c r="B198" s="1">
        <v>0.64236111111111105</v>
      </c>
      <c r="C198" t="s">
        <v>226</v>
      </c>
      <c r="D198" t="s">
        <v>229</v>
      </c>
      <c r="E198" t="s">
        <v>388</v>
      </c>
      <c r="F198">
        <v>3493</v>
      </c>
      <c r="G198" t="s">
        <v>231</v>
      </c>
      <c r="H198" t="s">
        <v>232</v>
      </c>
      <c r="I198" t="s">
        <v>5</v>
      </c>
      <c r="J198" t="s">
        <v>778</v>
      </c>
      <c r="K198" t="s">
        <v>1173</v>
      </c>
      <c r="L198">
        <v>8</v>
      </c>
      <c r="M198">
        <v>53.66</v>
      </c>
      <c r="N198">
        <v>48.335999999999999</v>
      </c>
      <c r="O198">
        <v>23.593</v>
      </c>
      <c r="P198">
        <v>8.3087</v>
      </c>
      <c r="Q198">
        <v>7.1802999999999999</v>
      </c>
      <c r="R198">
        <v>5.5648</v>
      </c>
      <c r="S198">
        <v>2.4984000000000002</v>
      </c>
      <c r="T198">
        <v>1.8129</v>
      </c>
      <c r="U198">
        <v>1.4367000000000001</v>
      </c>
      <c r="V198">
        <v>1.2567999999999999</v>
      </c>
      <c r="W198">
        <v>11.4857</v>
      </c>
      <c r="X198" t="s">
        <v>606</v>
      </c>
      <c r="Y198">
        <v>1.9104000000000001</v>
      </c>
      <c r="Z198" t="s">
        <v>607</v>
      </c>
      <c r="AA198">
        <v>1.0318000000000001</v>
      </c>
      <c r="AB198" t="s">
        <v>1187</v>
      </c>
      <c r="AC198">
        <v>1.7844</v>
      </c>
      <c r="AD198">
        <v>25.175699999999999</v>
      </c>
      <c r="AE198">
        <v>195.03550000000001</v>
      </c>
      <c r="AF198">
        <v>14</v>
      </c>
      <c r="AG198">
        <v>57</v>
      </c>
    </row>
    <row r="199" spans="1:33">
      <c r="A199" t="s">
        <v>919</v>
      </c>
      <c r="B199" s="1">
        <v>0.59722222222222221</v>
      </c>
      <c r="C199" t="s">
        <v>224</v>
      </c>
      <c r="D199" t="s">
        <v>484</v>
      </c>
      <c r="F199">
        <v>7632</v>
      </c>
      <c r="G199" t="s">
        <v>231</v>
      </c>
      <c r="H199" t="s">
        <v>232</v>
      </c>
      <c r="I199" t="s">
        <v>233</v>
      </c>
      <c r="J199" t="s">
        <v>778</v>
      </c>
      <c r="K199" t="s">
        <v>899</v>
      </c>
      <c r="L199">
        <v>3</v>
      </c>
      <c r="M199">
        <v>35.490400000000001</v>
      </c>
      <c r="N199">
        <v>38.071800000000003</v>
      </c>
      <c r="O199">
        <v>19.2395</v>
      </c>
      <c r="P199">
        <v>4.3677999999999999</v>
      </c>
      <c r="Q199">
        <v>3.8592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11.3193</v>
      </c>
      <c r="X199" t="s">
        <v>614</v>
      </c>
      <c r="Y199">
        <v>2.7254</v>
      </c>
      <c r="Z199" t="s">
        <v>920</v>
      </c>
      <c r="AA199">
        <v>1.2634000000000001</v>
      </c>
      <c r="AB199" t="s">
        <v>303</v>
      </c>
      <c r="AC199">
        <v>1.5091000000000001</v>
      </c>
      <c r="AD199">
        <v>5.6</v>
      </c>
      <c r="AE199">
        <v>132.03790000000001</v>
      </c>
      <c r="AF199">
        <v>66</v>
      </c>
      <c r="AG199">
        <v>0</v>
      </c>
    </row>
    <row r="200" spans="1:33">
      <c r="A200" t="s">
        <v>1327</v>
      </c>
      <c r="B200" s="1">
        <v>0.66666666666666663</v>
      </c>
      <c r="C200" t="s">
        <v>226</v>
      </c>
      <c r="D200" t="s">
        <v>229</v>
      </c>
      <c r="E200" t="s">
        <v>388</v>
      </c>
      <c r="F200">
        <v>3493</v>
      </c>
      <c r="G200" t="s">
        <v>231</v>
      </c>
      <c r="H200" t="s">
        <v>232</v>
      </c>
      <c r="I200" t="s">
        <v>5</v>
      </c>
      <c r="J200" t="s">
        <v>778</v>
      </c>
      <c r="K200" t="s">
        <v>1312</v>
      </c>
      <c r="L200">
        <v>6</v>
      </c>
      <c r="M200">
        <v>28.111799999999999</v>
      </c>
      <c r="N200">
        <v>56.363199999999999</v>
      </c>
      <c r="O200">
        <v>21.593599999999999</v>
      </c>
      <c r="P200">
        <v>7.7070999999999996</v>
      </c>
      <c r="Q200">
        <v>3.3902000000000001</v>
      </c>
      <c r="R200">
        <v>3.0577000000000001</v>
      </c>
      <c r="S200">
        <v>2.5844999999999998</v>
      </c>
      <c r="T200">
        <v>2.2343000000000002</v>
      </c>
      <c r="U200">
        <v>1.2291000000000001</v>
      </c>
      <c r="V200">
        <v>1.1184000000000001</v>
      </c>
      <c r="W200">
        <v>11.312900000000001</v>
      </c>
      <c r="X200" t="s">
        <v>1175</v>
      </c>
      <c r="Y200">
        <v>0.46579999999999999</v>
      </c>
      <c r="Z200" t="s">
        <v>766</v>
      </c>
      <c r="AA200">
        <v>1.5612999999999999</v>
      </c>
      <c r="AB200" t="s">
        <v>787</v>
      </c>
      <c r="AC200">
        <v>1.7052</v>
      </c>
      <c r="AD200">
        <v>15.1873</v>
      </c>
      <c r="AE200">
        <v>157.6223</v>
      </c>
      <c r="AF200">
        <v>14</v>
      </c>
      <c r="AG200">
        <v>52</v>
      </c>
    </row>
    <row r="201" spans="1:33" ht="45">
      <c r="A201" t="s">
        <v>1330</v>
      </c>
      <c r="B201" s="1">
        <v>0.66666666666666663</v>
      </c>
      <c r="C201" t="s">
        <v>226</v>
      </c>
      <c r="D201" t="s">
        <v>229</v>
      </c>
      <c r="E201" t="s">
        <v>388</v>
      </c>
      <c r="F201">
        <v>3493</v>
      </c>
      <c r="G201" t="s">
        <v>231</v>
      </c>
      <c r="H201" t="s">
        <v>232</v>
      </c>
      <c r="I201" t="s">
        <v>5</v>
      </c>
      <c r="J201" t="s">
        <v>778</v>
      </c>
      <c r="K201" t="s">
        <v>1312</v>
      </c>
      <c r="L201">
        <v>3</v>
      </c>
      <c r="M201">
        <v>42.490499999999997</v>
      </c>
      <c r="N201">
        <v>35.368299999999998</v>
      </c>
      <c r="O201">
        <v>16.079000000000001</v>
      </c>
      <c r="P201">
        <v>9.4038000000000004</v>
      </c>
      <c r="Q201">
        <v>6.4211</v>
      </c>
      <c r="R201">
        <v>2.4197000000000002</v>
      </c>
      <c r="S201">
        <v>1.6273</v>
      </c>
      <c r="T201">
        <v>1.3119000000000001</v>
      </c>
      <c r="U201">
        <v>0.9012</v>
      </c>
      <c r="V201">
        <v>1.2808999999999999</v>
      </c>
      <c r="W201">
        <v>11.21</v>
      </c>
      <c r="X201" t="s">
        <v>415</v>
      </c>
      <c r="Y201">
        <v>1.2729999999999999</v>
      </c>
      <c r="Z201" t="s">
        <v>416</v>
      </c>
      <c r="AA201">
        <v>1.0549999999999999</v>
      </c>
      <c r="AB201" s="5" t="s">
        <v>248</v>
      </c>
      <c r="AC201">
        <v>2.036</v>
      </c>
      <c r="AD201">
        <v>15.091900000000001</v>
      </c>
      <c r="AE201">
        <v>147.96960000000001</v>
      </c>
      <c r="AF201">
        <v>16</v>
      </c>
      <c r="AG201">
        <v>58</v>
      </c>
    </row>
    <row r="202" spans="1:33">
      <c r="A202" t="s">
        <v>422</v>
      </c>
      <c r="B202" s="1">
        <v>0.52430555555555558</v>
      </c>
      <c r="C202" t="s">
        <v>226</v>
      </c>
      <c r="D202" t="s">
        <v>229</v>
      </c>
      <c r="E202" t="s">
        <v>388</v>
      </c>
      <c r="F202">
        <v>3493</v>
      </c>
      <c r="G202" t="s">
        <v>231</v>
      </c>
      <c r="H202" t="s">
        <v>232</v>
      </c>
      <c r="I202" t="s">
        <v>5</v>
      </c>
      <c r="J202" t="s">
        <v>234</v>
      </c>
      <c r="K202" t="s">
        <v>389</v>
      </c>
      <c r="L202">
        <v>2</v>
      </c>
      <c r="M202">
        <v>43.921500000000002</v>
      </c>
      <c r="N202">
        <v>48.475700000000003</v>
      </c>
      <c r="O202">
        <v>19.285399999999999</v>
      </c>
      <c r="P202">
        <v>7.3224999999999998</v>
      </c>
      <c r="Q202">
        <v>5.9157000000000002</v>
      </c>
      <c r="R202">
        <v>4.1311999999999998</v>
      </c>
      <c r="S202">
        <v>3.3921000000000001</v>
      </c>
      <c r="T202">
        <v>1.8713</v>
      </c>
      <c r="U202">
        <v>0</v>
      </c>
      <c r="V202">
        <v>0</v>
      </c>
      <c r="W202">
        <v>11.1671</v>
      </c>
      <c r="X202" t="s">
        <v>287</v>
      </c>
      <c r="Y202">
        <v>0.63580000000000003</v>
      </c>
      <c r="Z202" t="s">
        <v>302</v>
      </c>
      <c r="AA202">
        <v>2.8942000000000001</v>
      </c>
      <c r="AB202" t="s">
        <v>239</v>
      </c>
      <c r="AC202">
        <v>1.8788</v>
      </c>
      <c r="AD202">
        <v>0.6</v>
      </c>
      <c r="AE202">
        <v>154.297</v>
      </c>
      <c r="AF202">
        <v>12</v>
      </c>
      <c r="AG202">
        <v>64</v>
      </c>
    </row>
    <row r="203" spans="1:33">
      <c r="A203" t="s">
        <v>1394</v>
      </c>
      <c r="B203" s="1">
        <v>0.67708333333333337</v>
      </c>
      <c r="C203" t="s">
        <v>175</v>
      </c>
      <c r="D203" t="s">
        <v>484</v>
      </c>
      <c r="E203" t="s">
        <v>230</v>
      </c>
      <c r="F203">
        <v>3619</v>
      </c>
      <c r="G203" t="s">
        <v>291</v>
      </c>
      <c r="H203" t="s">
        <v>232</v>
      </c>
      <c r="I203" t="s">
        <v>5</v>
      </c>
      <c r="J203" t="s">
        <v>778</v>
      </c>
      <c r="K203" t="s">
        <v>1373</v>
      </c>
      <c r="L203">
        <v>4</v>
      </c>
      <c r="M203">
        <v>66.72</v>
      </c>
      <c r="N203">
        <v>64</v>
      </c>
      <c r="O203">
        <v>12.3231</v>
      </c>
      <c r="P203">
        <v>12.4983</v>
      </c>
      <c r="Q203">
        <v>7.6233000000000004</v>
      </c>
      <c r="R203">
        <v>4.5358000000000001</v>
      </c>
      <c r="S203">
        <v>4.2779999999999996</v>
      </c>
      <c r="T203">
        <v>1.5991</v>
      </c>
      <c r="U203">
        <v>1.2000999999999999</v>
      </c>
      <c r="V203">
        <v>1.7737000000000001</v>
      </c>
      <c r="W203">
        <v>11.1129</v>
      </c>
      <c r="X203" t="s">
        <v>1395</v>
      </c>
      <c r="Y203">
        <v>0</v>
      </c>
      <c r="Z203" t="s">
        <v>969</v>
      </c>
      <c r="AA203">
        <v>0.70660000000000001</v>
      </c>
      <c r="AB203" t="s">
        <v>406</v>
      </c>
      <c r="AC203">
        <v>2.7972000000000001</v>
      </c>
      <c r="AD203">
        <v>15.8048</v>
      </c>
      <c r="AE203">
        <v>206.97290000000001</v>
      </c>
      <c r="AF203">
        <v>8</v>
      </c>
      <c r="AG203">
        <v>70</v>
      </c>
    </row>
    <row r="204" spans="1:33">
      <c r="A204" t="s">
        <v>1615</v>
      </c>
      <c r="B204" s="1">
        <v>0.82291666666666663</v>
      </c>
      <c r="C204" t="s">
        <v>181</v>
      </c>
      <c r="D204" t="s">
        <v>1105</v>
      </c>
      <c r="E204" t="s">
        <v>388</v>
      </c>
      <c r="F204">
        <v>3429</v>
      </c>
      <c r="G204" t="s">
        <v>1481</v>
      </c>
      <c r="H204" t="s">
        <v>1482</v>
      </c>
      <c r="I204" s="3" t="s">
        <v>5</v>
      </c>
      <c r="J204" t="s">
        <v>778</v>
      </c>
      <c r="K204" t="s">
        <v>1611</v>
      </c>
      <c r="L204">
        <v>3</v>
      </c>
      <c r="M204">
        <v>51.4</v>
      </c>
      <c r="N204">
        <v>41.152000000000001</v>
      </c>
      <c r="O204">
        <v>19.791599999999999</v>
      </c>
      <c r="P204">
        <v>5.6210000000000004</v>
      </c>
      <c r="Q204">
        <v>4.3841999999999999</v>
      </c>
      <c r="R204">
        <v>3.226</v>
      </c>
      <c r="S204">
        <v>2.1831999999999998</v>
      </c>
      <c r="T204">
        <v>2.1991999999999998</v>
      </c>
      <c r="U204">
        <v>1.4670000000000001</v>
      </c>
      <c r="V204">
        <v>1.5368999999999999</v>
      </c>
      <c r="W204">
        <v>10.758599999999999</v>
      </c>
      <c r="X204" t="s">
        <v>1525</v>
      </c>
      <c r="Y204">
        <v>0.88719999999999999</v>
      </c>
      <c r="Z204" t="s">
        <v>247</v>
      </c>
      <c r="AA204">
        <v>0.95609999999999995</v>
      </c>
      <c r="AB204" t="s">
        <v>1224</v>
      </c>
      <c r="AC204">
        <v>2.2646000000000002</v>
      </c>
      <c r="AD204">
        <v>9.2661999999999995</v>
      </c>
      <c r="AE204">
        <v>157.09379999999999</v>
      </c>
      <c r="AF204">
        <v>8</v>
      </c>
      <c r="AG204">
        <v>51</v>
      </c>
    </row>
    <row r="205" spans="1:33">
      <c r="A205" t="s">
        <v>265</v>
      </c>
      <c r="B205" s="1">
        <v>0.50347222222222221</v>
      </c>
      <c r="C205" t="s">
        <v>226</v>
      </c>
      <c r="D205" t="s">
        <v>229</v>
      </c>
      <c r="E205" t="s">
        <v>230</v>
      </c>
      <c r="F205">
        <v>4528</v>
      </c>
      <c r="G205" t="s">
        <v>231</v>
      </c>
      <c r="H205" t="s">
        <v>232</v>
      </c>
      <c r="I205" t="s">
        <v>233</v>
      </c>
      <c r="J205" t="s">
        <v>234</v>
      </c>
      <c r="K205" t="s">
        <v>235</v>
      </c>
      <c r="L205">
        <v>2</v>
      </c>
      <c r="M205">
        <v>44.951300000000003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10.66</v>
      </c>
      <c r="X205" t="s">
        <v>266</v>
      </c>
      <c r="Y205">
        <v>1.988</v>
      </c>
      <c r="Z205" t="s">
        <v>267</v>
      </c>
      <c r="AA205">
        <v>1.2211000000000001</v>
      </c>
      <c r="AB205" t="s">
        <v>268</v>
      </c>
      <c r="AC205">
        <v>2.0087999999999999</v>
      </c>
      <c r="AD205">
        <v>0</v>
      </c>
      <c r="AE205">
        <v>129.20009999999999</v>
      </c>
      <c r="AF205">
        <v>50</v>
      </c>
      <c r="AG205">
        <v>0</v>
      </c>
    </row>
    <row r="206" spans="1:33">
      <c r="A206" t="s">
        <v>1509</v>
      </c>
      <c r="B206" s="1">
        <v>0.71875</v>
      </c>
      <c r="C206" t="s">
        <v>181</v>
      </c>
      <c r="D206" t="s">
        <v>229</v>
      </c>
      <c r="E206" t="s">
        <v>290</v>
      </c>
      <c r="F206">
        <v>6081</v>
      </c>
      <c r="G206" t="s">
        <v>1481</v>
      </c>
      <c r="H206" t="s">
        <v>1482</v>
      </c>
      <c r="I206" s="3" t="s">
        <v>233</v>
      </c>
      <c r="J206" t="s">
        <v>234</v>
      </c>
      <c r="K206" t="s">
        <v>1505</v>
      </c>
      <c r="L206">
        <v>2</v>
      </c>
      <c r="M206">
        <v>37.256</v>
      </c>
      <c r="N206">
        <v>55.2286</v>
      </c>
      <c r="O206">
        <v>13.5299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10.5657</v>
      </c>
      <c r="X206" t="s">
        <v>1510</v>
      </c>
      <c r="Y206">
        <v>1.1725000000000001</v>
      </c>
      <c r="Z206" t="s">
        <v>1511</v>
      </c>
      <c r="AA206">
        <v>0.2445</v>
      </c>
      <c r="AB206" t="s">
        <v>961</v>
      </c>
      <c r="AC206">
        <v>2.0457000000000001</v>
      </c>
      <c r="AD206">
        <v>29.431899999999999</v>
      </c>
      <c r="AE206">
        <v>170.072</v>
      </c>
      <c r="AF206">
        <v>20</v>
      </c>
      <c r="AG206">
        <v>0</v>
      </c>
    </row>
    <row r="207" spans="1:33">
      <c r="A207" t="s">
        <v>269</v>
      </c>
      <c r="B207" s="1">
        <v>0.50347222222222221</v>
      </c>
      <c r="C207" t="s">
        <v>226</v>
      </c>
      <c r="D207" t="s">
        <v>229</v>
      </c>
      <c r="E207" t="s">
        <v>230</v>
      </c>
      <c r="F207">
        <v>4528</v>
      </c>
      <c r="G207" t="s">
        <v>231</v>
      </c>
      <c r="H207" t="s">
        <v>232</v>
      </c>
      <c r="I207" t="s">
        <v>233</v>
      </c>
      <c r="J207" t="s">
        <v>234</v>
      </c>
      <c r="K207" t="s">
        <v>235</v>
      </c>
      <c r="L207">
        <v>2</v>
      </c>
      <c r="M207">
        <v>40.701900000000002</v>
      </c>
      <c r="N207">
        <v>33.987900000000003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10.484299999999999</v>
      </c>
      <c r="X207" t="s">
        <v>270</v>
      </c>
      <c r="Y207">
        <v>1.5029999999999999</v>
      </c>
      <c r="Z207" t="s">
        <v>263</v>
      </c>
      <c r="AA207">
        <v>1.1263000000000001</v>
      </c>
      <c r="AB207" t="s">
        <v>271</v>
      </c>
      <c r="AC207">
        <v>1.4204000000000001</v>
      </c>
      <c r="AD207">
        <v>1.5</v>
      </c>
      <c r="AE207">
        <v>124.04</v>
      </c>
      <c r="AF207">
        <v>20</v>
      </c>
      <c r="AG207">
        <v>0</v>
      </c>
    </row>
    <row r="208" spans="1:33">
      <c r="A208" t="s">
        <v>1616</v>
      </c>
      <c r="B208" s="1">
        <v>0.82291666666666663</v>
      </c>
      <c r="C208" t="s">
        <v>181</v>
      </c>
      <c r="D208" t="s">
        <v>1105</v>
      </c>
      <c r="E208" t="s">
        <v>388</v>
      </c>
      <c r="F208">
        <v>3429</v>
      </c>
      <c r="G208" t="s">
        <v>1481</v>
      </c>
      <c r="H208" t="s">
        <v>1482</v>
      </c>
      <c r="I208" s="3" t="s">
        <v>5</v>
      </c>
      <c r="J208" t="s">
        <v>778</v>
      </c>
      <c r="K208" t="s">
        <v>1611</v>
      </c>
      <c r="L208">
        <v>4</v>
      </c>
      <c r="M208">
        <v>32.500100000000003</v>
      </c>
      <c r="N208">
        <v>54.2102</v>
      </c>
      <c r="O208">
        <v>19.574100000000001</v>
      </c>
      <c r="P208">
        <v>4.7686000000000002</v>
      </c>
      <c r="Q208">
        <v>4.2325999999999997</v>
      </c>
      <c r="R208">
        <v>5.2107999999999999</v>
      </c>
      <c r="S208">
        <v>2.8683999999999998</v>
      </c>
      <c r="T208">
        <v>1.3884000000000001</v>
      </c>
      <c r="U208">
        <v>1.0375000000000001</v>
      </c>
      <c r="V208">
        <v>0.99399999999999999</v>
      </c>
      <c r="W208">
        <v>10.48</v>
      </c>
      <c r="X208" t="s">
        <v>518</v>
      </c>
      <c r="Y208">
        <v>2.0537000000000001</v>
      </c>
      <c r="Z208" t="s">
        <v>1560</v>
      </c>
      <c r="AA208">
        <v>1.0463</v>
      </c>
      <c r="AB208" t="s">
        <v>1617</v>
      </c>
      <c r="AC208">
        <v>1.4252</v>
      </c>
      <c r="AD208">
        <v>13.5426</v>
      </c>
      <c r="AE208">
        <v>155.33250000000001</v>
      </c>
      <c r="AF208">
        <v>10</v>
      </c>
      <c r="AG208">
        <v>52</v>
      </c>
    </row>
    <row r="209" spans="1:33">
      <c r="A209" t="s">
        <v>1064</v>
      </c>
      <c r="B209" s="1">
        <v>0.61805555555555558</v>
      </c>
      <c r="C209" t="s">
        <v>226</v>
      </c>
      <c r="D209" t="s">
        <v>484</v>
      </c>
      <c r="E209" t="s">
        <v>230</v>
      </c>
      <c r="F209">
        <v>4528</v>
      </c>
      <c r="G209" t="s">
        <v>231</v>
      </c>
      <c r="H209" t="s">
        <v>232</v>
      </c>
      <c r="I209" t="s">
        <v>233</v>
      </c>
      <c r="J209" t="s">
        <v>778</v>
      </c>
      <c r="K209" t="s">
        <v>1046</v>
      </c>
      <c r="L209">
        <v>3</v>
      </c>
      <c r="M209">
        <v>34.182099999999998</v>
      </c>
      <c r="N209">
        <v>39.392899999999997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10.132899999999999</v>
      </c>
      <c r="X209" t="s">
        <v>1065</v>
      </c>
      <c r="Y209">
        <v>1.1619999999999999</v>
      </c>
      <c r="Z209" t="s">
        <v>431</v>
      </c>
      <c r="AA209">
        <v>1.5653999999999999</v>
      </c>
      <c r="AB209" t="s">
        <v>664</v>
      </c>
      <c r="AC209">
        <v>1.9317</v>
      </c>
      <c r="AD209">
        <v>3.6</v>
      </c>
      <c r="AE209">
        <v>125.378</v>
      </c>
      <c r="AF209">
        <v>25</v>
      </c>
      <c r="AG209">
        <v>0</v>
      </c>
    </row>
    <row r="210" spans="1:33">
      <c r="A210" t="s">
        <v>1318</v>
      </c>
      <c r="B210" s="1">
        <v>0.66666666666666663</v>
      </c>
      <c r="C210" t="s">
        <v>226</v>
      </c>
      <c r="D210" t="s">
        <v>229</v>
      </c>
      <c r="E210" t="s">
        <v>388</v>
      </c>
      <c r="F210">
        <v>3493</v>
      </c>
      <c r="G210" t="s">
        <v>231</v>
      </c>
      <c r="H210" t="s">
        <v>232</v>
      </c>
      <c r="I210" t="s">
        <v>5</v>
      </c>
      <c r="J210" t="s">
        <v>778</v>
      </c>
      <c r="K210" t="s">
        <v>1312</v>
      </c>
      <c r="L210">
        <v>3</v>
      </c>
      <c r="M210">
        <v>39.643500000000003</v>
      </c>
      <c r="N210">
        <v>63.12</v>
      </c>
      <c r="O210">
        <v>14.86</v>
      </c>
      <c r="P210">
        <v>10.101699999999999</v>
      </c>
      <c r="Q210">
        <v>6.0357000000000003</v>
      </c>
      <c r="R210">
        <v>5.4896000000000003</v>
      </c>
      <c r="S210">
        <v>2.8170000000000002</v>
      </c>
      <c r="T210">
        <v>1.9864999999999999</v>
      </c>
      <c r="U210">
        <v>1.6635</v>
      </c>
      <c r="V210">
        <v>1.3564000000000001</v>
      </c>
      <c r="W210">
        <v>9.9936000000000007</v>
      </c>
      <c r="X210" t="s">
        <v>1204</v>
      </c>
      <c r="Y210">
        <v>0.52100000000000002</v>
      </c>
      <c r="Z210" t="s">
        <v>263</v>
      </c>
      <c r="AA210">
        <v>1.7930999999999999</v>
      </c>
      <c r="AB210" t="s">
        <v>1061</v>
      </c>
      <c r="AC210">
        <v>2.8656999999999999</v>
      </c>
      <c r="AD210">
        <v>18.628900000000002</v>
      </c>
      <c r="AE210">
        <v>180.87629999999999</v>
      </c>
      <c r="AF210">
        <v>7</v>
      </c>
      <c r="AG210">
        <v>64</v>
      </c>
    </row>
    <row r="211" spans="1:33">
      <c r="A211" t="s">
        <v>1331</v>
      </c>
      <c r="B211" s="1">
        <v>0.66666666666666663</v>
      </c>
      <c r="C211" t="s">
        <v>226</v>
      </c>
      <c r="D211" t="s">
        <v>229</v>
      </c>
      <c r="E211" t="s">
        <v>388</v>
      </c>
      <c r="F211">
        <v>3493</v>
      </c>
      <c r="G211" t="s">
        <v>231</v>
      </c>
      <c r="H211" t="s">
        <v>232</v>
      </c>
      <c r="I211" t="s">
        <v>5</v>
      </c>
      <c r="J211" t="s">
        <v>778</v>
      </c>
      <c r="K211" t="s">
        <v>1312</v>
      </c>
      <c r="L211">
        <v>3</v>
      </c>
      <c r="M211">
        <v>51.84</v>
      </c>
      <c r="N211">
        <v>36.086599999999997</v>
      </c>
      <c r="O211">
        <v>14.8558</v>
      </c>
      <c r="P211">
        <v>5.7717999999999998</v>
      </c>
      <c r="Q211">
        <v>6.8071000000000002</v>
      </c>
      <c r="R211">
        <v>4.2430000000000003</v>
      </c>
      <c r="S211">
        <v>3.395</v>
      </c>
      <c r="T211">
        <v>1.4850000000000001</v>
      </c>
      <c r="U211">
        <v>1.1793</v>
      </c>
      <c r="V211">
        <v>0</v>
      </c>
      <c r="W211">
        <v>9.8214000000000006</v>
      </c>
      <c r="X211" t="s">
        <v>1201</v>
      </c>
      <c r="Y211">
        <v>0.20899999999999999</v>
      </c>
      <c r="Z211" t="s">
        <v>494</v>
      </c>
      <c r="AA211">
        <v>1.1998</v>
      </c>
      <c r="AB211" t="s">
        <v>926</v>
      </c>
      <c r="AC211">
        <v>0.68579999999999997</v>
      </c>
      <c r="AD211">
        <v>7.4778000000000002</v>
      </c>
      <c r="AE211">
        <v>146.33750000000001</v>
      </c>
      <c r="AF211">
        <v>16</v>
      </c>
      <c r="AG211">
        <v>55</v>
      </c>
    </row>
    <row r="212" spans="1:33">
      <c r="A212" t="s">
        <v>1411</v>
      </c>
      <c r="B212" s="1">
        <v>0.67708333333333337</v>
      </c>
      <c r="C212" t="s">
        <v>175</v>
      </c>
      <c r="D212" t="s">
        <v>484</v>
      </c>
      <c r="E212" t="s">
        <v>230</v>
      </c>
      <c r="F212">
        <v>3619</v>
      </c>
      <c r="G212" t="s">
        <v>291</v>
      </c>
      <c r="H212" t="s">
        <v>232</v>
      </c>
      <c r="I212" t="s">
        <v>5</v>
      </c>
      <c r="J212" t="s">
        <v>778</v>
      </c>
      <c r="K212" t="s">
        <v>1373</v>
      </c>
      <c r="L212">
        <v>3</v>
      </c>
      <c r="M212">
        <v>65.141999999999996</v>
      </c>
      <c r="N212">
        <v>47.6</v>
      </c>
      <c r="O212">
        <v>20.485900000000001</v>
      </c>
      <c r="P212">
        <v>8.4324999999999992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9.6814</v>
      </c>
      <c r="X212" t="s">
        <v>1412</v>
      </c>
      <c r="Y212">
        <v>0</v>
      </c>
      <c r="Z212" t="s">
        <v>494</v>
      </c>
      <c r="AA212">
        <v>1.1875</v>
      </c>
      <c r="AB212" t="s">
        <v>1413</v>
      </c>
      <c r="AC212">
        <v>1.1620999999999999</v>
      </c>
      <c r="AD212">
        <v>4.0999999999999996</v>
      </c>
      <c r="AE212">
        <v>175.54499999999999</v>
      </c>
      <c r="AF212">
        <v>25</v>
      </c>
      <c r="AG212">
        <v>70</v>
      </c>
    </row>
    <row r="213" spans="1:33">
      <c r="A213" t="s">
        <v>1623</v>
      </c>
      <c r="B213" s="1">
        <v>0.82291666666666663</v>
      </c>
      <c r="C213" t="s">
        <v>181</v>
      </c>
      <c r="D213" t="s">
        <v>1105</v>
      </c>
      <c r="E213" t="s">
        <v>388</v>
      </c>
      <c r="F213">
        <v>3429</v>
      </c>
      <c r="G213" t="s">
        <v>1481</v>
      </c>
      <c r="H213" t="s">
        <v>1482</v>
      </c>
      <c r="I213" s="3" t="s">
        <v>5</v>
      </c>
      <c r="J213" t="s">
        <v>778</v>
      </c>
      <c r="K213" t="s">
        <v>1611</v>
      </c>
      <c r="L213">
        <v>5</v>
      </c>
      <c r="M213">
        <v>43.283999999999999</v>
      </c>
      <c r="N213">
        <v>27.816800000000001</v>
      </c>
      <c r="O213">
        <v>24.204599999999999</v>
      </c>
      <c r="P213">
        <v>8.7256999999999998</v>
      </c>
      <c r="Q213">
        <v>4.3090000000000002</v>
      </c>
      <c r="R213">
        <v>1.8427</v>
      </c>
      <c r="S213">
        <v>1.2316</v>
      </c>
      <c r="T213">
        <v>2.1295999999999999</v>
      </c>
      <c r="U213">
        <v>1.0546</v>
      </c>
      <c r="V213">
        <v>1.0661</v>
      </c>
      <c r="W213">
        <v>9.6649999999999991</v>
      </c>
      <c r="X213" t="s">
        <v>1489</v>
      </c>
      <c r="Y213">
        <v>1.7586999999999999</v>
      </c>
      <c r="Z213" t="s">
        <v>820</v>
      </c>
      <c r="AA213">
        <v>1.2309000000000001</v>
      </c>
      <c r="AB213" t="s">
        <v>520</v>
      </c>
      <c r="AC213">
        <v>1.2899</v>
      </c>
      <c r="AD213">
        <v>13.170299999999999</v>
      </c>
      <c r="AE213">
        <v>142.77950000000001</v>
      </c>
      <c r="AF213">
        <v>12</v>
      </c>
      <c r="AG213">
        <v>55</v>
      </c>
    </row>
    <row r="214" spans="1:33">
      <c r="A214" t="s">
        <v>1267</v>
      </c>
      <c r="B214" s="1">
        <v>0.65277777777777779</v>
      </c>
      <c r="C214" t="s">
        <v>175</v>
      </c>
      <c r="D214" t="s">
        <v>229</v>
      </c>
      <c r="E214" t="s">
        <v>290</v>
      </c>
      <c r="F214">
        <v>6469</v>
      </c>
      <c r="G214" t="s">
        <v>291</v>
      </c>
      <c r="H214" t="s">
        <v>232</v>
      </c>
      <c r="I214" t="s">
        <v>233</v>
      </c>
      <c r="J214" t="s">
        <v>234</v>
      </c>
      <c r="K214" t="s">
        <v>1250</v>
      </c>
      <c r="L214">
        <v>2</v>
      </c>
      <c r="M214">
        <v>44.3429</v>
      </c>
      <c r="N214">
        <v>23.98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9.6493000000000002</v>
      </c>
      <c r="X214" t="s">
        <v>684</v>
      </c>
      <c r="Y214">
        <v>0.71699999999999997</v>
      </c>
      <c r="Z214" t="s">
        <v>592</v>
      </c>
      <c r="AA214">
        <v>1.3797999999999999</v>
      </c>
      <c r="AB214" t="s">
        <v>264</v>
      </c>
      <c r="AC214">
        <v>0.88739999999999997</v>
      </c>
      <c r="AD214">
        <v>1.8</v>
      </c>
      <c r="AE214">
        <v>112.5206</v>
      </c>
      <c r="AF214">
        <v>25</v>
      </c>
      <c r="AG214">
        <v>0</v>
      </c>
    </row>
    <row r="215" spans="1:33">
      <c r="A215" t="s">
        <v>686</v>
      </c>
      <c r="B215" s="1">
        <v>0.55555555555555558</v>
      </c>
      <c r="C215" t="s">
        <v>175</v>
      </c>
      <c r="D215" t="s">
        <v>484</v>
      </c>
      <c r="E215" t="s">
        <v>230</v>
      </c>
      <c r="F215">
        <v>3752</v>
      </c>
      <c r="G215" t="s">
        <v>291</v>
      </c>
      <c r="H215" t="s">
        <v>232</v>
      </c>
      <c r="I215" t="s">
        <v>5</v>
      </c>
      <c r="J215" t="s">
        <v>234</v>
      </c>
      <c r="K215" t="s">
        <v>662</v>
      </c>
      <c r="L215">
        <v>2</v>
      </c>
      <c r="M215">
        <v>41.74</v>
      </c>
      <c r="N215">
        <v>47.088900000000002</v>
      </c>
      <c r="O215">
        <v>24.6372</v>
      </c>
      <c r="P215">
        <v>7.5156000000000001</v>
      </c>
      <c r="Q215">
        <v>3.6006999999999998</v>
      </c>
      <c r="R215">
        <v>2.7786</v>
      </c>
      <c r="S215">
        <v>0</v>
      </c>
      <c r="T215">
        <v>0</v>
      </c>
      <c r="U215">
        <v>0</v>
      </c>
      <c r="V215">
        <v>0</v>
      </c>
      <c r="W215">
        <v>9.4707000000000008</v>
      </c>
      <c r="X215" t="s">
        <v>687</v>
      </c>
      <c r="Y215">
        <v>0.51980000000000004</v>
      </c>
      <c r="Z215" t="s">
        <v>263</v>
      </c>
      <c r="AA215">
        <v>1.1879</v>
      </c>
      <c r="AB215" t="s">
        <v>252</v>
      </c>
      <c r="AC215">
        <v>0.85140000000000005</v>
      </c>
      <c r="AD215">
        <v>4.2</v>
      </c>
      <c r="AE215">
        <v>150.3837</v>
      </c>
      <c r="AF215">
        <v>20</v>
      </c>
      <c r="AG215">
        <v>57</v>
      </c>
    </row>
    <row r="216" spans="1:33">
      <c r="A216" t="s">
        <v>495</v>
      </c>
      <c r="B216" s="1">
        <v>0.53125</v>
      </c>
      <c r="C216" t="s">
        <v>175</v>
      </c>
      <c r="D216" t="s">
        <v>484</v>
      </c>
      <c r="E216" t="s">
        <v>230</v>
      </c>
      <c r="F216">
        <v>3752</v>
      </c>
      <c r="G216" t="s">
        <v>291</v>
      </c>
      <c r="H216" t="s">
        <v>232</v>
      </c>
      <c r="I216" t="s">
        <v>5</v>
      </c>
      <c r="J216" t="s">
        <v>234</v>
      </c>
      <c r="K216" t="s">
        <v>485</v>
      </c>
      <c r="L216">
        <v>2</v>
      </c>
      <c r="M216">
        <v>64.95</v>
      </c>
      <c r="N216">
        <v>58.7072</v>
      </c>
      <c r="O216">
        <v>29.638000000000002</v>
      </c>
      <c r="P216">
        <v>8.6553000000000004</v>
      </c>
      <c r="Q216">
        <v>3.7395</v>
      </c>
      <c r="R216">
        <v>4.6234999999999999</v>
      </c>
      <c r="S216">
        <v>2.6408</v>
      </c>
      <c r="T216">
        <v>1.4153</v>
      </c>
      <c r="U216">
        <v>0</v>
      </c>
      <c r="V216">
        <v>0</v>
      </c>
      <c r="W216">
        <v>9.4385999999999992</v>
      </c>
      <c r="X216" t="s">
        <v>496</v>
      </c>
      <c r="Y216">
        <v>2.1901999999999999</v>
      </c>
      <c r="Z216" t="s">
        <v>277</v>
      </c>
      <c r="AA216">
        <v>1.5908</v>
      </c>
      <c r="AB216" t="s">
        <v>497</v>
      </c>
      <c r="AC216">
        <v>1.0627</v>
      </c>
      <c r="AD216">
        <v>20.366599999999998</v>
      </c>
      <c r="AE216">
        <v>212.02029999999999</v>
      </c>
      <c r="AF216">
        <v>12</v>
      </c>
      <c r="AG216">
        <v>60</v>
      </c>
    </row>
    <row r="217" spans="1:33">
      <c r="A217" t="s">
        <v>316</v>
      </c>
      <c r="B217" s="1">
        <v>0.51041666666666663</v>
      </c>
      <c r="C217" t="s">
        <v>175</v>
      </c>
      <c r="D217" t="s">
        <v>229</v>
      </c>
      <c r="E217" t="s">
        <v>290</v>
      </c>
      <c r="F217">
        <v>6469</v>
      </c>
      <c r="G217" t="s">
        <v>291</v>
      </c>
      <c r="H217" t="s">
        <v>232</v>
      </c>
      <c r="I217" t="s">
        <v>233</v>
      </c>
      <c r="J217" t="s">
        <v>234</v>
      </c>
      <c r="K217" t="s">
        <v>292</v>
      </c>
      <c r="L217">
        <v>2</v>
      </c>
      <c r="M217">
        <v>38.8474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9.2543000000000006</v>
      </c>
      <c r="X217" t="s">
        <v>317</v>
      </c>
      <c r="Y217">
        <v>2.0148000000000001</v>
      </c>
      <c r="Z217" t="s">
        <v>318</v>
      </c>
      <c r="AA217">
        <v>0.95299999999999996</v>
      </c>
      <c r="AB217" t="s">
        <v>319</v>
      </c>
      <c r="AC217">
        <v>1.9403999999999999</v>
      </c>
      <c r="AD217">
        <v>1.8</v>
      </c>
      <c r="AE217">
        <v>113.8968</v>
      </c>
      <c r="AF217">
        <v>33</v>
      </c>
      <c r="AG217">
        <v>0</v>
      </c>
    </row>
    <row r="218" spans="1:33">
      <c r="A218" t="s">
        <v>425</v>
      </c>
      <c r="B218" s="1">
        <v>0.52430555555555558</v>
      </c>
      <c r="C218" t="s">
        <v>226</v>
      </c>
      <c r="D218" t="s">
        <v>229</v>
      </c>
      <c r="E218" t="s">
        <v>388</v>
      </c>
      <c r="F218">
        <v>3493</v>
      </c>
      <c r="G218" t="s">
        <v>231</v>
      </c>
      <c r="H218" t="s">
        <v>232</v>
      </c>
      <c r="I218" t="s">
        <v>5</v>
      </c>
      <c r="J218" t="s">
        <v>234</v>
      </c>
      <c r="K218" t="s">
        <v>389</v>
      </c>
      <c r="L218">
        <v>2</v>
      </c>
      <c r="M218">
        <v>30.27</v>
      </c>
      <c r="N218">
        <v>52.136000000000003</v>
      </c>
      <c r="O218">
        <v>14.087300000000001</v>
      </c>
      <c r="P218">
        <v>7.0178000000000003</v>
      </c>
      <c r="Q218">
        <v>4.1677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8.99</v>
      </c>
      <c r="X218" t="s">
        <v>426</v>
      </c>
      <c r="Y218">
        <v>0.4929</v>
      </c>
      <c r="Z218" t="s">
        <v>427</v>
      </c>
      <c r="AA218">
        <v>1.4621</v>
      </c>
      <c r="AB218" t="s">
        <v>428</v>
      </c>
      <c r="AC218">
        <v>2.5379</v>
      </c>
      <c r="AD218">
        <v>14.85</v>
      </c>
      <c r="AE218">
        <v>145.4776</v>
      </c>
      <c r="AF218">
        <v>16</v>
      </c>
      <c r="AG218">
        <v>51</v>
      </c>
    </row>
    <row r="219" spans="1:33">
      <c r="A219" t="s">
        <v>411</v>
      </c>
      <c r="B219" s="1">
        <v>0.52430555555555558</v>
      </c>
      <c r="C219" t="s">
        <v>226</v>
      </c>
      <c r="D219" t="s">
        <v>229</v>
      </c>
      <c r="E219" t="s">
        <v>388</v>
      </c>
      <c r="F219">
        <v>3493</v>
      </c>
      <c r="G219" t="s">
        <v>231</v>
      </c>
      <c r="H219" t="s">
        <v>232</v>
      </c>
      <c r="I219" t="s">
        <v>5</v>
      </c>
      <c r="J219" t="s">
        <v>234</v>
      </c>
      <c r="K219" t="s">
        <v>389</v>
      </c>
      <c r="L219">
        <v>2</v>
      </c>
      <c r="M219">
        <v>64.3</v>
      </c>
      <c r="N219">
        <v>36.6798</v>
      </c>
      <c r="O219">
        <v>19.638400000000001</v>
      </c>
      <c r="P219">
        <v>6.1307999999999998</v>
      </c>
      <c r="Q219">
        <v>5.8727999999999998</v>
      </c>
      <c r="R219">
        <v>4.3022999999999998</v>
      </c>
      <c r="S219">
        <v>2.7475000000000001</v>
      </c>
      <c r="T219">
        <v>1.5852999999999999</v>
      </c>
      <c r="U219">
        <v>0.80179999999999996</v>
      </c>
      <c r="V219">
        <v>0</v>
      </c>
      <c r="W219">
        <v>8.8521000000000001</v>
      </c>
      <c r="X219" t="s">
        <v>412</v>
      </c>
      <c r="Y219">
        <v>0.98799999999999999</v>
      </c>
      <c r="Z219" t="s">
        <v>402</v>
      </c>
      <c r="AA219">
        <v>1.5895999999999999</v>
      </c>
      <c r="AB219" t="s">
        <v>413</v>
      </c>
      <c r="AC219">
        <v>1.1564000000000001</v>
      </c>
      <c r="AD219">
        <v>7.8597999999999999</v>
      </c>
      <c r="AE219">
        <v>163.7791</v>
      </c>
      <c r="AF219">
        <v>5</v>
      </c>
      <c r="AG219">
        <v>58</v>
      </c>
    </row>
    <row r="220" spans="1:33">
      <c r="A220" t="s">
        <v>908</v>
      </c>
      <c r="B220" s="1">
        <v>0.59722222222222221</v>
      </c>
      <c r="C220" t="s">
        <v>224</v>
      </c>
      <c r="D220" t="s">
        <v>484</v>
      </c>
      <c r="F220">
        <v>7632</v>
      </c>
      <c r="G220" t="s">
        <v>231</v>
      </c>
      <c r="H220" t="s">
        <v>232</v>
      </c>
      <c r="I220" t="s">
        <v>233</v>
      </c>
      <c r="J220" t="s">
        <v>778</v>
      </c>
      <c r="K220" t="s">
        <v>899</v>
      </c>
      <c r="L220">
        <v>4</v>
      </c>
      <c r="M220">
        <v>59.651200000000003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5.7142999999999997</v>
      </c>
      <c r="X220" t="s">
        <v>909</v>
      </c>
      <c r="Y220">
        <v>0.78539999999999999</v>
      </c>
      <c r="Z220" t="s">
        <v>910</v>
      </c>
      <c r="AA220">
        <v>0.36840000000000001</v>
      </c>
      <c r="AB220" t="s">
        <v>911</v>
      </c>
      <c r="AC220">
        <v>0.70409999999999995</v>
      </c>
      <c r="AD220">
        <v>1.5</v>
      </c>
      <c r="AE220">
        <v>159.453</v>
      </c>
      <c r="AF220">
        <v>16</v>
      </c>
      <c r="AG220">
        <v>0</v>
      </c>
    </row>
    <row r="221" spans="1:33">
      <c r="A221" t="s">
        <v>279</v>
      </c>
      <c r="B221" s="1">
        <v>0.50347222222222221</v>
      </c>
      <c r="C221" t="s">
        <v>226</v>
      </c>
      <c r="D221" t="s">
        <v>229</v>
      </c>
      <c r="E221" t="s">
        <v>230</v>
      </c>
      <c r="F221">
        <v>4528</v>
      </c>
      <c r="G221" t="s">
        <v>231</v>
      </c>
      <c r="H221" t="s">
        <v>232</v>
      </c>
      <c r="I221" t="s">
        <v>233</v>
      </c>
      <c r="J221" t="s">
        <v>234</v>
      </c>
      <c r="K221" t="s">
        <v>235</v>
      </c>
      <c r="L221">
        <v>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 t="s">
        <v>280</v>
      </c>
      <c r="Y221">
        <v>1.7735000000000001</v>
      </c>
      <c r="Z221" t="s">
        <v>281</v>
      </c>
      <c r="AA221">
        <v>0.48</v>
      </c>
      <c r="AB221" t="s">
        <v>282</v>
      </c>
      <c r="AC221">
        <v>0</v>
      </c>
      <c r="AD221">
        <v>1.5</v>
      </c>
      <c r="AE221">
        <v>3.7534999999999998</v>
      </c>
      <c r="AF221">
        <v>20</v>
      </c>
      <c r="AG221">
        <v>0</v>
      </c>
    </row>
    <row r="222" spans="1:33">
      <c r="A222" t="s">
        <v>283</v>
      </c>
      <c r="B222" s="1">
        <v>0.50347222222222221</v>
      </c>
      <c r="C222" t="s">
        <v>226</v>
      </c>
      <c r="D222" t="s">
        <v>229</v>
      </c>
      <c r="E222" t="s">
        <v>230</v>
      </c>
      <c r="F222">
        <v>4528</v>
      </c>
      <c r="G222" t="s">
        <v>231</v>
      </c>
      <c r="H222" t="s">
        <v>232</v>
      </c>
      <c r="I222" t="s">
        <v>233</v>
      </c>
      <c r="J222" t="s">
        <v>234</v>
      </c>
      <c r="K222" t="s">
        <v>235</v>
      </c>
      <c r="L222">
        <v>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 t="s">
        <v>284</v>
      </c>
      <c r="Y222">
        <v>0.88859999999999995</v>
      </c>
      <c r="Z222" t="s">
        <v>255</v>
      </c>
      <c r="AA222">
        <v>8.2199999999999995E-2</v>
      </c>
      <c r="AB222" t="s">
        <v>285</v>
      </c>
      <c r="AC222">
        <v>1.2854000000000001</v>
      </c>
      <c r="AD222">
        <v>0</v>
      </c>
      <c r="AE222">
        <v>2.2562000000000002</v>
      </c>
      <c r="AF222">
        <v>50</v>
      </c>
      <c r="AG222">
        <v>0</v>
      </c>
    </row>
    <row r="223" spans="1:33">
      <c r="A223" t="s">
        <v>286</v>
      </c>
      <c r="B223" s="1">
        <v>0.50347222222222221</v>
      </c>
      <c r="C223" t="s">
        <v>226</v>
      </c>
      <c r="D223" t="s">
        <v>229</v>
      </c>
      <c r="E223" t="s">
        <v>230</v>
      </c>
      <c r="F223">
        <v>4528</v>
      </c>
      <c r="G223" t="s">
        <v>231</v>
      </c>
      <c r="H223" t="s">
        <v>232</v>
      </c>
      <c r="I223" t="s">
        <v>233</v>
      </c>
      <c r="J223" t="s">
        <v>234</v>
      </c>
      <c r="K223" t="s">
        <v>235</v>
      </c>
      <c r="L223">
        <v>2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 t="s">
        <v>287</v>
      </c>
      <c r="Y223">
        <v>0.63580000000000003</v>
      </c>
      <c r="Z223" t="s">
        <v>288</v>
      </c>
      <c r="AA223">
        <v>0.26919999999999999</v>
      </c>
      <c r="AB223" t="s">
        <v>289</v>
      </c>
      <c r="AC223">
        <v>0.45369999999999999</v>
      </c>
      <c r="AD223">
        <v>0</v>
      </c>
      <c r="AE223">
        <v>1.3587</v>
      </c>
      <c r="AF223">
        <v>33</v>
      </c>
      <c r="AG223">
        <v>0</v>
      </c>
    </row>
    <row r="224" spans="1:33">
      <c r="A224" t="s">
        <v>320</v>
      </c>
      <c r="B224" s="1">
        <v>0.51041666666666663</v>
      </c>
      <c r="C224" t="s">
        <v>175</v>
      </c>
      <c r="D224" t="s">
        <v>229</v>
      </c>
      <c r="E224" t="s">
        <v>290</v>
      </c>
      <c r="F224">
        <v>6469</v>
      </c>
      <c r="G224" t="s">
        <v>291</v>
      </c>
      <c r="H224" t="s">
        <v>232</v>
      </c>
      <c r="I224" t="s">
        <v>233</v>
      </c>
      <c r="J224" t="s">
        <v>234</v>
      </c>
      <c r="K224" t="s">
        <v>292</v>
      </c>
      <c r="L224">
        <v>2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 t="s">
        <v>321</v>
      </c>
      <c r="Y224">
        <v>2.5796999999999999</v>
      </c>
      <c r="Z224" t="s">
        <v>322</v>
      </c>
      <c r="AA224">
        <v>1.2907</v>
      </c>
      <c r="AB224" t="s">
        <v>323</v>
      </c>
      <c r="AC224">
        <v>2.1355</v>
      </c>
      <c r="AD224">
        <v>5.8</v>
      </c>
      <c r="AE224">
        <v>11.805899999999999</v>
      </c>
      <c r="AF224">
        <v>20</v>
      </c>
      <c r="AG224">
        <v>0</v>
      </c>
    </row>
    <row r="225" spans="1:33">
      <c r="A225" t="s">
        <v>324</v>
      </c>
      <c r="B225" s="1">
        <v>0.51041666666666663</v>
      </c>
      <c r="C225" t="s">
        <v>175</v>
      </c>
      <c r="D225" t="s">
        <v>229</v>
      </c>
      <c r="E225" t="s">
        <v>290</v>
      </c>
      <c r="F225">
        <v>6469</v>
      </c>
      <c r="G225" t="s">
        <v>291</v>
      </c>
      <c r="H225" t="s">
        <v>232</v>
      </c>
      <c r="I225" t="s">
        <v>233</v>
      </c>
      <c r="J225" t="s">
        <v>234</v>
      </c>
      <c r="K225" t="s">
        <v>292</v>
      </c>
      <c r="L225">
        <v>2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Y225">
        <v>0</v>
      </c>
      <c r="Z225" t="s">
        <v>325</v>
      </c>
      <c r="AA225">
        <v>1.7629999999999999</v>
      </c>
      <c r="AB225" t="s">
        <v>326</v>
      </c>
      <c r="AC225">
        <v>1.6920999999999999</v>
      </c>
      <c r="AD225">
        <v>1.8</v>
      </c>
      <c r="AE225">
        <v>5.2550999999999997</v>
      </c>
      <c r="AF225">
        <v>0</v>
      </c>
      <c r="AG225">
        <v>0</v>
      </c>
    </row>
    <row r="226" spans="1:33">
      <c r="A226" t="s">
        <v>913</v>
      </c>
      <c r="B226" s="1">
        <v>0.59722222222222221</v>
      </c>
      <c r="C226" t="s">
        <v>224</v>
      </c>
      <c r="D226" t="s">
        <v>484</v>
      </c>
      <c r="F226">
        <v>7632</v>
      </c>
      <c r="G226" t="s">
        <v>231</v>
      </c>
      <c r="H226" t="s">
        <v>232</v>
      </c>
      <c r="I226" t="s">
        <v>233</v>
      </c>
      <c r="J226" t="s">
        <v>778</v>
      </c>
      <c r="K226" t="s">
        <v>899</v>
      </c>
      <c r="L226">
        <v>3</v>
      </c>
      <c r="M226">
        <v>56.280099999999997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 t="s">
        <v>644</v>
      </c>
      <c r="Y226">
        <v>1.6682999999999999</v>
      </c>
      <c r="Z226" t="s">
        <v>365</v>
      </c>
      <c r="AA226">
        <v>1.8451</v>
      </c>
      <c r="AB226" t="s">
        <v>268</v>
      </c>
      <c r="AC226">
        <v>2.0451000000000001</v>
      </c>
      <c r="AD226">
        <v>3.6</v>
      </c>
      <c r="AE226">
        <v>151.04050000000001</v>
      </c>
      <c r="AF226">
        <v>25</v>
      </c>
      <c r="AG226">
        <v>0</v>
      </c>
    </row>
    <row r="227" spans="1:33">
      <c r="A227" t="s">
        <v>923</v>
      </c>
      <c r="B227" s="1">
        <v>0.59722222222222221</v>
      </c>
      <c r="C227" t="s">
        <v>224</v>
      </c>
      <c r="D227" t="s">
        <v>484</v>
      </c>
      <c r="F227">
        <v>7632</v>
      </c>
      <c r="G227" t="s">
        <v>231</v>
      </c>
      <c r="H227" t="s">
        <v>232</v>
      </c>
      <c r="I227" t="s">
        <v>233</v>
      </c>
      <c r="J227" t="s">
        <v>778</v>
      </c>
      <c r="K227" t="s">
        <v>899</v>
      </c>
      <c r="L227">
        <v>3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 t="s">
        <v>465</v>
      </c>
      <c r="Y227">
        <v>0.94259999999999999</v>
      </c>
      <c r="Z227" t="s">
        <v>627</v>
      </c>
      <c r="AA227">
        <v>1.1705000000000001</v>
      </c>
      <c r="AB227" t="s">
        <v>268</v>
      </c>
      <c r="AC227">
        <v>2.0451000000000001</v>
      </c>
      <c r="AD227">
        <v>2.1</v>
      </c>
      <c r="AE227">
        <v>6.2582000000000004</v>
      </c>
      <c r="AF227">
        <v>14</v>
      </c>
      <c r="AG227">
        <v>0</v>
      </c>
    </row>
    <row r="228" spans="1:33">
      <c r="A228" t="s">
        <v>924</v>
      </c>
      <c r="B228" s="1">
        <v>0.59722222222222221</v>
      </c>
      <c r="C228" t="s">
        <v>224</v>
      </c>
      <c r="D228" t="s">
        <v>484</v>
      </c>
      <c r="F228">
        <v>7632</v>
      </c>
      <c r="G228" t="s">
        <v>231</v>
      </c>
      <c r="H228" t="s">
        <v>232</v>
      </c>
      <c r="I228" t="s">
        <v>233</v>
      </c>
      <c r="J228" t="s">
        <v>778</v>
      </c>
      <c r="K228" t="s">
        <v>899</v>
      </c>
      <c r="L228">
        <v>3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 t="s">
        <v>477</v>
      </c>
      <c r="Y228">
        <v>1.3494999999999999</v>
      </c>
      <c r="Z228" t="s">
        <v>925</v>
      </c>
      <c r="AA228">
        <v>1.3855</v>
      </c>
      <c r="AB228" t="s">
        <v>926</v>
      </c>
      <c r="AC228">
        <v>0.71609999999999996</v>
      </c>
      <c r="AD228">
        <v>2.1</v>
      </c>
      <c r="AE228">
        <v>5.5510999999999999</v>
      </c>
      <c r="AF228">
        <v>25</v>
      </c>
      <c r="AG228">
        <v>0</v>
      </c>
    </row>
    <row r="229" spans="1:33">
      <c r="A229" t="s">
        <v>927</v>
      </c>
      <c r="B229" s="1">
        <v>0.59722222222222221</v>
      </c>
      <c r="C229" t="s">
        <v>224</v>
      </c>
      <c r="D229" t="s">
        <v>484</v>
      </c>
      <c r="F229">
        <v>7632</v>
      </c>
      <c r="G229" t="s">
        <v>231</v>
      </c>
      <c r="H229" t="s">
        <v>232</v>
      </c>
      <c r="I229" t="s">
        <v>233</v>
      </c>
      <c r="J229" t="s">
        <v>778</v>
      </c>
      <c r="K229" t="s">
        <v>899</v>
      </c>
      <c r="L229">
        <v>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 t="s">
        <v>436</v>
      </c>
      <c r="Y229">
        <v>1.5404</v>
      </c>
      <c r="Z229" t="s">
        <v>907</v>
      </c>
      <c r="AA229">
        <v>1.0283</v>
      </c>
      <c r="AB229" t="s">
        <v>471</v>
      </c>
      <c r="AC229">
        <v>1.9955000000000001</v>
      </c>
      <c r="AD229">
        <v>0.6</v>
      </c>
      <c r="AE229">
        <v>5.1642000000000001</v>
      </c>
      <c r="AF229">
        <v>12</v>
      </c>
      <c r="AG229">
        <v>0</v>
      </c>
    </row>
    <row r="230" spans="1:33">
      <c r="A230" t="s">
        <v>928</v>
      </c>
      <c r="B230" s="1">
        <v>0.59722222222222221</v>
      </c>
      <c r="C230" t="s">
        <v>224</v>
      </c>
      <c r="D230" t="s">
        <v>484</v>
      </c>
      <c r="F230">
        <v>7632</v>
      </c>
      <c r="G230" t="s">
        <v>231</v>
      </c>
      <c r="H230" t="s">
        <v>232</v>
      </c>
      <c r="I230" t="s">
        <v>233</v>
      </c>
      <c r="J230" t="s">
        <v>778</v>
      </c>
      <c r="K230" t="s">
        <v>899</v>
      </c>
      <c r="L230">
        <v>3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 t="s">
        <v>650</v>
      </c>
      <c r="Y230">
        <v>0.46279999999999999</v>
      </c>
      <c r="Z230" t="s">
        <v>929</v>
      </c>
      <c r="AA230">
        <v>0.59940000000000004</v>
      </c>
      <c r="AB230" t="s">
        <v>659</v>
      </c>
      <c r="AC230">
        <v>2.9722</v>
      </c>
      <c r="AD230">
        <v>0.6</v>
      </c>
      <c r="AE230">
        <v>4.6344000000000003</v>
      </c>
      <c r="AF230">
        <v>25</v>
      </c>
      <c r="AG230">
        <v>0</v>
      </c>
    </row>
    <row r="231" spans="1:33">
      <c r="A231" t="s">
        <v>930</v>
      </c>
      <c r="B231" s="1">
        <v>0.59722222222222221</v>
      </c>
      <c r="C231" t="s">
        <v>224</v>
      </c>
      <c r="D231" t="s">
        <v>484</v>
      </c>
      <c r="F231">
        <v>7632</v>
      </c>
      <c r="G231" t="s">
        <v>231</v>
      </c>
      <c r="H231" t="s">
        <v>232</v>
      </c>
      <c r="I231" t="s">
        <v>233</v>
      </c>
      <c r="J231" t="s">
        <v>778</v>
      </c>
      <c r="K231" t="s">
        <v>899</v>
      </c>
      <c r="L231">
        <v>4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 t="s">
        <v>931</v>
      </c>
      <c r="Y231">
        <v>1.1496999999999999</v>
      </c>
      <c r="Z231" t="s">
        <v>932</v>
      </c>
      <c r="AA231">
        <v>1.4481999999999999</v>
      </c>
      <c r="AB231" t="s">
        <v>753</v>
      </c>
      <c r="AC231">
        <v>1.2988999999999999</v>
      </c>
      <c r="AD231">
        <v>0</v>
      </c>
      <c r="AE231">
        <v>3.8967999999999998</v>
      </c>
      <c r="AF231">
        <v>16</v>
      </c>
      <c r="AG231">
        <v>71</v>
      </c>
    </row>
    <row r="232" spans="1:33">
      <c r="A232" t="s">
        <v>1066</v>
      </c>
      <c r="B232" s="1">
        <v>0.61805555555555558</v>
      </c>
      <c r="C232" t="s">
        <v>226</v>
      </c>
      <c r="D232" t="s">
        <v>484</v>
      </c>
      <c r="E232" t="s">
        <v>230</v>
      </c>
      <c r="F232">
        <v>4528</v>
      </c>
      <c r="G232" t="s">
        <v>231</v>
      </c>
      <c r="H232" t="s">
        <v>232</v>
      </c>
      <c r="I232" t="s">
        <v>233</v>
      </c>
      <c r="J232" t="s">
        <v>778</v>
      </c>
      <c r="K232" t="s">
        <v>1046</v>
      </c>
      <c r="L232">
        <v>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 t="s">
        <v>1067</v>
      </c>
      <c r="Y232">
        <v>0.67769999999999997</v>
      </c>
      <c r="Z232" t="s">
        <v>1068</v>
      </c>
      <c r="AA232">
        <v>0.74509999999999998</v>
      </c>
      <c r="AB232" t="s">
        <v>722</v>
      </c>
      <c r="AC232">
        <v>0.99309999999999998</v>
      </c>
      <c r="AD232">
        <v>3.6</v>
      </c>
      <c r="AE232">
        <v>6.0159000000000002</v>
      </c>
      <c r="AF232">
        <v>33</v>
      </c>
      <c r="AG232">
        <v>0</v>
      </c>
    </row>
    <row r="233" spans="1:33">
      <c r="A233" t="s">
        <v>1069</v>
      </c>
      <c r="B233" s="1">
        <v>0.61805555555555558</v>
      </c>
      <c r="C233" t="s">
        <v>226</v>
      </c>
      <c r="D233" t="s">
        <v>484</v>
      </c>
      <c r="E233" t="s">
        <v>230</v>
      </c>
      <c r="F233">
        <v>4528</v>
      </c>
      <c r="G233" t="s">
        <v>231</v>
      </c>
      <c r="H233" t="s">
        <v>232</v>
      </c>
      <c r="I233" t="s">
        <v>233</v>
      </c>
      <c r="J233" t="s">
        <v>778</v>
      </c>
      <c r="K233" t="s">
        <v>1046</v>
      </c>
      <c r="L233">
        <v>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 t="s">
        <v>262</v>
      </c>
      <c r="Y233">
        <v>0.34110000000000001</v>
      </c>
      <c r="Z233" t="s">
        <v>1070</v>
      </c>
      <c r="AA233">
        <v>0.2235</v>
      </c>
      <c r="AB233" t="s">
        <v>787</v>
      </c>
      <c r="AC233">
        <v>1.7835000000000001</v>
      </c>
      <c r="AD233">
        <v>0.6</v>
      </c>
      <c r="AE233">
        <v>2.9481000000000002</v>
      </c>
      <c r="AF233">
        <v>33</v>
      </c>
      <c r="AG233">
        <v>0</v>
      </c>
    </row>
    <row r="234" spans="1:33">
      <c r="A234" t="s">
        <v>1071</v>
      </c>
      <c r="B234" s="1">
        <v>0.61805555555555558</v>
      </c>
      <c r="C234" t="s">
        <v>226</v>
      </c>
      <c r="D234" t="s">
        <v>484</v>
      </c>
      <c r="E234" t="s">
        <v>230</v>
      </c>
      <c r="F234">
        <v>4528</v>
      </c>
      <c r="G234" t="s">
        <v>231</v>
      </c>
      <c r="H234" t="s">
        <v>232</v>
      </c>
      <c r="I234" t="s">
        <v>233</v>
      </c>
      <c r="J234" t="s">
        <v>778</v>
      </c>
      <c r="K234" t="s">
        <v>1046</v>
      </c>
      <c r="L234">
        <v>4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 t="s">
        <v>412</v>
      </c>
      <c r="Y234">
        <v>0.71679999999999999</v>
      </c>
      <c r="Z234" t="s">
        <v>566</v>
      </c>
      <c r="AA234">
        <v>0.22889999999999999</v>
      </c>
      <c r="AB234" t="s">
        <v>1072</v>
      </c>
      <c r="AC234">
        <v>1.7310000000000001</v>
      </c>
      <c r="AD234">
        <v>0</v>
      </c>
      <c r="AE234">
        <v>2.6766999999999999</v>
      </c>
      <c r="AF234">
        <v>50</v>
      </c>
      <c r="AG234">
        <v>0</v>
      </c>
    </row>
    <row r="235" spans="1:33">
      <c r="A235" t="s">
        <v>1268</v>
      </c>
      <c r="B235" s="1">
        <v>0.65277777777777779</v>
      </c>
      <c r="C235" t="s">
        <v>175</v>
      </c>
      <c r="D235" t="s">
        <v>229</v>
      </c>
      <c r="E235" t="s">
        <v>290</v>
      </c>
      <c r="F235">
        <v>6469</v>
      </c>
      <c r="G235" t="s">
        <v>291</v>
      </c>
      <c r="H235" t="s">
        <v>232</v>
      </c>
      <c r="I235" t="s">
        <v>233</v>
      </c>
      <c r="J235" t="s">
        <v>234</v>
      </c>
      <c r="K235" t="s">
        <v>1250</v>
      </c>
      <c r="L235">
        <v>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 t="s">
        <v>1269</v>
      </c>
      <c r="Y235">
        <v>1.7688999999999999</v>
      </c>
      <c r="Z235" t="s">
        <v>392</v>
      </c>
      <c r="AA235">
        <v>1.6802999999999999</v>
      </c>
      <c r="AB235" t="s">
        <v>393</v>
      </c>
      <c r="AC235">
        <v>2.2040999999999999</v>
      </c>
      <c r="AD235">
        <v>1.8</v>
      </c>
      <c r="AE235">
        <v>7.4532999999999996</v>
      </c>
      <c r="AF235">
        <v>5.5</v>
      </c>
      <c r="AG235">
        <v>0</v>
      </c>
    </row>
    <row r="236" spans="1:33">
      <c r="A236" t="s">
        <v>1270</v>
      </c>
      <c r="B236" s="1">
        <v>0.65277777777777779</v>
      </c>
      <c r="C236" t="s">
        <v>175</v>
      </c>
      <c r="D236" t="s">
        <v>229</v>
      </c>
      <c r="E236" t="s">
        <v>290</v>
      </c>
      <c r="F236">
        <v>6469</v>
      </c>
      <c r="G236" t="s">
        <v>291</v>
      </c>
      <c r="H236" t="s">
        <v>232</v>
      </c>
      <c r="I236" t="s">
        <v>233</v>
      </c>
      <c r="J236" t="s">
        <v>234</v>
      </c>
      <c r="K236" t="s">
        <v>1250</v>
      </c>
      <c r="L236">
        <v>2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 t="s">
        <v>487</v>
      </c>
      <c r="Y236">
        <v>2.7016</v>
      </c>
      <c r="Z236" t="s">
        <v>813</v>
      </c>
      <c r="AA236">
        <v>1.5044999999999999</v>
      </c>
      <c r="AB236" t="s">
        <v>1180</v>
      </c>
      <c r="AC236">
        <v>1.1501999999999999</v>
      </c>
      <c r="AD236">
        <v>1.8</v>
      </c>
      <c r="AE236">
        <v>7.1562999999999999</v>
      </c>
      <c r="AF236">
        <v>6</v>
      </c>
      <c r="AG236">
        <v>0</v>
      </c>
    </row>
    <row r="237" spans="1:33">
      <c r="A237" t="s">
        <v>1271</v>
      </c>
      <c r="B237" s="1">
        <v>0.65277777777777779</v>
      </c>
      <c r="C237" t="s">
        <v>175</v>
      </c>
      <c r="D237" t="s">
        <v>229</v>
      </c>
      <c r="E237" t="s">
        <v>290</v>
      </c>
      <c r="F237">
        <v>6469</v>
      </c>
      <c r="G237" t="s">
        <v>291</v>
      </c>
      <c r="H237" t="s">
        <v>232</v>
      </c>
      <c r="I237" t="s">
        <v>233</v>
      </c>
      <c r="J237" t="s">
        <v>234</v>
      </c>
      <c r="K237" t="s">
        <v>1250</v>
      </c>
      <c r="L237">
        <v>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 t="s">
        <v>298</v>
      </c>
      <c r="Y237">
        <v>1.5501</v>
      </c>
      <c r="Z237" t="s">
        <v>1272</v>
      </c>
      <c r="AA237">
        <v>0.2112</v>
      </c>
      <c r="AB237" t="s">
        <v>467</v>
      </c>
      <c r="AC237">
        <v>1.3854</v>
      </c>
      <c r="AD237">
        <v>1.8</v>
      </c>
      <c r="AE237">
        <v>4.9466999999999999</v>
      </c>
      <c r="AF237">
        <v>16</v>
      </c>
      <c r="AG237">
        <v>0</v>
      </c>
    </row>
    <row r="238" spans="1:33">
      <c r="A238" t="s">
        <v>1273</v>
      </c>
      <c r="B238" s="1">
        <v>0.65277777777777779</v>
      </c>
      <c r="C238" t="s">
        <v>175</v>
      </c>
      <c r="D238" t="s">
        <v>229</v>
      </c>
      <c r="E238" t="s">
        <v>290</v>
      </c>
      <c r="F238">
        <v>6469</v>
      </c>
      <c r="G238" t="s">
        <v>291</v>
      </c>
      <c r="H238" t="s">
        <v>232</v>
      </c>
      <c r="I238" t="s">
        <v>233</v>
      </c>
      <c r="J238" t="s">
        <v>234</v>
      </c>
      <c r="K238" t="s">
        <v>1250</v>
      </c>
      <c r="L238">
        <v>2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 t="s">
        <v>305</v>
      </c>
      <c r="Y238">
        <v>1.3956999999999999</v>
      </c>
      <c r="Z238" t="s">
        <v>1274</v>
      </c>
      <c r="AA238">
        <v>0.86599999999999999</v>
      </c>
      <c r="AB238" t="s">
        <v>509</v>
      </c>
      <c r="AC238">
        <v>0.7792</v>
      </c>
      <c r="AD238">
        <v>1.8</v>
      </c>
      <c r="AE238">
        <v>4.8409000000000004</v>
      </c>
      <c r="AF238">
        <v>10</v>
      </c>
      <c r="AG238">
        <v>0</v>
      </c>
    </row>
    <row r="239" spans="1:33">
      <c r="A239" t="s">
        <v>1275</v>
      </c>
      <c r="B239" s="1">
        <v>0.65277777777777779</v>
      </c>
      <c r="C239" t="s">
        <v>175</v>
      </c>
      <c r="D239" t="s">
        <v>229</v>
      </c>
      <c r="E239" t="s">
        <v>290</v>
      </c>
      <c r="F239">
        <v>6469</v>
      </c>
      <c r="G239" t="s">
        <v>291</v>
      </c>
      <c r="H239" t="s">
        <v>232</v>
      </c>
      <c r="I239" t="s">
        <v>233</v>
      </c>
      <c r="J239" t="s">
        <v>234</v>
      </c>
      <c r="K239" t="s">
        <v>1250</v>
      </c>
      <c r="L239">
        <v>2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 t="s">
        <v>499</v>
      </c>
      <c r="Y239">
        <v>0.79279999999999995</v>
      </c>
      <c r="Z239" t="s">
        <v>504</v>
      </c>
      <c r="AA239">
        <v>0.24360000000000001</v>
      </c>
      <c r="AB239" t="s">
        <v>387</v>
      </c>
      <c r="AC239">
        <v>0.89870000000000005</v>
      </c>
      <c r="AD239">
        <v>1.8</v>
      </c>
      <c r="AE239">
        <v>3.7351000000000001</v>
      </c>
      <c r="AF239">
        <v>20</v>
      </c>
      <c r="AG239">
        <v>0</v>
      </c>
    </row>
    <row r="240" spans="1:33">
      <c r="A240" t="s">
        <v>1276</v>
      </c>
      <c r="B240" s="1">
        <v>0.65277777777777779</v>
      </c>
      <c r="C240" t="s">
        <v>175</v>
      </c>
      <c r="D240" t="s">
        <v>229</v>
      </c>
      <c r="E240" t="s">
        <v>290</v>
      </c>
      <c r="F240">
        <v>6469</v>
      </c>
      <c r="G240" t="s">
        <v>291</v>
      </c>
      <c r="H240" t="s">
        <v>232</v>
      </c>
      <c r="I240" t="s">
        <v>233</v>
      </c>
      <c r="J240" t="s">
        <v>234</v>
      </c>
      <c r="K240" t="s">
        <v>1250</v>
      </c>
      <c r="L240">
        <v>2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 t="s">
        <v>493</v>
      </c>
      <c r="Y240">
        <v>0.77929999999999999</v>
      </c>
      <c r="Z240" t="s">
        <v>504</v>
      </c>
      <c r="AA240">
        <v>0.24360000000000001</v>
      </c>
      <c r="AB240" t="s">
        <v>509</v>
      </c>
      <c r="AC240">
        <v>0.7792</v>
      </c>
      <c r="AD240">
        <v>1.8</v>
      </c>
      <c r="AE240">
        <v>3.6021000000000001</v>
      </c>
      <c r="AF240">
        <v>12</v>
      </c>
      <c r="AG240">
        <v>0</v>
      </c>
    </row>
    <row r="241" spans="1:33">
      <c r="A241" t="s">
        <v>1516</v>
      </c>
      <c r="B241" s="1">
        <v>0.71875</v>
      </c>
      <c r="C241" t="s">
        <v>181</v>
      </c>
      <c r="D241" t="s">
        <v>229</v>
      </c>
      <c r="E241" t="s">
        <v>290</v>
      </c>
      <c r="F241">
        <v>6081</v>
      </c>
      <c r="G241" t="s">
        <v>1481</v>
      </c>
      <c r="H241" t="s">
        <v>1482</v>
      </c>
      <c r="I241" s="3" t="s">
        <v>233</v>
      </c>
      <c r="J241" t="s">
        <v>234</v>
      </c>
      <c r="K241" t="s">
        <v>1505</v>
      </c>
      <c r="L241">
        <v>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 t="s">
        <v>391</v>
      </c>
      <c r="Y241">
        <v>1.9327000000000001</v>
      </c>
      <c r="Z241" t="s">
        <v>1507</v>
      </c>
      <c r="AA241">
        <v>2.3837000000000002</v>
      </c>
      <c r="AB241" t="s">
        <v>239</v>
      </c>
      <c r="AC241">
        <v>1.9252</v>
      </c>
      <c r="AD241">
        <v>3.6</v>
      </c>
      <c r="AE241">
        <v>9.8415999999999997</v>
      </c>
      <c r="AF241">
        <v>12</v>
      </c>
      <c r="AG241">
        <v>0</v>
      </c>
    </row>
    <row r="242" spans="1:33">
      <c r="A242" t="s">
        <v>1517</v>
      </c>
      <c r="B242" s="1">
        <v>0.71875</v>
      </c>
      <c r="C242" t="s">
        <v>181</v>
      </c>
      <c r="D242" t="s">
        <v>229</v>
      </c>
      <c r="E242" t="s">
        <v>290</v>
      </c>
      <c r="F242">
        <v>6081</v>
      </c>
      <c r="G242" t="s">
        <v>1481</v>
      </c>
      <c r="H242" t="s">
        <v>1482</v>
      </c>
      <c r="I242" s="3" t="s">
        <v>233</v>
      </c>
      <c r="J242" t="s">
        <v>234</v>
      </c>
      <c r="K242" t="s">
        <v>1505</v>
      </c>
      <c r="L242">
        <v>2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 t="s">
        <v>1518</v>
      </c>
      <c r="Y242">
        <v>0.91590000000000005</v>
      </c>
      <c r="Z242" t="s">
        <v>1259</v>
      </c>
      <c r="AA242">
        <v>1.6069</v>
      </c>
      <c r="AB242" t="s">
        <v>624</v>
      </c>
      <c r="AC242">
        <v>2.2494999999999998</v>
      </c>
      <c r="AD242">
        <v>3.6</v>
      </c>
      <c r="AE242">
        <v>8.3722999999999992</v>
      </c>
      <c r="AF242">
        <v>12</v>
      </c>
      <c r="AG242">
        <v>0</v>
      </c>
    </row>
  </sheetData>
  <autoFilter ref="A1:AG242"/>
  <sortState ref="A2:AG242">
    <sortCondition descending="1" ref="W2"/>
  </sortState>
  <conditionalFormatting sqref="L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242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42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24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242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24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242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242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242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242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242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">
    <cfRule type="colorScale" priority="1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1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1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1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1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1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2:W24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24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242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242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242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2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242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">
    <cfRule type="colorScale" priority="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2:AG24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 enableFormatConditionsCalculation="0"/>
  <dimension ref="A1:AP555"/>
  <sheetViews>
    <sheetView tabSelected="1" workbookViewId="0">
      <pane xSplit="2" ySplit="1" topLeftCell="AB533" activePane="bottomRight" state="frozen"/>
      <selection pane="topRight" activeCell="C1" sqref="C1"/>
      <selection pane="bottomLeft" activeCell="A2" sqref="A2"/>
      <selection pane="bottomRight" sqref="A1:AN555"/>
    </sheetView>
  </sheetViews>
  <sheetFormatPr defaultColWidth="8.85546875" defaultRowHeight="15"/>
  <cols>
    <col min="1" max="1" width="24.42578125" bestFit="1" customWidth="1"/>
    <col min="2" max="2" width="10.7109375" hidden="1" customWidth="1"/>
    <col min="3" max="3" width="8.140625" bestFit="1" customWidth="1"/>
    <col min="4" max="4" width="15.28515625" bestFit="1" customWidth="1"/>
    <col min="5" max="5" width="8.42578125" bestFit="1" customWidth="1"/>
    <col min="6" max="6" width="10.85546875" bestFit="1" customWidth="1"/>
    <col min="7" max="7" width="14.140625" bestFit="1" customWidth="1"/>
    <col min="8" max="8" width="12.28515625" bestFit="1" customWidth="1"/>
    <col min="9" max="9" width="13.42578125" bestFit="1" customWidth="1"/>
    <col min="10" max="10" width="13.42578125" style="3" bestFit="1" customWidth="1"/>
    <col min="11" max="11" width="15" bestFit="1" customWidth="1"/>
    <col min="12" max="12" width="81" bestFit="1" customWidth="1"/>
    <col min="13" max="13" width="7" hidden="1" customWidth="1"/>
    <col min="14" max="14" width="10.140625" bestFit="1" customWidth="1"/>
    <col min="15" max="16" width="9" bestFit="1" customWidth="1"/>
    <col min="17" max="19" width="8" bestFit="1" customWidth="1"/>
    <col min="20" max="24" width="7" bestFit="1" customWidth="1"/>
    <col min="25" max="25" width="9" hidden="1" customWidth="1"/>
    <col min="26" max="26" width="8" bestFit="1" customWidth="1"/>
    <col min="27" max="27" width="22" bestFit="1" customWidth="1"/>
    <col min="28" max="28" width="11.85546875" bestFit="1" customWidth="1"/>
    <col min="29" max="29" width="24.28515625" bestFit="1" customWidth="1"/>
    <col min="30" max="30" width="12.140625" bestFit="1" customWidth="1"/>
    <col min="31" max="31" width="24.5703125" bestFit="1" customWidth="1"/>
    <col min="32" max="32" width="12.7109375" bestFit="1" customWidth="1"/>
    <col min="33" max="33" width="8" bestFit="1" customWidth="1"/>
    <col min="34" max="34" width="9" bestFit="1" customWidth="1"/>
    <col min="35" max="35" width="15.28515625" bestFit="1" customWidth="1"/>
    <col min="36" max="36" width="4.85546875" hidden="1" customWidth="1"/>
    <col min="37" max="37" width="6.7109375" bestFit="1" customWidth="1"/>
  </cols>
  <sheetData>
    <row r="1" spans="1:42" ht="15.75">
      <c r="A1" s="2" t="s">
        <v>36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0</v>
      </c>
      <c r="J1" s="2" t="s">
        <v>5</v>
      </c>
      <c r="K1" s="2" t="s">
        <v>1</v>
      </c>
      <c r="L1" s="2" t="s">
        <v>13</v>
      </c>
      <c r="M1" s="2" t="s">
        <v>2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3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4</v>
      </c>
      <c r="AK1" s="2" t="s">
        <v>35</v>
      </c>
      <c r="AL1" t="s">
        <v>68</v>
      </c>
      <c r="AM1" t="s">
        <v>227</v>
      </c>
      <c r="AN1" t="s">
        <v>228</v>
      </c>
    </row>
    <row r="2" spans="1:42">
      <c r="A2" t="s">
        <v>236</v>
      </c>
      <c r="B2" s="4">
        <v>43402</v>
      </c>
      <c r="C2" s="1">
        <v>0.50347222222222221</v>
      </c>
      <c r="D2" t="s">
        <v>226</v>
      </c>
      <c r="E2" t="s">
        <v>229</v>
      </c>
      <c r="F2" t="s">
        <v>230</v>
      </c>
      <c r="G2">
        <v>4528</v>
      </c>
      <c r="H2" t="s">
        <v>231</v>
      </c>
      <c r="I2" t="s">
        <v>232</v>
      </c>
      <c r="J2" t="s">
        <v>233</v>
      </c>
      <c r="K2" t="s">
        <v>234</v>
      </c>
      <c r="L2" t="s">
        <v>235</v>
      </c>
      <c r="M2">
        <v>2</v>
      </c>
      <c r="N2">
        <v>2</v>
      </c>
      <c r="O2">
        <v>118.6862</v>
      </c>
      <c r="P2">
        <v>67.967699999999994</v>
      </c>
      <c r="Q2">
        <v>25.833400000000001</v>
      </c>
      <c r="R2">
        <v>12.4122</v>
      </c>
      <c r="S2">
        <v>7.8647</v>
      </c>
      <c r="T2">
        <v>4.9080000000000004</v>
      </c>
      <c r="U2">
        <v>4.2645</v>
      </c>
      <c r="V2">
        <v>3.1230000000000002</v>
      </c>
      <c r="W2">
        <v>1.0783</v>
      </c>
      <c r="X2">
        <v>0</v>
      </c>
      <c r="Y2">
        <v>2.0282</v>
      </c>
      <c r="Z2">
        <v>21.700700000000001</v>
      </c>
      <c r="AA2" t="s">
        <v>237</v>
      </c>
      <c r="AB2">
        <v>2.4916999999999998</v>
      </c>
      <c r="AC2" t="s">
        <v>238</v>
      </c>
      <c r="AD2">
        <v>2.3673999999999999</v>
      </c>
      <c r="AE2" t="s">
        <v>239</v>
      </c>
      <c r="AF2">
        <v>1.8788</v>
      </c>
      <c r="AG2">
        <v>13.506399999999999</v>
      </c>
      <c r="AH2" s="23">
        <v>290.11130000000003</v>
      </c>
      <c r="AI2">
        <v>1.1000000000000001</v>
      </c>
      <c r="AJ2">
        <v>5</v>
      </c>
      <c r="AK2">
        <v>87</v>
      </c>
      <c r="AL2">
        <v>14</v>
      </c>
      <c r="AM2">
        <v>23</v>
      </c>
      <c r="AN2" t="s">
        <v>240</v>
      </c>
      <c r="AP2" t="str">
        <f t="shared" ref="AP2:AP65" si="0">IF(AND(D2&lt;&gt;D1,C2&lt;&gt;C1),"Bold","")</f>
        <v>Bold</v>
      </c>
    </row>
    <row r="3" spans="1:42">
      <c r="A3" t="s">
        <v>241</v>
      </c>
      <c r="B3" s="4">
        <v>43402</v>
      </c>
      <c r="C3" s="1">
        <v>0.50347222222222221</v>
      </c>
      <c r="D3" t="s">
        <v>226</v>
      </c>
      <c r="E3" t="s">
        <v>229</v>
      </c>
      <c r="F3" t="s">
        <v>230</v>
      </c>
      <c r="G3">
        <v>4528</v>
      </c>
      <c r="H3" t="s">
        <v>231</v>
      </c>
      <c r="I3" t="s">
        <v>232</v>
      </c>
      <c r="J3" t="s">
        <v>233</v>
      </c>
      <c r="K3" t="s">
        <v>234</v>
      </c>
      <c r="L3" t="s">
        <v>235</v>
      </c>
      <c r="M3">
        <v>5</v>
      </c>
      <c r="N3">
        <v>2</v>
      </c>
      <c r="O3">
        <v>79.654200000000003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121.1541</v>
      </c>
      <c r="Z3">
        <v>16.559999999999999</v>
      </c>
      <c r="AA3" t="s">
        <v>242</v>
      </c>
      <c r="AB3">
        <v>1.6540999999999999</v>
      </c>
      <c r="AC3" t="s">
        <v>243</v>
      </c>
      <c r="AD3">
        <v>0.87770000000000004</v>
      </c>
      <c r="AE3" t="s">
        <v>244</v>
      </c>
      <c r="AF3">
        <v>0.39279999999999998</v>
      </c>
      <c r="AG3">
        <v>27</v>
      </c>
      <c r="AH3">
        <v>247.29300000000001</v>
      </c>
      <c r="AI3">
        <v>3</v>
      </c>
      <c r="AJ3">
        <v>6</v>
      </c>
      <c r="AK3">
        <v>0</v>
      </c>
      <c r="AL3">
        <v>14</v>
      </c>
      <c r="AM3">
        <v>18</v>
      </c>
      <c r="AN3" t="s">
        <v>240</v>
      </c>
      <c r="AP3" t="str">
        <f t="shared" si="0"/>
        <v/>
      </c>
    </row>
    <row r="4" spans="1:42">
      <c r="A4" t="s">
        <v>245</v>
      </c>
      <c r="B4" s="4">
        <v>43402</v>
      </c>
      <c r="C4" s="1">
        <v>0.50347222222222221</v>
      </c>
      <c r="D4" t="s">
        <v>226</v>
      </c>
      <c r="E4" t="s">
        <v>229</v>
      </c>
      <c r="F4" t="s">
        <v>230</v>
      </c>
      <c r="G4">
        <v>4528</v>
      </c>
      <c r="H4" t="s">
        <v>231</v>
      </c>
      <c r="I4" t="s">
        <v>232</v>
      </c>
      <c r="J4" t="s">
        <v>233</v>
      </c>
      <c r="K4" t="s">
        <v>234</v>
      </c>
      <c r="L4" t="s">
        <v>235</v>
      </c>
      <c r="M4">
        <v>7</v>
      </c>
      <c r="N4">
        <v>2</v>
      </c>
      <c r="O4">
        <v>45.413699999999999</v>
      </c>
      <c r="P4">
        <v>50.756799999999998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43.598300000000002</v>
      </c>
      <c r="Z4">
        <v>18.051400000000001</v>
      </c>
      <c r="AA4" t="s">
        <v>246</v>
      </c>
      <c r="AB4">
        <v>2.3609</v>
      </c>
      <c r="AC4" t="s">
        <v>247</v>
      </c>
      <c r="AD4">
        <v>0.86140000000000005</v>
      </c>
      <c r="AE4" t="s">
        <v>248</v>
      </c>
      <c r="AF4">
        <v>2.0914999999999999</v>
      </c>
      <c r="AG4">
        <v>0</v>
      </c>
      <c r="AH4">
        <v>163.13409999999999</v>
      </c>
      <c r="AI4">
        <v>16</v>
      </c>
      <c r="AJ4">
        <v>3</v>
      </c>
      <c r="AK4">
        <v>0</v>
      </c>
      <c r="AL4">
        <v>14</v>
      </c>
      <c r="AM4">
        <v>10</v>
      </c>
      <c r="AN4" t="s">
        <v>240</v>
      </c>
      <c r="AP4" t="str">
        <f t="shared" si="0"/>
        <v/>
      </c>
    </row>
    <row r="5" spans="1:42">
      <c r="A5" t="s">
        <v>249</v>
      </c>
      <c r="B5" s="4">
        <v>43402</v>
      </c>
      <c r="C5" s="1">
        <v>0.50347222222222221</v>
      </c>
      <c r="D5" t="s">
        <v>226</v>
      </c>
      <c r="E5" t="s">
        <v>229</v>
      </c>
      <c r="F5" t="s">
        <v>230</v>
      </c>
      <c r="G5">
        <v>4528</v>
      </c>
      <c r="H5" t="s">
        <v>231</v>
      </c>
      <c r="I5" t="s">
        <v>232</v>
      </c>
      <c r="J5" t="s">
        <v>233</v>
      </c>
      <c r="K5" t="s">
        <v>234</v>
      </c>
      <c r="L5" t="s">
        <v>235</v>
      </c>
      <c r="M5">
        <v>4</v>
      </c>
      <c r="N5">
        <v>2</v>
      </c>
      <c r="O5">
        <v>44.4771</v>
      </c>
      <c r="P5">
        <v>49.893599999999999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42.7911</v>
      </c>
      <c r="Z5">
        <v>16.867100000000001</v>
      </c>
      <c r="AA5" t="s">
        <v>250</v>
      </c>
      <c r="AB5">
        <v>1.2108000000000001</v>
      </c>
      <c r="AC5" t="s">
        <v>251</v>
      </c>
      <c r="AD5">
        <v>0.60089999999999999</v>
      </c>
      <c r="AE5" t="s">
        <v>252</v>
      </c>
      <c r="AF5">
        <v>1.3822000000000001</v>
      </c>
      <c r="AG5">
        <v>0</v>
      </c>
      <c r="AH5">
        <v>157.22280000000001</v>
      </c>
      <c r="AI5">
        <v>16</v>
      </c>
      <c r="AJ5">
        <v>1</v>
      </c>
      <c r="AK5">
        <v>0</v>
      </c>
      <c r="AL5">
        <v>14</v>
      </c>
      <c r="AM5">
        <v>19</v>
      </c>
      <c r="AN5" t="s">
        <v>240</v>
      </c>
      <c r="AP5" t="str">
        <f t="shared" si="0"/>
        <v/>
      </c>
    </row>
    <row r="6" spans="1:42">
      <c r="A6" t="s">
        <v>253</v>
      </c>
      <c r="B6" s="4">
        <v>43402</v>
      </c>
      <c r="C6" s="1">
        <v>0.50347222222222221</v>
      </c>
      <c r="D6" t="s">
        <v>226</v>
      </c>
      <c r="E6" t="s">
        <v>229</v>
      </c>
      <c r="F6" t="s">
        <v>230</v>
      </c>
      <c r="G6">
        <v>4528</v>
      </c>
      <c r="H6" t="s">
        <v>231</v>
      </c>
      <c r="I6" t="s">
        <v>232</v>
      </c>
      <c r="J6" t="s">
        <v>233</v>
      </c>
      <c r="K6" t="s">
        <v>234</v>
      </c>
      <c r="L6" t="s">
        <v>235</v>
      </c>
      <c r="M6">
        <v>1</v>
      </c>
      <c r="N6">
        <v>2</v>
      </c>
      <c r="O6">
        <v>52.881999999999998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80.433499999999995</v>
      </c>
      <c r="Z6">
        <v>15.071400000000001</v>
      </c>
      <c r="AA6" t="s">
        <v>254</v>
      </c>
      <c r="AB6">
        <v>9.3799999999999994E-2</v>
      </c>
      <c r="AC6" t="s">
        <v>255</v>
      </c>
      <c r="AD6">
        <v>8.2199999999999995E-2</v>
      </c>
      <c r="AE6" t="s">
        <v>256</v>
      </c>
      <c r="AF6">
        <v>1.2817000000000001</v>
      </c>
      <c r="AG6">
        <v>0</v>
      </c>
      <c r="AH6">
        <v>149.84469999999999</v>
      </c>
      <c r="AI6">
        <v>50</v>
      </c>
      <c r="AJ6">
        <v>2</v>
      </c>
      <c r="AK6">
        <v>0</v>
      </c>
      <c r="AL6">
        <v>14</v>
      </c>
      <c r="AM6">
        <v>10</v>
      </c>
      <c r="AN6" t="s">
        <v>240</v>
      </c>
      <c r="AP6" t="str">
        <f t="shared" si="0"/>
        <v/>
      </c>
    </row>
    <row r="7" spans="1:42">
      <c r="A7" t="s">
        <v>257</v>
      </c>
      <c r="B7" s="4">
        <v>43402</v>
      </c>
      <c r="C7" s="1">
        <v>0.50347222222222221</v>
      </c>
      <c r="D7" t="s">
        <v>226</v>
      </c>
      <c r="E7" t="s">
        <v>229</v>
      </c>
      <c r="F7" t="s">
        <v>230</v>
      </c>
      <c r="G7">
        <v>4528</v>
      </c>
      <c r="H7" t="s">
        <v>231</v>
      </c>
      <c r="I7" t="s">
        <v>232</v>
      </c>
      <c r="J7" t="s">
        <v>233</v>
      </c>
      <c r="K7" t="s">
        <v>234</v>
      </c>
      <c r="L7" t="s">
        <v>235</v>
      </c>
      <c r="M7">
        <v>13</v>
      </c>
      <c r="N7">
        <v>2</v>
      </c>
      <c r="O7">
        <v>54.636000000000003</v>
      </c>
      <c r="P7">
        <v>32.578899999999997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38.191499999999998</v>
      </c>
      <c r="Z7">
        <v>14.5114</v>
      </c>
      <c r="AA7" t="s">
        <v>258</v>
      </c>
      <c r="AB7">
        <v>1.6415999999999999</v>
      </c>
      <c r="AC7" t="s">
        <v>259</v>
      </c>
      <c r="AD7">
        <v>1.9878</v>
      </c>
      <c r="AE7" t="s">
        <v>260</v>
      </c>
      <c r="AF7">
        <v>1.8271999999999999</v>
      </c>
      <c r="AG7">
        <v>1.5</v>
      </c>
      <c r="AH7">
        <v>146.87450000000001</v>
      </c>
      <c r="AI7">
        <v>14</v>
      </c>
      <c r="AJ7">
        <v>8</v>
      </c>
      <c r="AK7">
        <v>0</v>
      </c>
      <c r="AL7">
        <v>14</v>
      </c>
      <c r="AM7">
        <v>10</v>
      </c>
      <c r="AN7" t="s">
        <v>240</v>
      </c>
      <c r="AP7" t="str">
        <f t="shared" si="0"/>
        <v/>
      </c>
    </row>
    <row r="8" spans="1:42">
      <c r="A8" t="s">
        <v>261</v>
      </c>
      <c r="B8" s="4">
        <v>43402</v>
      </c>
      <c r="C8" s="1">
        <v>0.50347222222222221</v>
      </c>
      <c r="D8" t="s">
        <v>226</v>
      </c>
      <c r="E8" t="s">
        <v>229</v>
      </c>
      <c r="F8" t="s">
        <v>230</v>
      </c>
      <c r="G8">
        <v>4528</v>
      </c>
      <c r="H8" t="s">
        <v>231</v>
      </c>
      <c r="I8" t="s">
        <v>232</v>
      </c>
      <c r="J8" t="s">
        <v>233</v>
      </c>
      <c r="K8" t="s">
        <v>234</v>
      </c>
      <c r="L8" t="s">
        <v>235</v>
      </c>
      <c r="M8">
        <v>6</v>
      </c>
      <c r="N8">
        <v>2</v>
      </c>
      <c r="O8">
        <v>38.725999999999999</v>
      </c>
      <c r="P8">
        <v>48.425800000000002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39.752899999999997</v>
      </c>
      <c r="Z8">
        <v>15.450699999999999</v>
      </c>
      <c r="AA8" t="s">
        <v>262</v>
      </c>
      <c r="AB8">
        <v>0.58589999999999998</v>
      </c>
      <c r="AC8" t="s">
        <v>263</v>
      </c>
      <c r="AD8">
        <v>1.1263000000000001</v>
      </c>
      <c r="AE8" t="s">
        <v>264</v>
      </c>
      <c r="AF8">
        <v>1.2754000000000001</v>
      </c>
      <c r="AG8">
        <v>0</v>
      </c>
      <c r="AH8">
        <v>145.34299999999999</v>
      </c>
      <c r="AI8">
        <v>16</v>
      </c>
      <c r="AJ8">
        <v>7</v>
      </c>
      <c r="AK8">
        <v>0</v>
      </c>
      <c r="AL8">
        <v>14</v>
      </c>
      <c r="AM8">
        <v>9</v>
      </c>
      <c r="AN8" t="s">
        <v>240</v>
      </c>
      <c r="AP8" t="str">
        <f t="shared" si="0"/>
        <v/>
      </c>
    </row>
    <row r="9" spans="1:42">
      <c r="A9" t="s">
        <v>265</v>
      </c>
      <c r="B9" s="4">
        <v>43402</v>
      </c>
      <c r="C9" s="1">
        <v>0.50347222222222221</v>
      </c>
      <c r="D9" t="s">
        <v>226</v>
      </c>
      <c r="E9" t="s">
        <v>229</v>
      </c>
      <c r="F9" t="s">
        <v>230</v>
      </c>
      <c r="G9">
        <v>4528</v>
      </c>
      <c r="H9" t="s">
        <v>231</v>
      </c>
      <c r="I9" t="s">
        <v>232</v>
      </c>
      <c r="J9" t="s">
        <v>233</v>
      </c>
      <c r="K9" t="s">
        <v>234</v>
      </c>
      <c r="L9" t="s">
        <v>235</v>
      </c>
      <c r="M9">
        <v>8</v>
      </c>
      <c r="N9">
        <v>2</v>
      </c>
      <c r="O9">
        <v>44.951300000000003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68.370900000000006</v>
      </c>
      <c r="Z9">
        <v>10.66</v>
      </c>
      <c r="AA9" t="s">
        <v>266</v>
      </c>
      <c r="AB9">
        <v>1.988</v>
      </c>
      <c r="AC9" t="s">
        <v>267</v>
      </c>
      <c r="AD9">
        <v>1.2211000000000001</v>
      </c>
      <c r="AE9" t="s">
        <v>268</v>
      </c>
      <c r="AF9">
        <v>2.0087999999999999</v>
      </c>
      <c r="AG9">
        <v>0</v>
      </c>
      <c r="AH9">
        <v>129.20009999999999</v>
      </c>
      <c r="AI9">
        <v>50</v>
      </c>
      <c r="AJ9">
        <v>9</v>
      </c>
      <c r="AK9">
        <v>0</v>
      </c>
      <c r="AL9">
        <v>14</v>
      </c>
      <c r="AM9">
        <v>60</v>
      </c>
      <c r="AN9" t="s">
        <v>240</v>
      </c>
      <c r="AP9" t="str">
        <f t="shared" si="0"/>
        <v/>
      </c>
    </row>
    <row r="10" spans="1:42">
      <c r="A10" t="s">
        <v>269</v>
      </c>
      <c r="B10" s="4">
        <v>43402</v>
      </c>
      <c r="C10" s="1">
        <v>0.50347222222222221</v>
      </c>
      <c r="D10" t="s">
        <v>226</v>
      </c>
      <c r="E10" t="s">
        <v>229</v>
      </c>
      <c r="F10" t="s">
        <v>230</v>
      </c>
      <c r="G10">
        <v>4528</v>
      </c>
      <c r="H10" t="s">
        <v>231</v>
      </c>
      <c r="I10" t="s">
        <v>232</v>
      </c>
      <c r="J10" t="s">
        <v>233</v>
      </c>
      <c r="K10" t="s">
        <v>234</v>
      </c>
      <c r="L10" t="s">
        <v>235</v>
      </c>
      <c r="M10">
        <v>12</v>
      </c>
      <c r="N10">
        <v>2</v>
      </c>
      <c r="O10">
        <v>40.701900000000002</v>
      </c>
      <c r="P10">
        <v>33.987900000000003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33.316299999999998</v>
      </c>
      <c r="Z10">
        <v>10.484299999999999</v>
      </c>
      <c r="AA10" t="s">
        <v>270</v>
      </c>
      <c r="AB10">
        <v>1.5029999999999999</v>
      </c>
      <c r="AC10" t="s">
        <v>263</v>
      </c>
      <c r="AD10">
        <v>1.1263000000000001</v>
      </c>
      <c r="AE10" t="s">
        <v>271</v>
      </c>
      <c r="AF10">
        <v>1.4204000000000001</v>
      </c>
      <c r="AG10">
        <v>1.5</v>
      </c>
      <c r="AH10">
        <v>124.04</v>
      </c>
      <c r="AI10">
        <v>20</v>
      </c>
      <c r="AJ10">
        <v>11</v>
      </c>
      <c r="AK10">
        <v>0</v>
      </c>
      <c r="AL10">
        <v>14</v>
      </c>
      <c r="AM10">
        <v>10</v>
      </c>
      <c r="AN10" t="s">
        <v>240</v>
      </c>
      <c r="AP10" t="str">
        <f t="shared" si="0"/>
        <v/>
      </c>
    </row>
    <row r="11" spans="1:42">
      <c r="A11" t="s">
        <v>272</v>
      </c>
      <c r="B11" s="4">
        <v>43402</v>
      </c>
      <c r="C11" s="1">
        <v>0.50347222222222221</v>
      </c>
      <c r="D11" t="s">
        <v>226</v>
      </c>
      <c r="E11" t="s">
        <v>229</v>
      </c>
      <c r="F11" t="s">
        <v>230</v>
      </c>
      <c r="G11">
        <v>4528</v>
      </c>
      <c r="H11" t="s">
        <v>231</v>
      </c>
      <c r="I11" t="s">
        <v>232</v>
      </c>
      <c r="J11" t="s">
        <v>233</v>
      </c>
      <c r="K11" t="s">
        <v>234</v>
      </c>
      <c r="L11" t="s">
        <v>235</v>
      </c>
      <c r="M11">
        <v>11</v>
      </c>
      <c r="N11">
        <v>2</v>
      </c>
      <c r="O11">
        <v>40.701900000000002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61.907600000000002</v>
      </c>
      <c r="Z11">
        <v>12.974299999999999</v>
      </c>
      <c r="AA11" t="s">
        <v>273</v>
      </c>
      <c r="AB11">
        <v>0.84150000000000003</v>
      </c>
      <c r="AC11" t="s">
        <v>243</v>
      </c>
      <c r="AD11">
        <v>0.87770000000000004</v>
      </c>
      <c r="AE11" t="s">
        <v>274</v>
      </c>
      <c r="AF11">
        <v>2.5701000000000001</v>
      </c>
      <c r="AG11">
        <v>1.5</v>
      </c>
      <c r="AH11">
        <v>121.37309999999999</v>
      </c>
      <c r="AI11">
        <v>14</v>
      </c>
      <c r="AJ11">
        <v>4</v>
      </c>
      <c r="AK11">
        <v>0</v>
      </c>
      <c r="AL11">
        <v>14</v>
      </c>
      <c r="AM11">
        <v>10</v>
      </c>
      <c r="AN11" t="s">
        <v>240</v>
      </c>
      <c r="AP11" t="str">
        <f t="shared" si="0"/>
        <v/>
      </c>
    </row>
    <row r="12" spans="1:42">
      <c r="A12" t="s">
        <v>275</v>
      </c>
      <c r="B12" s="4">
        <v>43402</v>
      </c>
      <c r="C12" s="1">
        <v>0.50347222222222221</v>
      </c>
      <c r="D12" t="s">
        <v>226</v>
      </c>
      <c r="E12" t="s">
        <v>229</v>
      </c>
      <c r="F12" t="s">
        <v>230</v>
      </c>
      <c r="G12">
        <v>4528</v>
      </c>
      <c r="H12" t="s">
        <v>231</v>
      </c>
      <c r="I12" t="s">
        <v>232</v>
      </c>
      <c r="J12" t="s">
        <v>233</v>
      </c>
      <c r="K12" t="s">
        <v>234</v>
      </c>
      <c r="L12" t="s">
        <v>235</v>
      </c>
      <c r="M12">
        <v>10</v>
      </c>
      <c r="N12">
        <v>2</v>
      </c>
      <c r="O12">
        <v>31.852900000000002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48.448300000000003</v>
      </c>
      <c r="Z12">
        <v>12.4114</v>
      </c>
      <c r="AA12" t="s">
        <v>276</v>
      </c>
      <c r="AB12">
        <v>1.6698999999999999</v>
      </c>
      <c r="AC12" t="s">
        <v>277</v>
      </c>
      <c r="AD12">
        <v>1.2051000000000001</v>
      </c>
      <c r="AE12" t="s">
        <v>278</v>
      </c>
      <c r="AF12">
        <v>1.6782999999999999</v>
      </c>
      <c r="AG12">
        <v>1.5</v>
      </c>
      <c r="AH12">
        <v>98.766000000000005</v>
      </c>
      <c r="AI12">
        <v>14</v>
      </c>
      <c r="AJ12">
        <v>10</v>
      </c>
      <c r="AK12">
        <v>0</v>
      </c>
      <c r="AL12">
        <v>14</v>
      </c>
      <c r="AM12">
        <v>9</v>
      </c>
      <c r="AN12" t="s">
        <v>240</v>
      </c>
      <c r="AP12" t="str">
        <f t="shared" si="0"/>
        <v/>
      </c>
    </row>
    <row r="13" spans="1:42">
      <c r="A13" t="s">
        <v>279</v>
      </c>
      <c r="B13" s="4">
        <v>43402</v>
      </c>
      <c r="C13" s="1">
        <v>0.50347222222222221</v>
      </c>
      <c r="D13" t="s">
        <v>226</v>
      </c>
      <c r="E13" t="s">
        <v>229</v>
      </c>
      <c r="F13" t="s">
        <v>230</v>
      </c>
      <c r="G13">
        <v>4528</v>
      </c>
      <c r="H13" t="s">
        <v>231</v>
      </c>
      <c r="I13" t="s">
        <v>232</v>
      </c>
      <c r="J13" t="s">
        <v>233</v>
      </c>
      <c r="K13" t="s">
        <v>234</v>
      </c>
      <c r="L13" t="s">
        <v>235</v>
      </c>
      <c r="M13">
        <v>14</v>
      </c>
      <c r="N13">
        <v>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t="s">
        <v>280</v>
      </c>
      <c r="AB13">
        <v>1.7735000000000001</v>
      </c>
      <c r="AC13" t="s">
        <v>281</v>
      </c>
      <c r="AD13">
        <v>0.48</v>
      </c>
      <c r="AE13" t="s">
        <v>282</v>
      </c>
      <c r="AF13">
        <v>0</v>
      </c>
      <c r="AG13">
        <v>1.5</v>
      </c>
      <c r="AH13">
        <v>3.7534999999999998</v>
      </c>
      <c r="AI13">
        <v>20</v>
      </c>
      <c r="AJ13">
        <v>14</v>
      </c>
      <c r="AK13">
        <v>0</v>
      </c>
      <c r="AL13">
        <v>14</v>
      </c>
      <c r="AN13" t="s">
        <v>240</v>
      </c>
      <c r="AP13" t="str">
        <f t="shared" si="0"/>
        <v/>
      </c>
    </row>
    <row r="14" spans="1:42">
      <c r="A14" t="s">
        <v>283</v>
      </c>
      <c r="B14" s="4">
        <v>43402</v>
      </c>
      <c r="C14" s="1">
        <v>0.50347222222222221</v>
      </c>
      <c r="D14" t="s">
        <v>226</v>
      </c>
      <c r="E14" t="s">
        <v>229</v>
      </c>
      <c r="F14" t="s">
        <v>230</v>
      </c>
      <c r="G14">
        <v>4528</v>
      </c>
      <c r="H14" t="s">
        <v>231</v>
      </c>
      <c r="I14" t="s">
        <v>232</v>
      </c>
      <c r="J14" t="s">
        <v>233</v>
      </c>
      <c r="K14" t="s">
        <v>234</v>
      </c>
      <c r="L14" t="s">
        <v>235</v>
      </c>
      <c r="M14">
        <v>3</v>
      </c>
      <c r="N14">
        <v>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t="s">
        <v>284</v>
      </c>
      <c r="AB14">
        <v>0.88859999999999995</v>
      </c>
      <c r="AC14" t="s">
        <v>255</v>
      </c>
      <c r="AD14">
        <v>8.2199999999999995E-2</v>
      </c>
      <c r="AE14" t="s">
        <v>285</v>
      </c>
      <c r="AF14">
        <v>1.2854000000000001</v>
      </c>
      <c r="AG14">
        <v>0</v>
      </c>
      <c r="AH14">
        <v>2.2562000000000002</v>
      </c>
      <c r="AI14">
        <v>50</v>
      </c>
      <c r="AJ14">
        <v>12</v>
      </c>
      <c r="AK14">
        <v>0</v>
      </c>
      <c r="AL14">
        <v>14</v>
      </c>
      <c r="AN14" t="s">
        <v>240</v>
      </c>
      <c r="AP14" t="str">
        <f t="shared" si="0"/>
        <v/>
      </c>
    </row>
    <row r="15" spans="1:42">
      <c r="A15" t="s">
        <v>286</v>
      </c>
      <c r="B15" s="4">
        <v>43402</v>
      </c>
      <c r="C15" s="1">
        <v>0.50347222222222221</v>
      </c>
      <c r="D15" t="s">
        <v>226</v>
      </c>
      <c r="E15" t="s">
        <v>229</v>
      </c>
      <c r="F15" t="s">
        <v>230</v>
      </c>
      <c r="G15">
        <v>4528</v>
      </c>
      <c r="H15" t="s">
        <v>231</v>
      </c>
      <c r="I15" t="s">
        <v>232</v>
      </c>
      <c r="J15" t="s">
        <v>233</v>
      </c>
      <c r="K15" t="s">
        <v>234</v>
      </c>
      <c r="L15" t="s">
        <v>235</v>
      </c>
      <c r="M15">
        <v>9</v>
      </c>
      <c r="N15">
        <v>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 t="s">
        <v>287</v>
      </c>
      <c r="AB15">
        <v>0.63580000000000003</v>
      </c>
      <c r="AC15" t="s">
        <v>288</v>
      </c>
      <c r="AD15">
        <v>0.26919999999999999</v>
      </c>
      <c r="AE15" t="s">
        <v>289</v>
      </c>
      <c r="AF15">
        <v>0.45369999999999999</v>
      </c>
      <c r="AG15">
        <v>0</v>
      </c>
      <c r="AH15">
        <v>1.3587</v>
      </c>
      <c r="AI15">
        <v>33</v>
      </c>
      <c r="AJ15">
        <v>13</v>
      </c>
      <c r="AK15">
        <v>0</v>
      </c>
      <c r="AL15">
        <v>14</v>
      </c>
      <c r="AN15" t="s">
        <v>240</v>
      </c>
      <c r="AP15" t="str">
        <f t="shared" si="0"/>
        <v/>
      </c>
    </row>
    <row r="16" spans="1:42">
      <c r="A16" t="s">
        <v>293</v>
      </c>
      <c r="B16" s="4">
        <v>43402</v>
      </c>
      <c r="C16" s="1">
        <v>0.51041666666666663</v>
      </c>
      <c r="D16" t="s">
        <v>175</v>
      </c>
      <c r="E16" t="s">
        <v>229</v>
      </c>
      <c r="F16" t="s">
        <v>290</v>
      </c>
      <c r="G16">
        <v>6469</v>
      </c>
      <c r="H16" t="s">
        <v>291</v>
      </c>
      <c r="I16" t="s">
        <v>232</v>
      </c>
      <c r="J16" t="s">
        <v>233</v>
      </c>
      <c r="K16" t="s">
        <v>234</v>
      </c>
      <c r="L16" t="s">
        <v>292</v>
      </c>
      <c r="M16">
        <v>1</v>
      </c>
      <c r="N16">
        <v>2</v>
      </c>
      <c r="O16">
        <v>67.204999999999998</v>
      </c>
      <c r="P16">
        <v>98.012100000000004</v>
      </c>
      <c r="Q16">
        <v>46.531799999999997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44.9893</v>
      </c>
      <c r="Z16">
        <v>22.1571</v>
      </c>
      <c r="AA16" t="s">
        <v>294</v>
      </c>
      <c r="AB16">
        <v>1.4902</v>
      </c>
      <c r="AC16" t="s">
        <v>295</v>
      </c>
      <c r="AD16">
        <v>1.2966</v>
      </c>
      <c r="AE16" t="s">
        <v>296</v>
      </c>
      <c r="AF16">
        <v>1.7130000000000001</v>
      </c>
      <c r="AG16">
        <v>35.833100000000002</v>
      </c>
      <c r="AH16" s="23">
        <v>319.22820000000002</v>
      </c>
      <c r="AI16">
        <v>1</v>
      </c>
      <c r="AJ16">
        <v>3</v>
      </c>
      <c r="AK16">
        <v>105</v>
      </c>
      <c r="AL16">
        <v>8</v>
      </c>
      <c r="AM16">
        <v>58</v>
      </c>
      <c r="AN16" t="s">
        <v>240</v>
      </c>
      <c r="AP16" t="str">
        <f t="shared" si="0"/>
        <v>Bold</v>
      </c>
    </row>
    <row r="17" spans="1:42">
      <c r="A17" t="s">
        <v>297</v>
      </c>
      <c r="B17" s="4">
        <v>43402</v>
      </c>
      <c r="C17" s="1">
        <v>0.51041666666666663</v>
      </c>
      <c r="D17" t="s">
        <v>175</v>
      </c>
      <c r="E17" t="s">
        <v>229</v>
      </c>
      <c r="F17" t="s">
        <v>290</v>
      </c>
      <c r="G17">
        <v>6469</v>
      </c>
      <c r="H17" t="s">
        <v>291</v>
      </c>
      <c r="I17" t="s">
        <v>232</v>
      </c>
      <c r="J17" t="s">
        <v>233</v>
      </c>
      <c r="K17" t="s">
        <v>234</v>
      </c>
      <c r="L17" t="s">
        <v>292</v>
      </c>
      <c r="M17">
        <v>4</v>
      </c>
      <c r="N17">
        <v>2</v>
      </c>
      <c r="O17">
        <v>89.171000000000006</v>
      </c>
      <c r="P17">
        <v>40.612099999999998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56.044400000000003</v>
      </c>
      <c r="Z17">
        <v>19.552099999999999</v>
      </c>
      <c r="AA17" t="s">
        <v>298</v>
      </c>
      <c r="AB17">
        <v>1.1056999999999999</v>
      </c>
      <c r="AC17" t="s">
        <v>299</v>
      </c>
      <c r="AD17">
        <v>0.47720000000000001</v>
      </c>
      <c r="AE17" t="s">
        <v>256</v>
      </c>
      <c r="AF17">
        <v>1.2625</v>
      </c>
      <c r="AG17">
        <v>13.3</v>
      </c>
      <c r="AH17">
        <v>221.52500000000001</v>
      </c>
      <c r="AI17">
        <v>2</v>
      </c>
      <c r="AJ17">
        <v>6</v>
      </c>
      <c r="AK17">
        <v>0</v>
      </c>
      <c r="AL17">
        <v>8</v>
      </c>
      <c r="AM17">
        <v>65</v>
      </c>
      <c r="AN17" t="s">
        <v>240</v>
      </c>
      <c r="AP17" t="str">
        <f t="shared" si="0"/>
        <v/>
      </c>
    </row>
    <row r="18" spans="1:42">
      <c r="A18" t="s">
        <v>300</v>
      </c>
      <c r="B18" s="4">
        <v>43402</v>
      </c>
      <c r="C18" s="1">
        <v>0.51041666666666663</v>
      </c>
      <c r="D18" t="s">
        <v>175</v>
      </c>
      <c r="E18" t="s">
        <v>229</v>
      </c>
      <c r="F18" t="s">
        <v>290</v>
      </c>
      <c r="G18">
        <v>6469</v>
      </c>
      <c r="H18" t="s">
        <v>291</v>
      </c>
      <c r="I18" t="s">
        <v>232</v>
      </c>
      <c r="J18" t="s">
        <v>233</v>
      </c>
      <c r="K18" t="s">
        <v>234</v>
      </c>
      <c r="L18" t="s">
        <v>292</v>
      </c>
      <c r="M18">
        <v>7</v>
      </c>
      <c r="N18">
        <v>2</v>
      </c>
      <c r="O18">
        <v>62.991500000000002</v>
      </c>
      <c r="P18">
        <v>51.366799999999998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50.943600000000004</v>
      </c>
      <c r="Z18">
        <v>18.764299999999999</v>
      </c>
      <c r="AA18" t="s">
        <v>301</v>
      </c>
      <c r="AB18">
        <v>1.8328</v>
      </c>
      <c r="AC18" t="s">
        <v>302</v>
      </c>
      <c r="AD18">
        <v>2.6074000000000002</v>
      </c>
      <c r="AE18" t="s">
        <v>303</v>
      </c>
      <c r="AF18">
        <v>1.4602999999999999</v>
      </c>
      <c r="AG18">
        <v>1.8</v>
      </c>
      <c r="AH18">
        <v>191.76669999999999</v>
      </c>
      <c r="AI18">
        <v>6.5</v>
      </c>
      <c r="AJ18">
        <v>1</v>
      </c>
      <c r="AK18">
        <v>0</v>
      </c>
      <c r="AL18">
        <v>8</v>
      </c>
      <c r="AM18">
        <v>33</v>
      </c>
      <c r="AN18" t="s">
        <v>240</v>
      </c>
      <c r="AP18" t="str">
        <f t="shared" si="0"/>
        <v/>
      </c>
    </row>
    <row r="19" spans="1:42">
      <c r="A19" t="s">
        <v>304</v>
      </c>
      <c r="B19" s="4">
        <v>43402</v>
      </c>
      <c r="C19" s="1">
        <v>0.51041666666666663</v>
      </c>
      <c r="D19" t="s">
        <v>175</v>
      </c>
      <c r="E19" t="s">
        <v>229</v>
      </c>
      <c r="F19" t="s">
        <v>290</v>
      </c>
      <c r="G19">
        <v>6469</v>
      </c>
      <c r="H19" t="s">
        <v>291</v>
      </c>
      <c r="I19" t="s">
        <v>232</v>
      </c>
      <c r="J19" t="s">
        <v>233</v>
      </c>
      <c r="K19" t="s">
        <v>234</v>
      </c>
      <c r="L19" t="s">
        <v>292</v>
      </c>
      <c r="M19">
        <v>9</v>
      </c>
      <c r="N19">
        <v>2</v>
      </c>
      <c r="O19">
        <v>49.670200000000001</v>
      </c>
      <c r="P19">
        <v>40.026200000000003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39.930999999999997</v>
      </c>
      <c r="Z19">
        <v>18.278600000000001</v>
      </c>
      <c r="AA19" t="s">
        <v>305</v>
      </c>
      <c r="AB19">
        <v>1.5737000000000001</v>
      </c>
      <c r="AC19" t="s">
        <v>306</v>
      </c>
      <c r="AD19">
        <v>0.74329999999999996</v>
      </c>
      <c r="AE19" t="s">
        <v>307</v>
      </c>
      <c r="AF19">
        <v>1.6951000000000001</v>
      </c>
      <c r="AG19">
        <v>3.3</v>
      </c>
      <c r="AH19">
        <v>155.21799999999999</v>
      </c>
      <c r="AI19">
        <v>10</v>
      </c>
      <c r="AJ19">
        <v>8</v>
      </c>
      <c r="AK19">
        <v>0</v>
      </c>
      <c r="AL19">
        <v>8</v>
      </c>
      <c r="AM19">
        <v>163</v>
      </c>
      <c r="AN19" t="s">
        <v>240</v>
      </c>
      <c r="AP19" t="str">
        <f t="shared" si="0"/>
        <v/>
      </c>
    </row>
    <row r="20" spans="1:42">
      <c r="A20" t="s">
        <v>308</v>
      </c>
      <c r="B20" s="4">
        <v>43402</v>
      </c>
      <c r="C20" s="1">
        <v>0.51041666666666663</v>
      </c>
      <c r="D20" t="s">
        <v>175</v>
      </c>
      <c r="E20" t="s">
        <v>229</v>
      </c>
      <c r="F20" t="s">
        <v>290</v>
      </c>
      <c r="G20">
        <v>6469</v>
      </c>
      <c r="H20" t="s">
        <v>291</v>
      </c>
      <c r="I20" t="s">
        <v>232</v>
      </c>
      <c r="J20" t="s">
        <v>233</v>
      </c>
      <c r="K20" t="s">
        <v>234</v>
      </c>
      <c r="L20" t="s">
        <v>292</v>
      </c>
      <c r="M20">
        <v>2</v>
      </c>
      <c r="N20">
        <v>2</v>
      </c>
      <c r="O20">
        <v>53.641199999999998</v>
      </c>
      <c r="P20">
        <v>30.474599999999999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36.739699999999999</v>
      </c>
      <c r="Z20">
        <v>14.528600000000001</v>
      </c>
      <c r="AA20" t="s">
        <v>309</v>
      </c>
      <c r="AB20">
        <v>1.3896999999999999</v>
      </c>
      <c r="AC20" t="s">
        <v>310</v>
      </c>
      <c r="AD20">
        <v>3.1661000000000001</v>
      </c>
      <c r="AE20" t="s">
        <v>311</v>
      </c>
      <c r="AF20">
        <v>1.8945000000000001</v>
      </c>
      <c r="AG20">
        <v>1.8</v>
      </c>
      <c r="AH20">
        <v>143.6345</v>
      </c>
      <c r="AI20">
        <v>66</v>
      </c>
      <c r="AJ20">
        <v>5</v>
      </c>
      <c r="AK20">
        <v>0</v>
      </c>
      <c r="AL20">
        <v>8</v>
      </c>
      <c r="AM20">
        <v>6</v>
      </c>
      <c r="AN20" t="s">
        <v>240</v>
      </c>
      <c r="AP20" t="str">
        <f t="shared" si="0"/>
        <v/>
      </c>
    </row>
    <row r="21" spans="1:42">
      <c r="A21" t="s">
        <v>312</v>
      </c>
      <c r="B21" s="4">
        <v>43402</v>
      </c>
      <c r="C21" s="1">
        <v>0.51041666666666663</v>
      </c>
      <c r="D21" t="s">
        <v>175</v>
      </c>
      <c r="E21" t="s">
        <v>229</v>
      </c>
      <c r="F21" t="s">
        <v>290</v>
      </c>
      <c r="G21">
        <v>6469</v>
      </c>
      <c r="H21" t="s">
        <v>291</v>
      </c>
      <c r="I21" t="s">
        <v>232</v>
      </c>
      <c r="J21" t="s">
        <v>233</v>
      </c>
      <c r="K21" t="s">
        <v>234</v>
      </c>
      <c r="L21" t="s">
        <v>292</v>
      </c>
      <c r="M21">
        <v>3</v>
      </c>
      <c r="N21">
        <v>2</v>
      </c>
      <c r="O21">
        <v>52.989699999999999</v>
      </c>
      <c r="P21">
        <v>29.031300000000002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35.7562</v>
      </c>
      <c r="Z21">
        <v>12.6693</v>
      </c>
      <c r="AA21" t="s">
        <v>313</v>
      </c>
      <c r="AB21">
        <v>1.3487</v>
      </c>
      <c r="AC21" t="s">
        <v>314</v>
      </c>
      <c r="AD21">
        <v>0.2382</v>
      </c>
      <c r="AE21" t="s">
        <v>315</v>
      </c>
      <c r="AF21">
        <v>0.9375</v>
      </c>
      <c r="AG21">
        <v>1.8</v>
      </c>
      <c r="AH21">
        <v>134.77080000000001</v>
      </c>
      <c r="AI21">
        <v>66</v>
      </c>
      <c r="AJ21">
        <v>4</v>
      </c>
      <c r="AK21">
        <v>0</v>
      </c>
      <c r="AL21">
        <v>8</v>
      </c>
      <c r="AM21">
        <v>26</v>
      </c>
      <c r="AN21" t="s">
        <v>240</v>
      </c>
      <c r="AP21" t="str">
        <f t="shared" si="0"/>
        <v/>
      </c>
    </row>
    <row r="22" spans="1:42">
      <c r="A22" t="s">
        <v>316</v>
      </c>
      <c r="B22" s="4">
        <v>43402</v>
      </c>
      <c r="C22" s="1">
        <v>0.51041666666666663</v>
      </c>
      <c r="D22" t="s">
        <v>175</v>
      </c>
      <c r="E22" t="s">
        <v>229</v>
      </c>
      <c r="F22" t="s">
        <v>290</v>
      </c>
      <c r="G22">
        <v>6469</v>
      </c>
      <c r="H22" t="s">
        <v>291</v>
      </c>
      <c r="I22" t="s">
        <v>232</v>
      </c>
      <c r="J22" t="s">
        <v>233</v>
      </c>
      <c r="K22" t="s">
        <v>234</v>
      </c>
      <c r="L22" t="s">
        <v>292</v>
      </c>
      <c r="M22">
        <v>6</v>
      </c>
      <c r="N22">
        <v>2</v>
      </c>
      <c r="O22">
        <v>38.8474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59.0869</v>
      </c>
      <c r="Z22">
        <v>9.2543000000000006</v>
      </c>
      <c r="AA22" t="s">
        <v>317</v>
      </c>
      <c r="AB22">
        <v>2.0148000000000001</v>
      </c>
      <c r="AC22" t="s">
        <v>318</v>
      </c>
      <c r="AD22">
        <v>0.95299999999999996</v>
      </c>
      <c r="AE22" t="s">
        <v>319</v>
      </c>
      <c r="AF22">
        <v>1.9403999999999999</v>
      </c>
      <c r="AG22">
        <v>1.8</v>
      </c>
      <c r="AH22">
        <v>113.8968</v>
      </c>
      <c r="AI22">
        <v>33</v>
      </c>
      <c r="AJ22">
        <v>2</v>
      </c>
      <c r="AK22">
        <v>0</v>
      </c>
      <c r="AL22">
        <v>8</v>
      </c>
      <c r="AM22">
        <v>142</v>
      </c>
      <c r="AN22" t="s">
        <v>240</v>
      </c>
      <c r="AP22" t="str">
        <f t="shared" si="0"/>
        <v/>
      </c>
    </row>
    <row r="23" spans="1:42">
      <c r="A23" t="s">
        <v>320</v>
      </c>
      <c r="B23" s="4">
        <v>43402</v>
      </c>
      <c r="C23" s="1">
        <v>0.51041666666666663</v>
      </c>
      <c r="D23" t="s">
        <v>175</v>
      </c>
      <c r="E23" t="s">
        <v>229</v>
      </c>
      <c r="F23" t="s">
        <v>290</v>
      </c>
      <c r="G23">
        <v>6469</v>
      </c>
      <c r="H23" t="s">
        <v>291</v>
      </c>
      <c r="I23" t="s">
        <v>232</v>
      </c>
      <c r="J23" t="s">
        <v>233</v>
      </c>
      <c r="K23" t="s">
        <v>234</v>
      </c>
      <c r="L23" t="s">
        <v>292</v>
      </c>
      <c r="M23">
        <v>8</v>
      </c>
      <c r="N23">
        <v>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t="s">
        <v>321</v>
      </c>
      <c r="AB23">
        <v>2.5796999999999999</v>
      </c>
      <c r="AC23" t="s">
        <v>322</v>
      </c>
      <c r="AD23">
        <v>1.2907</v>
      </c>
      <c r="AE23" t="s">
        <v>323</v>
      </c>
      <c r="AF23">
        <v>2.1355</v>
      </c>
      <c r="AG23">
        <v>5.8</v>
      </c>
      <c r="AH23">
        <v>11.805899999999999</v>
      </c>
      <c r="AI23">
        <v>20</v>
      </c>
      <c r="AJ23">
        <v>9</v>
      </c>
      <c r="AK23">
        <v>0</v>
      </c>
      <c r="AL23">
        <v>8</v>
      </c>
      <c r="AN23" t="s">
        <v>240</v>
      </c>
      <c r="AP23" t="str">
        <f t="shared" si="0"/>
        <v/>
      </c>
    </row>
    <row r="24" spans="1:42">
      <c r="A24" t="s">
        <v>324</v>
      </c>
      <c r="B24" s="4">
        <v>43402</v>
      </c>
      <c r="C24" s="1">
        <v>0.51041666666666663</v>
      </c>
      <c r="D24" t="s">
        <v>175</v>
      </c>
      <c r="E24" t="s">
        <v>229</v>
      </c>
      <c r="F24" t="s">
        <v>290</v>
      </c>
      <c r="G24">
        <v>6469</v>
      </c>
      <c r="H24" t="s">
        <v>291</v>
      </c>
      <c r="I24" t="s">
        <v>232</v>
      </c>
      <c r="J24" t="s">
        <v>233</v>
      </c>
      <c r="K24" t="s">
        <v>234</v>
      </c>
      <c r="L24" t="s">
        <v>292</v>
      </c>
      <c r="M24">
        <v>5</v>
      </c>
      <c r="N24">
        <v>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B24">
        <v>0</v>
      </c>
      <c r="AC24" t="s">
        <v>325</v>
      </c>
      <c r="AD24">
        <v>1.7629999999999999</v>
      </c>
      <c r="AE24" t="s">
        <v>326</v>
      </c>
      <c r="AF24">
        <v>1.6920999999999999</v>
      </c>
      <c r="AG24">
        <v>1.8</v>
      </c>
      <c r="AH24">
        <v>5.2550999999999997</v>
      </c>
      <c r="AI24">
        <v>0</v>
      </c>
      <c r="AJ24">
        <v>7</v>
      </c>
      <c r="AK24">
        <v>0</v>
      </c>
      <c r="AL24">
        <v>8</v>
      </c>
      <c r="AN24" t="s">
        <v>240</v>
      </c>
      <c r="AP24" t="str">
        <f t="shared" si="0"/>
        <v/>
      </c>
    </row>
    <row r="25" spans="1:42">
      <c r="A25" t="s">
        <v>332</v>
      </c>
      <c r="B25" s="4">
        <v>43402</v>
      </c>
      <c r="C25" s="1">
        <v>0.51388888888888895</v>
      </c>
      <c r="D25" t="s">
        <v>212</v>
      </c>
      <c r="E25" t="s">
        <v>327</v>
      </c>
      <c r="G25">
        <v>6269</v>
      </c>
      <c r="H25" t="s">
        <v>328</v>
      </c>
      <c r="I25" t="s">
        <v>329</v>
      </c>
      <c r="J25" t="s">
        <v>233</v>
      </c>
      <c r="K25" t="s">
        <v>330</v>
      </c>
      <c r="L25" t="s">
        <v>331</v>
      </c>
      <c r="M25">
        <v>1</v>
      </c>
      <c r="N25">
        <v>4</v>
      </c>
      <c r="O25">
        <v>115.99890000000001</v>
      </c>
      <c r="P25">
        <v>88.256500000000003</v>
      </c>
      <c r="Q25">
        <v>19.425899999999999</v>
      </c>
      <c r="R25">
        <v>7.6845999999999997</v>
      </c>
      <c r="S25">
        <v>4.8567</v>
      </c>
      <c r="T25">
        <v>4.9955999999999996</v>
      </c>
      <c r="U25">
        <v>2.8689</v>
      </c>
      <c r="V25">
        <v>1.4466000000000001</v>
      </c>
      <c r="W25">
        <v>1.8076000000000001</v>
      </c>
      <c r="X25">
        <v>1.4448000000000001</v>
      </c>
      <c r="Y25">
        <v>0</v>
      </c>
      <c r="Z25">
        <v>7.5991999999999997</v>
      </c>
      <c r="AA25" t="s">
        <v>333</v>
      </c>
      <c r="AB25">
        <v>2.7477999999999998</v>
      </c>
      <c r="AC25" t="s">
        <v>334</v>
      </c>
      <c r="AD25">
        <v>2.3571</v>
      </c>
      <c r="AE25" t="s">
        <v>335</v>
      </c>
      <c r="AF25">
        <v>1.4528000000000001</v>
      </c>
      <c r="AG25">
        <v>9.5989000000000004</v>
      </c>
      <c r="AH25" s="23">
        <v>272.54180000000002</v>
      </c>
      <c r="AI25">
        <v>2.75</v>
      </c>
      <c r="AK25">
        <v>120</v>
      </c>
      <c r="AL25">
        <v>14</v>
      </c>
      <c r="AM25">
        <v>48</v>
      </c>
      <c r="AN25" t="s">
        <v>336</v>
      </c>
      <c r="AP25" t="str">
        <f t="shared" si="0"/>
        <v>Bold</v>
      </c>
    </row>
    <row r="26" spans="1:42">
      <c r="A26" t="s">
        <v>337</v>
      </c>
      <c r="B26" s="4">
        <v>43402</v>
      </c>
      <c r="C26" s="1">
        <v>0.51388888888888895</v>
      </c>
      <c r="D26" t="s">
        <v>212</v>
      </c>
      <c r="E26" t="s">
        <v>327</v>
      </c>
      <c r="G26">
        <v>6269</v>
      </c>
      <c r="H26" t="s">
        <v>328</v>
      </c>
      <c r="I26" t="s">
        <v>329</v>
      </c>
      <c r="J26" t="s">
        <v>233</v>
      </c>
      <c r="K26" t="s">
        <v>330</v>
      </c>
      <c r="L26" t="s">
        <v>331</v>
      </c>
      <c r="M26">
        <v>3</v>
      </c>
      <c r="N26">
        <v>4</v>
      </c>
      <c r="O26">
        <v>62.7776</v>
      </c>
      <c r="P26">
        <v>72.7059</v>
      </c>
      <c r="Q26">
        <v>19.099</v>
      </c>
      <c r="R26">
        <v>7.0018000000000002</v>
      </c>
      <c r="S26">
        <v>4.1657000000000002</v>
      </c>
      <c r="T26">
        <v>4.2404000000000002</v>
      </c>
      <c r="U26">
        <v>3.5329000000000002</v>
      </c>
      <c r="V26">
        <v>3.0960000000000001</v>
      </c>
      <c r="W26">
        <v>1.4155</v>
      </c>
      <c r="X26">
        <v>1.4178999999999999</v>
      </c>
      <c r="Y26">
        <v>0</v>
      </c>
      <c r="Z26">
        <v>19.5914</v>
      </c>
      <c r="AA26" t="s">
        <v>338</v>
      </c>
      <c r="AB26">
        <v>6.3600000000000004E-2</v>
      </c>
      <c r="AC26" t="s">
        <v>339</v>
      </c>
      <c r="AD26">
        <v>1.2454000000000001</v>
      </c>
      <c r="AE26" t="s">
        <v>340</v>
      </c>
      <c r="AF26">
        <v>0.4723</v>
      </c>
      <c r="AG26">
        <v>7.6977000000000002</v>
      </c>
      <c r="AH26">
        <v>208.5231</v>
      </c>
      <c r="AI26">
        <v>14</v>
      </c>
      <c r="AK26">
        <v>107</v>
      </c>
      <c r="AL26">
        <v>14</v>
      </c>
      <c r="AM26">
        <v>16</v>
      </c>
      <c r="AN26" t="s">
        <v>336</v>
      </c>
      <c r="AP26" t="str">
        <f t="shared" si="0"/>
        <v/>
      </c>
    </row>
    <row r="27" spans="1:42">
      <c r="A27" t="s">
        <v>341</v>
      </c>
      <c r="B27" s="4">
        <v>43402</v>
      </c>
      <c r="C27" s="1">
        <v>0.51388888888888895</v>
      </c>
      <c r="D27" t="s">
        <v>212</v>
      </c>
      <c r="E27" t="s">
        <v>327</v>
      </c>
      <c r="G27">
        <v>6269</v>
      </c>
      <c r="H27" t="s">
        <v>328</v>
      </c>
      <c r="I27" t="s">
        <v>329</v>
      </c>
      <c r="J27" t="s">
        <v>233</v>
      </c>
      <c r="K27" t="s">
        <v>330</v>
      </c>
      <c r="L27" t="s">
        <v>331</v>
      </c>
      <c r="M27">
        <v>4</v>
      </c>
      <c r="N27">
        <v>4</v>
      </c>
      <c r="O27">
        <v>58.0242</v>
      </c>
      <c r="P27">
        <v>59.9985</v>
      </c>
      <c r="Q27">
        <v>29.495799999999999</v>
      </c>
      <c r="R27">
        <v>6.9511000000000003</v>
      </c>
      <c r="S27">
        <v>4.7912999999999997</v>
      </c>
      <c r="T27">
        <v>4.6459000000000001</v>
      </c>
      <c r="U27">
        <v>2.0421</v>
      </c>
      <c r="V27">
        <v>1.867</v>
      </c>
      <c r="W27">
        <v>1.5623</v>
      </c>
      <c r="X27">
        <v>1.3535999999999999</v>
      </c>
      <c r="Y27">
        <v>0</v>
      </c>
      <c r="Z27">
        <v>12.95</v>
      </c>
      <c r="AA27" t="s">
        <v>342</v>
      </c>
      <c r="AB27">
        <v>2.1206999999999998</v>
      </c>
      <c r="AC27" t="s">
        <v>343</v>
      </c>
      <c r="AD27">
        <v>1.0755999999999999</v>
      </c>
      <c r="AE27" t="s">
        <v>268</v>
      </c>
      <c r="AF27">
        <v>2.8483999999999998</v>
      </c>
      <c r="AG27">
        <v>14.3005</v>
      </c>
      <c r="AH27">
        <v>204.02699999999999</v>
      </c>
      <c r="AI27">
        <v>4</v>
      </c>
      <c r="AK27">
        <v>118</v>
      </c>
      <c r="AL27">
        <v>14</v>
      </c>
      <c r="AM27">
        <v>25</v>
      </c>
      <c r="AN27" t="s">
        <v>336</v>
      </c>
      <c r="AP27" t="str">
        <f t="shared" si="0"/>
        <v/>
      </c>
    </row>
    <row r="28" spans="1:42">
      <c r="A28" t="s">
        <v>344</v>
      </c>
      <c r="B28" s="4">
        <v>43402</v>
      </c>
      <c r="C28" s="1">
        <v>0.51388888888888895</v>
      </c>
      <c r="D28" t="s">
        <v>212</v>
      </c>
      <c r="E28" t="s">
        <v>327</v>
      </c>
      <c r="G28">
        <v>6269</v>
      </c>
      <c r="H28" t="s">
        <v>328</v>
      </c>
      <c r="I28" t="s">
        <v>329</v>
      </c>
      <c r="J28" t="s">
        <v>233</v>
      </c>
      <c r="K28" t="s">
        <v>330</v>
      </c>
      <c r="L28" t="s">
        <v>331</v>
      </c>
      <c r="M28">
        <v>13</v>
      </c>
      <c r="N28">
        <v>4</v>
      </c>
      <c r="O28">
        <v>70.684700000000007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107.51139999999999</v>
      </c>
      <c r="Z28">
        <v>0</v>
      </c>
      <c r="AA28" t="s">
        <v>345</v>
      </c>
      <c r="AB28">
        <v>1.5911</v>
      </c>
      <c r="AC28" t="s">
        <v>334</v>
      </c>
      <c r="AD28">
        <v>2.3571</v>
      </c>
      <c r="AE28" t="s">
        <v>346</v>
      </c>
      <c r="AF28">
        <v>2.0002</v>
      </c>
      <c r="AG28">
        <v>3.6</v>
      </c>
      <c r="AH28">
        <v>187.74449999999999</v>
      </c>
      <c r="AI28">
        <v>6</v>
      </c>
      <c r="AK28">
        <v>0</v>
      </c>
      <c r="AL28">
        <v>14</v>
      </c>
      <c r="AM28">
        <v>39</v>
      </c>
      <c r="AN28" t="s">
        <v>336</v>
      </c>
      <c r="AP28" t="str">
        <f t="shared" si="0"/>
        <v/>
      </c>
    </row>
    <row r="29" spans="1:42">
      <c r="A29" t="s">
        <v>347</v>
      </c>
      <c r="B29" s="4">
        <v>43402</v>
      </c>
      <c r="C29" s="1">
        <v>0.51388888888888895</v>
      </c>
      <c r="D29" t="s">
        <v>212</v>
      </c>
      <c r="E29" t="s">
        <v>327</v>
      </c>
      <c r="G29">
        <v>6269</v>
      </c>
      <c r="H29" t="s">
        <v>328</v>
      </c>
      <c r="I29" t="s">
        <v>329</v>
      </c>
      <c r="J29" t="s">
        <v>233</v>
      </c>
      <c r="K29" t="s">
        <v>330</v>
      </c>
      <c r="L29" t="s">
        <v>331</v>
      </c>
      <c r="M29">
        <v>9</v>
      </c>
      <c r="N29">
        <v>4</v>
      </c>
      <c r="O29">
        <v>59.369700000000002</v>
      </c>
      <c r="P29">
        <v>42.443100000000001</v>
      </c>
      <c r="Q29">
        <v>22.702500000000001</v>
      </c>
      <c r="R29">
        <v>10.094799999999999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18.090599999999998</v>
      </c>
      <c r="Z29">
        <v>15.5807</v>
      </c>
      <c r="AA29" t="s">
        <v>348</v>
      </c>
      <c r="AB29">
        <v>1.5278</v>
      </c>
      <c r="AC29" t="s">
        <v>349</v>
      </c>
      <c r="AD29">
        <v>0.65849999999999997</v>
      </c>
      <c r="AE29" t="s">
        <v>350</v>
      </c>
      <c r="AF29">
        <v>0.24</v>
      </c>
      <c r="AG29">
        <v>10.166499999999999</v>
      </c>
      <c r="AH29">
        <v>180.8741</v>
      </c>
      <c r="AI29">
        <v>20</v>
      </c>
      <c r="AK29">
        <v>0</v>
      </c>
      <c r="AL29">
        <v>14</v>
      </c>
      <c r="AM29">
        <v>13</v>
      </c>
      <c r="AN29" t="s">
        <v>336</v>
      </c>
      <c r="AP29" t="str">
        <f t="shared" si="0"/>
        <v/>
      </c>
    </row>
    <row r="30" spans="1:42">
      <c r="A30" t="s">
        <v>351</v>
      </c>
      <c r="B30" s="4">
        <v>43402</v>
      </c>
      <c r="C30" s="1">
        <v>0.51388888888888895</v>
      </c>
      <c r="D30" t="s">
        <v>212</v>
      </c>
      <c r="E30" t="s">
        <v>327</v>
      </c>
      <c r="G30">
        <v>6269</v>
      </c>
      <c r="H30" t="s">
        <v>328</v>
      </c>
      <c r="I30" t="s">
        <v>329</v>
      </c>
      <c r="J30" t="s">
        <v>233</v>
      </c>
      <c r="K30" t="s">
        <v>330</v>
      </c>
      <c r="L30" t="s">
        <v>331</v>
      </c>
      <c r="M30">
        <v>7</v>
      </c>
      <c r="N30">
        <v>4</v>
      </c>
      <c r="O30">
        <v>67.704999999999998</v>
      </c>
      <c r="P30">
        <v>35.753799999999998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45.015099999999997</v>
      </c>
      <c r="Z30">
        <v>17.7</v>
      </c>
      <c r="AA30" t="s">
        <v>352</v>
      </c>
      <c r="AB30">
        <v>2.7681</v>
      </c>
      <c r="AC30" t="s">
        <v>353</v>
      </c>
      <c r="AD30">
        <v>2.3818000000000001</v>
      </c>
      <c r="AE30" t="s">
        <v>354</v>
      </c>
      <c r="AF30">
        <v>0.81179999999999997</v>
      </c>
      <c r="AG30">
        <v>6</v>
      </c>
      <c r="AH30">
        <v>178.13560000000001</v>
      </c>
      <c r="AI30">
        <v>6</v>
      </c>
      <c r="AK30">
        <v>0</v>
      </c>
      <c r="AL30">
        <v>14</v>
      </c>
      <c r="AM30">
        <v>28</v>
      </c>
      <c r="AN30" t="s">
        <v>336</v>
      </c>
      <c r="AP30" t="str">
        <f t="shared" si="0"/>
        <v/>
      </c>
    </row>
    <row r="31" spans="1:42">
      <c r="A31" t="s">
        <v>355</v>
      </c>
      <c r="B31" s="4">
        <v>43402</v>
      </c>
      <c r="C31" s="1">
        <v>0.51388888888888895</v>
      </c>
      <c r="D31" t="s">
        <v>212</v>
      </c>
      <c r="E31" t="s">
        <v>327</v>
      </c>
      <c r="G31">
        <v>6269</v>
      </c>
      <c r="H31" t="s">
        <v>328</v>
      </c>
      <c r="I31" t="s">
        <v>329</v>
      </c>
      <c r="J31" t="s">
        <v>233</v>
      </c>
      <c r="K31" t="s">
        <v>330</v>
      </c>
      <c r="L31" t="s">
        <v>331</v>
      </c>
      <c r="M31">
        <v>2</v>
      </c>
      <c r="N31">
        <v>4</v>
      </c>
      <c r="O31">
        <v>53.356000000000002</v>
      </c>
      <c r="P31">
        <v>57.268000000000001</v>
      </c>
      <c r="Q31">
        <v>15.909599999999999</v>
      </c>
      <c r="R31">
        <v>5.5307000000000004</v>
      </c>
      <c r="S31">
        <v>7.2925000000000004</v>
      </c>
      <c r="T31">
        <v>3.3839000000000001</v>
      </c>
      <c r="U31">
        <v>3.8334000000000001</v>
      </c>
      <c r="V31">
        <v>1.9378</v>
      </c>
      <c r="W31">
        <v>2.0905999999999998</v>
      </c>
      <c r="X31">
        <v>1.3513999999999999</v>
      </c>
      <c r="Y31">
        <v>0</v>
      </c>
      <c r="Z31">
        <v>0</v>
      </c>
      <c r="AA31" t="s">
        <v>356</v>
      </c>
      <c r="AB31">
        <v>6.8779000000000003</v>
      </c>
      <c r="AC31" t="s">
        <v>357</v>
      </c>
      <c r="AD31">
        <v>3.3694999999999999</v>
      </c>
      <c r="AE31" t="s">
        <v>358</v>
      </c>
      <c r="AF31">
        <v>0.27879999999999999</v>
      </c>
      <c r="AG31">
        <v>6.3857999999999997</v>
      </c>
      <c r="AH31">
        <v>168.86590000000001</v>
      </c>
      <c r="AI31">
        <v>2.5</v>
      </c>
      <c r="AK31">
        <v>0</v>
      </c>
      <c r="AL31">
        <v>14</v>
      </c>
      <c r="AM31">
        <v>404</v>
      </c>
      <c r="AN31" t="s">
        <v>336</v>
      </c>
      <c r="AP31" t="str">
        <f t="shared" si="0"/>
        <v/>
      </c>
    </row>
    <row r="32" spans="1:42">
      <c r="A32" t="s">
        <v>359</v>
      </c>
      <c r="B32" s="4">
        <v>43402</v>
      </c>
      <c r="C32" s="1">
        <v>0.51388888888888895</v>
      </c>
      <c r="D32" t="s">
        <v>212</v>
      </c>
      <c r="E32" t="s">
        <v>327</v>
      </c>
      <c r="G32">
        <v>6269</v>
      </c>
      <c r="H32" t="s">
        <v>328</v>
      </c>
      <c r="I32" t="s">
        <v>329</v>
      </c>
      <c r="J32" t="s">
        <v>233</v>
      </c>
      <c r="K32" t="s">
        <v>330</v>
      </c>
      <c r="L32" t="s">
        <v>331</v>
      </c>
      <c r="M32">
        <v>14</v>
      </c>
      <c r="N32">
        <v>4</v>
      </c>
      <c r="O32">
        <v>50.941000000000003</v>
      </c>
      <c r="P32">
        <v>44.201799999999999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42.5304</v>
      </c>
      <c r="Z32">
        <v>17.652899999999999</v>
      </c>
      <c r="AA32" t="s">
        <v>360</v>
      </c>
      <c r="AB32">
        <v>2.9236</v>
      </c>
      <c r="AC32" t="s">
        <v>361</v>
      </c>
      <c r="AD32">
        <v>0.41249999999999998</v>
      </c>
      <c r="AE32" t="s">
        <v>362</v>
      </c>
      <c r="AF32">
        <v>1.9237</v>
      </c>
      <c r="AG32">
        <v>8.1</v>
      </c>
      <c r="AH32">
        <v>168.6859</v>
      </c>
      <c r="AI32">
        <v>10</v>
      </c>
      <c r="AK32">
        <v>0</v>
      </c>
      <c r="AL32">
        <v>14</v>
      </c>
      <c r="AM32">
        <v>16</v>
      </c>
      <c r="AN32" t="s">
        <v>336</v>
      </c>
      <c r="AP32" t="str">
        <f t="shared" si="0"/>
        <v/>
      </c>
    </row>
    <row r="33" spans="1:42">
      <c r="A33" t="s">
        <v>363</v>
      </c>
      <c r="B33" s="4">
        <v>43402</v>
      </c>
      <c r="C33" s="1">
        <v>0.51388888888888895</v>
      </c>
      <c r="D33" t="s">
        <v>212</v>
      </c>
      <c r="E33" t="s">
        <v>327</v>
      </c>
      <c r="G33">
        <v>6269</v>
      </c>
      <c r="H33" t="s">
        <v>328</v>
      </c>
      <c r="I33" t="s">
        <v>329</v>
      </c>
      <c r="J33" t="s">
        <v>233</v>
      </c>
      <c r="K33" t="s">
        <v>330</v>
      </c>
      <c r="L33" t="s">
        <v>331</v>
      </c>
      <c r="M33">
        <v>6</v>
      </c>
      <c r="N33">
        <v>4</v>
      </c>
      <c r="O33">
        <v>43.523600000000002</v>
      </c>
      <c r="P33">
        <v>42.590299999999999</v>
      </c>
      <c r="Q33">
        <v>15.549200000000001</v>
      </c>
      <c r="R33">
        <v>9.4648000000000003</v>
      </c>
      <c r="S33">
        <v>5.3170999999999999</v>
      </c>
      <c r="T33">
        <v>5.1672000000000002</v>
      </c>
      <c r="U33">
        <v>3.5259</v>
      </c>
      <c r="V33">
        <v>1.2504999999999999</v>
      </c>
      <c r="W33">
        <v>0.69989999999999997</v>
      </c>
      <c r="X33">
        <v>0</v>
      </c>
      <c r="Y33">
        <v>1.2896000000000001</v>
      </c>
      <c r="Z33">
        <v>10.8629</v>
      </c>
      <c r="AA33" t="s">
        <v>364</v>
      </c>
      <c r="AB33">
        <v>1.1133999999999999</v>
      </c>
      <c r="AC33" t="s">
        <v>365</v>
      </c>
      <c r="AD33">
        <v>2.3451</v>
      </c>
      <c r="AE33" t="s">
        <v>366</v>
      </c>
      <c r="AF33">
        <v>1.2904</v>
      </c>
      <c r="AG33">
        <v>5.1589</v>
      </c>
      <c r="AH33">
        <v>149.14869999999999</v>
      </c>
      <c r="AI33">
        <v>33</v>
      </c>
      <c r="AK33">
        <v>0</v>
      </c>
      <c r="AL33">
        <v>14</v>
      </c>
      <c r="AM33">
        <v>28</v>
      </c>
      <c r="AN33" t="s">
        <v>336</v>
      </c>
      <c r="AP33" t="str">
        <f t="shared" si="0"/>
        <v/>
      </c>
    </row>
    <row r="34" spans="1:42">
      <c r="A34" t="s">
        <v>367</v>
      </c>
      <c r="B34" s="4">
        <v>43402</v>
      </c>
      <c r="C34" s="1">
        <v>0.51388888888888895</v>
      </c>
      <c r="D34" t="s">
        <v>212</v>
      </c>
      <c r="E34" t="s">
        <v>327</v>
      </c>
      <c r="G34">
        <v>6269</v>
      </c>
      <c r="H34" t="s">
        <v>328</v>
      </c>
      <c r="I34" t="s">
        <v>329</v>
      </c>
      <c r="J34" t="s">
        <v>233</v>
      </c>
      <c r="K34" t="s">
        <v>330</v>
      </c>
      <c r="L34" t="s">
        <v>331</v>
      </c>
      <c r="M34">
        <v>5</v>
      </c>
      <c r="N34">
        <v>4</v>
      </c>
      <c r="O34">
        <v>56.527900000000002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85.978899999999996</v>
      </c>
      <c r="Z34">
        <v>0</v>
      </c>
      <c r="AA34" t="s">
        <v>368</v>
      </c>
      <c r="AB34">
        <v>0.878</v>
      </c>
      <c r="AC34" t="s">
        <v>369</v>
      </c>
      <c r="AD34">
        <v>5.8799999999999998E-2</v>
      </c>
      <c r="AE34" t="s">
        <v>370</v>
      </c>
      <c r="AF34">
        <v>0</v>
      </c>
      <c r="AG34">
        <v>1.5</v>
      </c>
      <c r="AH34">
        <v>144.9436</v>
      </c>
      <c r="AI34">
        <v>25</v>
      </c>
      <c r="AK34">
        <v>0</v>
      </c>
      <c r="AL34">
        <v>14</v>
      </c>
      <c r="AM34">
        <v>17</v>
      </c>
      <c r="AN34" t="s">
        <v>336</v>
      </c>
      <c r="AP34" t="str">
        <f t="shared" si="0"/>
        <v/>
      </c>
    </row>
    <row r="35" spans="1:42">
      <c r="A35" t="s">
        <v>371</v>
      </c>
      <c r="B35" s="4">
        <v>43402</v>
      </c>
      <c r="C35" s="1">
        <v>0.51388888888888895</v>
      </c>
      <c r="D35" t="s">
        <v>212</v>
      </c>
      <c r="E35" t="s">
        <v>327</v>
      </c>
      <c r="G35">
        <v>6269</v>
      </c>
      <c r="H35" t="s">
        <v>328</v>
      </c>
      <c r="I35" t="s">
        <v>329</v>
      </c>
      <c r="J35" t="s">
        <v>233</v>
      </c>
      <c r="K35" t="s">
        <v>330</v>
      </c>
      <c r="L35" t="s">
        <v>331</v>
      </c>
      <c r="M35">
        <v>8</v>
      </c>
      <c r="N35">
        <v>4</v>
      </c>
      <c r="O35">
        <v>42.540199999999999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64.703699999999998</v>
      </c>
      <c r="Z35">
        <v>9.6829000000000001</v>
      </c>
      <c r="AA35" t="s">
        <v>372</v>
      </c>
      <c r="AB35">
        <v>0.91759999999999997</v>
      </c>
      <c r="AC35" t="s">
        <v>373</v>
      </c>
      <c r="AD35">
        <v>0.74550000000000005</v>
      </c>
      <c r="AE35" t="s">
        <v>374</v>
      </c>
      <c r="AF35">
        <v>2.7414999999999998</v>
      </c>
      <c r="AG35">
        <v>5</v>
      </c>
      <c r="AH35">
        <v>126.3314</v>
      </c>
      <c r="AI35">
        <v>33</v>
      </c>
      <c r="AK35">
        <v>0</v>
      </c>
      <c r="AL35">
        <v>14</v>
      </c>
      <c r="AM35">
        <v>21</v>
      </c>
      <c r="AN35" t="s">
        <v>336</v>
      </c>
      <c r="AP35" t="str">
        <f t="shared" si="0"/>
        <v/>
      </c>
    </row>
    <row r="36" spans="1:42">
      <c r="A36" t="s">
        <v>375</v>
      </c>
      <c r="B36" s="4">
        <v>43402</v>
      </c>
      <c r="C36" s="1">
        <v>0.51388888888888895</v>
      </c>
      <c r="D36" t="s">
        <v>212</v>
      </c>
      <c r="E36" t="s">
        <v>327</v>
      </c>
      <c r="G36">
        <v>6269</v>
      </c>
      <c r="H36" t="s">
        <v>328</v>
      </c>
      <c r="I36" t="s">
        <v>329</v>
      </c>
      <c r="J36" t="s">
        <v>233</v>
      </c>
      <c r="K36" t="s">
        <v>330</v>
      </c>
      <c r="L36" t="s">
        <v>331</v>
      </c>
      <c r="M36">
        <v>11</v>
      </c>
      <c r="N36">
        <v>4</v>
      </c>
      <c r="O36">
        <v>37.040500000000002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56.338500000000003</v>
      </c>
      <c r="Z36">
        <v>6.5486000000000004</v>
      </c>
      <c r="AA36" t="s">
        <v>376</v>
      </c>
      <c r="AB36">
        <v>2.6882000000000001</v>
      </c>
      <c r="AC36" t="s">
        <v>377</v>
      </c>
      <c r="AD36">
        <v>0.38019999999999998</v>
      </c>
      <c r="AE36" t="s">
        <v>378</v>
      </c>
      <c r="AF36">
        <v>1.3331999999999999</v>
      </c>
      <c r="AG36">
        <v>3.6</v>
      </c>
      <c r="AH36">
        <v>107.92919999999999</v>
      </c>
      <c r="AI36">
        <v>25</v>
      </c>
      <c r="AK36">
        <v>0</v>
      </c>
      <c r="AL36">
        <v>14</v>
      </c>
      <c r="AM36">
        <v>107</v>
      </c>
      <c r="AN36" t="s">
        <v>336</v>
      </c>
      <c r="AP36" t="str">
        <f t="shared" si="0"/>
        <v/>
      </c>
    </row>
    <row r="37" spans="1:42">
      <c r="A37" t="s">
        <v>379</v>
      </c>
      <c r="B37" s="4">
        <v>43402</v>
      </c>
      <c r="C37" s="1">
        <v>0.51388888888888895</v>
      </c>
      <c r="D37" t="s">
        <v>212</v>
      </c>
      <c r="E37" t="s">
        <v>327</v>
      </c>
      <c r="G37">
        <v>6269</v>
      </c>
      <c r="H37" t="s">
        <v>328</v>
      </c>
      <c r="I37" t="s">
        <v>329</v>
      </c>
      <c r="J37" t="s">
        <v>233</v>
      </c>
      <c r="K37" t="s">
        <v>330</v>
      </c>
      <c r="L37" t="s">
        <v>331</v>
      </c>
      <c r="M37">
        <v>10</v>
      </c>
      <c r="N37">
        <v>4</v>
      </c>
      <c r="O37">
        <v>45.106999999999999</v>
      </c>
      <c r="P37">
        <v>20.892299999999999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28.5246</v>
      </c>
      <c r="Z37">
        <v>8.1220999999999997</v>
      </c>
      <c r="AA37" t="s">
        <v>380</v>
      </c>
      <c r="AB37">
        <v>0.84850000000000003</v>
      </c>
      <c r="AC37" t="s">
        <v>381</v>
      </c>
      <c r="AD37">
        <v>0.1246</v>
      </c>
      <c r="AE37" t="s">
        <v>382</v>
      </c>
      <c r="AF37">
        <v>0.53029999999999999</v>
      </c>
      <c r="AG37">
        <v>3</v>
      </c>
      <c r="AH37">
        <v>107.1494</v>
      </c>
      <c r="AI37">
        <v>66</v>
      </c>
      <c r="AK37">
        <v>0</v>
      </c>
      <c r="AL37">
        <v>14</v>
      </c>
      <c r="AM37">
        <v>44</v>
      </c>
      <c r="AN37" t="s">
        <v>336</v>
      </c>
      <c r="AP37" t="str">
        <f t="shared" si="0"/>
        <v/>
      </c>
    </row>
    <row r="38" spans="1:42">
      <c r="A38" t="s">
        <v>383</v>
      </c>
      <c r="B38" s="4">
        <v>43402</v>
      </c>
      <c r="C38" s="1">
        <v>0.51388888888888895</v>
      </c>
      <c r="D38" t="s">
        <v>212</v>
      </c>
      <c r="E38" t="s">
        <v>327</v>
      </c>
      <c r="G38">
        <v>6269</v>
      </c>
      <c r="H38" t="s">
        <v>328</v>
      </c>
      <c r="I38" t="s">
        <v>329</v>
      </c>
      <c r="J38" t="s">
        <v>233</v>
      </c>
      <c r="K38" t="s">
        <v>330</v>
      </c>
      <c r="L38" t="s">
        <v>331</v>
      </c>
      <c r="M38">
        <v>12</v>
      </c>
      <c r="N38">
        <v>4</v>
      </c>
      <c r="O38">
        <v>25.983599999999999</v>
      </c>
      <c r="P38">
        <v>24.5642</v>
      </c>
      <c r="Q38">
        <v>12.895200000000001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13.0723</v>
      </c>
      <c r="Z38">
        <v>0</v>
      </c>
      <c r="AA38" t="s">
        <v>384</v>
      </c>
      <c r="AB38">
        <v>8.2400000000000001E-2</v>
      </c>
      <c r="AC38" t="s">
        <v>385</v>
      </c>
      <c r="AD38">
        <v>0</v>
      </c>
      <c r="AE38" t="s">
        <v>248</v>
      </c>
      <c r="AF38">
        <v>2.2309999999999999</v>
      </c>
      <c r="AG38">
        <v>7.1</v>
      </c>
      <c r="AH38">
        <v>85.928600000000003</v>
      </c>
      <c r="AI38">
        <v>66</v>
      </c>
      <c r="AK38">
        <v>0</v>
      </c>
      <c r="AL38">
        <v>14</v>
      </c>
      <c r="AM38">
        <v>562</v>
      </c>
      <c r="AN38" t="s">
        <v>336</v>
      </c>
      <c r="AP38" t="str">
        <f t="shared" si="0"/>
        <v/>
      </c>
    </row>
    <row r="39" spans="1:42">
      <c r="A39" t="s">
        <v>386</v>
      </c>
      <c r="B39" s="4">
        <v>43402</v>
      </c>
      <c r="C39" s="1">
        <v>0.51388888888888895</v>
      </c>
      <c r="D39" t="s">
        <v>212</v>
      </c>
      <c r="E39" t="s">
        <v>327</v>
      </c>
      <c r="G39">
        <v>6269</v>
      </c>
      <c r="H39" t="s">
        <v>328</v>
      </c>
      <c r="I39" t="s">
        <v>329</v>
      </c>
      <c r="J39" t="s">
        <v>233</v>
      </c>
      <c r="K39" t="s">
        <v>330</v>
      </c>
      <c r="L39" t="s">
        <v>331</v>
      </c>
      <c r="M39">
        <v>15</v>
      </c>
      <c r="N39">
        <v>4</v>
      </c>
      <c r="O39">
        <v>28.316800000000001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43.069800000000001</v>
      </c>
      <c r="Z39">
        <v>5.7142999999999997</v>
      </c>
      <c r="AB39">
        <v>0</v>
      </c>
      <c r="AC39" t="s">
        <v>349</v>
      </c>
      <c r="AD39">
        <v>0.65849999999999997</v>
      </c>
      <c r="AE39" t="s">
        <v>387</v>
      </c>
      <c r="AF39">
        <v>0.89970000000000006</v>
      </c>
      <c r="AG39">
        <v>3.6</v>
      </c>
      <c r="AH39">
        <v>82.259</v>
      </c>
      <c r="AI39">
        <v>0</v>
      </c>
      <c r="AK39">
        <v>0</v>
      </c>
      <c r="AL39">
        <v>14</v>
      </c>
      <c r="AM39">
        <v>28</v>
      </c>
      <c r="AN39" t="s">
        <v>336</v>
      </c>
      <c r="AP39" t="str">
        <f t="shared" si="0"/>
        <v/>
      </c>
    </row>
    <row r="40" spans="1:42">
      <c r="A40" t="s">
        <v>390</v>
      </c>
      <c r="B40" s="4">
        <v>43402</v>
      </c>
      <c r="C40" s="1">
        <v>0.52430555555555558</v>
      </c>
      <c r="D40" t="s">
        <v>226</v>
      </c>
      <c r="E40" t="s">
        <v>229</v>
      </c>
      <c r="F40" t="s">
        <v>388</v>
      </c>
      <c r="G40">
        <v>3493</v>
      </c>
      <c r="H40" t="s">
        <v>231</v>
      </c>
      <c r="I40" t="s">
        <v>232</v>
      </c>
      <c r="J40" t="s">
        <v>5</v>
      </c>
      <c r="K40" t="s">
        <v>234</v>
      </c>
      <c r="L40" t="s">
        <v>389</v>
      </c>
      <c r="M40">
        <v>3</v>
      </c>
      <c r="N40">
        <v>2</v>
      </c>
      <c r="O40">
        <v>94.1</v>
      </c>
      <c r="P40">
        <v>44.653300000000002</v>
      </c>
      <c r="Q40">
        <v>23.384499999999999</v>
      </c>
      <c r="R40">
        <v>10.7203</v>
      </c>
      <c r="S40">
        <v>6.5781000000000001</v>
      </c>
      <c r="T40">
        <v>4.0411000000000001</v>
      </c>
      <c r="U40">
        <v>4.3197000000000001</v>
      </c>
      <c r="V40">
        <v>2.2073</v>
      </c>
      <c r="W40">
        <v>1.5488999999999999</v>
      </c>
      <c r="X40">
        <v>0.91669999999999996</v>
      </c>
      <c r="Y40">
        <v>0</v>
      </c>
      <c r="Z40">
        <v>18.0929</v>
      </c>
      <c r="AA40" t="s">
        <v>391</v>
      </c>
      <c r="AB40">
        <v>2.8666</v>
      </c>
      <c r="AC40" t="s">
        <v>392</v>
      </c>
      <c r="AD40">
        <v>2.3065000000000002</v>
      </c>
      <c r="AE40" t="s">
        <v>393</v>
      </c>
      <c r="AF40">
        <v>2.2040999999999999</v>
      </c>
      <c r="AG40">
        <v>16.714400000000001</v>
      </c>
      <c r="AH40" s="23">
        <v>234.65440000000001</v>
      </c>
      <c r="AI40">
        <v>4</v>
      </c>
      <c r="AJ40">
        <v>6</v>
      </c>
      <c r="AK40">
        <v>65</v>
      </c>
      <c r="AL40">
        <v>14</v>
      </c>
      <c r="AM40">
        <v>10</v>
      </c>
      <c r="AN40" t="s">
        <v>394</v>
      </c>
      <c r="AP40" t="str">
        <f t="shared" si="0"/>
        <v>Bold</v>
      </c>
    </row>
    <row r="41" spans="1:42">
      <c r="A41" t="s">
        <v>395</v>
      </c>
      <c r="B41" s="4">
        <v>43402</v>
      </c>
      <c r="C41" s="1">
        <v>0.52430555555555558</v>
      </c>
      <c r="D41" t="s">
        <v>226</v>
      </c>
      <c r="E41" t="s">
        <v>229</v>
      </c>
      <c r="F41" t="s">
        <v>388</v>
      </c>
      <c r="G41">
        <v>3493</v>
      </c>
      <c r="H41" t="s">
        <v>231</v>
      </c>
      <c r="I41" t="s">
        <v>232</v>
      </c>
      <c r="J41" t="s">
        <v>5</v>
      </c>
      <c r="K41" t="s">
        <v>234</v>
      </c>
      <c r="L41" t="s">
        <v>389</v>
      </c>
      <c r="M41">
        <v>4</v>
      </c>
      <c r="N41">
        <v>2</v>
      </c>
      <c r="O41">
        <v>78.7</v>
      </c>
      <c r="P41">
        <v>54.006</v>
      </c>
      <c r="Q41">
        <v>23.583600000000001</v>
      </c>
      <c r="R41">
        <v>5.4340999999999999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18.4666</v>
      </c>
      <c r="Z41">
        <v>16.965</v>
      </c>
      <c r="AA41" t="s">
        <v>284</v>
      </c>
      <c r="AB41">
        <v>1.4825999999999999</v>
      </c>
      <c r="AC41" t="s">
        <v>263</v>
      </c>
      <c r="AD41">
        <v>1.1263000000000001</v>
      </c>
      <c r="AE41" t="s">
        <v>396</v>
      </c>
      <c r="AF41">
        <v>1.0669999999999999</v>
      </c>
      <c r="AG41">
        <v>26.3</v>
      </c>
      <c r="AH41">
        <v>227.13120000000001</v>
      </c>
      <c r="AI41">
        <v>4.5</v>
      </c>
      <c r="AJ41">
        <v>13</v>
      </c>
      <c r="AK41">
        <v>65</v>
      </c>
      <c r="AL41">
        <v>14</v>
      </c>
      <c r="AM41">
        <v>20</v>
      </c>
      <c r="AN41" t="s">
        <v>394</v>
      </c>
      <c r="AP41" t="str">
        <f t="shared" si="0"/>
        <v/>
      </c>
    </row>
    <row r="42" spans="1:42">
      <c r="A42" t="s">
        <v>397</v>
      </c>
      <c r="B42" s="4">
        <v>43402</v>
      </c>
      <c r="C42" s="1">
        <v>0.52430555555555558</v>
      </c>
      <c r="D42" t="s">
        <v>226</v>
      </c>
      <c r="E42" t="s">
        <v>229</v>
      </c>
      <c r="F42" t="s">
        <v>388</v>
      </c>
      <c r="G42">
        <v>3493</v>
      </c>
      <c r="H42" t="s">
        <v>231</v>
      </c>
      <c r="I42" t="s">
        <v>232</v>
      </c>
      <c r="J42" t="s">
        <v>5</v>
      </c>
      <c r="K42" t="s">
        <v>234</v>
      </c>
      <c r="L42" t="s">
        <v>389</v>
      </c>
      <c r="M42">
        <v>2</v>
      </c>
      <c r="N42">
        <v>2</v>
      </c>
      <c r="O42">
        <v>50.8536</v>
      </c>
      <c r="P42">
        <v>57.110399999999998</v>
      </c>
      <c r="Q42">
        <v>20.841100000000001</v>
      </c>
      <c r="R42">
        <v>4.0770999999999997</v>
      </c>
      <c r="S42">
        <v>4.4455</v>
      </c>
      <c r="T42">
        <v>2.7664</v>
      </c>
      <c r="U42">
        <v>0</v>
      </c>
      <c r="V42">
        <v>0</v>
      </c>
      <c r="W42">
        <v>0</v>
      </c>
      <c r="X42">
        <v>0</v>
      </c>
      <c r="Y42">
        <v>6.7333999999999996</v>
      </c>
      <c r="Z42">
        <v>16.2379</v>
      </c>
      <c r="AA42" t="s">
        <v>280</v>
      </c>
      <c r="AB42">
        <v>2.5699000000000001</v>
      </c>
      <c r="AC42" t="s">
        <v>398</v>
      </c>
      <c r="AD42">
        <v>2.2229999999999999</v>
      </c>
      <c r="AE42" t="s">
        <v>399</v>
      </c>
      <c r="AF42">
        <v>2.0394000000000001</v>
      </c>
      <c r="AG42">
        <v>21.933599999999998</v>
      </c>
      <c r="AH42">
        <v>191.8312</v>
      </c>
      <c r="AI42">
        <v>8</v>
      </c>
      <c r="AJ42">
        <v>5</v>
      </c>
      <c r="AK42">
        <v>66</v>
      </c>
      <c r="AL42">
        <v>14</v>
      </c>
      <c r="AM42">
        <v>60</v>
      </c>
      <c r="AN42" t="s">
        <v>394</v>
      </c>
      <c r="AP42" t="str">
        <f t="shared" si="0"/>
        <v/>
      </c>
    </row>
    <row r="43" spans="1:42">
      <c r="A43" t="s">
        <v>400</v>
      </c>
      <c r="B43" s="4">
        <v>43402</v>
      </c>
      <c r="C43" s="1">
        <v>0.52430555555555558</v>
      </c>
      <c r="D43" t="s">
        <v>226</v>
      </c>
      <c r="E43" t="s">
        <v>229</v>
      </c>
      <c r="F43" t="s">
        <v>388</v>
      </c>
      <c r="G43">
        <v>3493</v>
      </c>
      <c r="H43" t="s">
        <v>231</v>
      </c>
      <c r="I43" t="s">
        <v>232</v>
      </c>
      <c r="J43" t="s">
        <v>5</v>
      </c>
      <c r="K43" t="s">
        <v>234</v>
      </c>
      <c r="L43" t="s">
        <v>389</v>
      </c>
      <c r="M43">
        <v>1</v>
      </c>
      <c r="N43">
        <v>2</v>
      </c>
      <c r="O43">
        <v>59.265000000000001</v>
      </c>
      <c r="P43">
        <v>47.658499999999997</v>
      </c>
      <c r="Q43">
        <v>22.209700000000002</v>
      </c>
      <c r="R43">
        <v>9.7201000000000004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18.295999999999999</v>
      </c>
      <c r="Z43">
        <v>19.398599999999998</v>
      </c>
      <c r="AA43" t="s">
        <v>401</v>
      </c>
      <c r="AB43">
        <v>1.3446</v>
      </c>
      <c r="AC43" t="s">
        <v>402</v>
      </c>
      <c r="AD43">
        <v>1.5895999999999999</v>
      </c>
      <c r="AE43" t="s">
        <v>403</v>
      </c>
      <c r="AF43">
        <v>0.6502</v>
      </c>
      <c r="AG43">
        <v>9</v>
      </c>
      <c r="AH43">
        <v>189.13220000000001</v>
      </c>
      <c r="AI43">
        <v>10</v>
      </c>
      <c r="AJ43">
        <v>14</v>
      </c>
      <c r="AK43">
        <v>66</v>
      </c>
      <c r="AL43">
        <v>14</v>
      </c>
      <c r="AM43">
        <v>31</v>
      </c>
      <c r="AN43" t="s">
        <v>394</v>
      </c>
      <c r="AP43" t="str">
        <f t="shared" si="0"/>
        <v/>
      </c>
    </row>
    <row r="44" spans="1:42">
      <c r="A44" t="s">
        <v>404</v>
      </c>
      <c r="B44" s="4">
        <v>43402</v>
      </c>
      <c r="C44" s="1">
        <v>0.52430555555555558</v>
      </c>
      <c r="D44" t="s">
        <v>226</v>
      </c>
      <c r="E44" t="s">
        <v>229</v>
      </c>
      <c r="F44" t="s">
        <v>388</v>
      </c>
      <c r="G44">
        <v>3493</v>
      </c>
      <c r="H44" t="s">
        <v>231</v>
      </c>
      <c r="I44" t="s">
        <v>232</v>
      </c>
      <c r="J44" t="s">
        <v>5</v>
      </c>
      <c r="K44" t="s">
        <v>234</v>
      </c>
      <c r="L44" t="s">
        <v>389</v>
      </c>
      <c r="M44">
        <v>8</v>
      </c>
      <c r="N44">
        <v>2</v>
      </c>
      <c r="O44">
        <v>38.631</v>
      </c>
      <c r="P44">
        <v>36.996000000000002</v>
      </c>
      <c r="Q44">
        <v>29.416799999999999</v>
      </c>
      <c r="R44">
        <v>9.0823999999999998</v>
      </c>
      <c r="S44">
        <v>4.2765000000000004</v>
      </c>
      <c r="T44">
        <v>2.8081999999999998</v>
      </c>
      <c r="U44">
        <v>2.1086999999999998</v>
      </c>
      <c r="V44">
        <v>0</v>
      </c>
      <c r="W44">
        <v>0</v>
      </c>
      <c r="X44">
        <v>0</v>
      </c>
      <c r="Y44">
        <v>4.2683</v>
      </c>
      <c r="Z44">
        <v>15.972099999999999</v>
      </c>
      <c r="AA44" t="s">
        <v>246</v>
      </c>
      <c r="AB44">
        <v>2.3609</v>
      </c>
      <c r="AC44" t="s">
        <v>405</v>
      </c>
      <c r="AD44">
        <v>2.6522999999999999</v>
      </c>
      <c r="AE44" t="s">
        <v>406</v>
      </c>
      <c r="AF44">
        <v>2.2130999999999998</v>
      </c>
      <c r="AG44">
        <v>15.812099999999999</v>
      </c>
      <c r="AH44">
        <v>166.5986</v>
      </c>
      <c r="AI44">
        <v>14</v>
      </c>
      <c r="AJ44">
        <v>4</v>
      </c>
      <c r="AK44">
        <v>60</v>
      </c>
      <c r="AL44">
        <v>14</v>
      </c>
      <c r="AM44">
        <v>14</v>
      </c>
      <c r="AN44" t="s">
        <v>394</v>
      </c>
      <c r="AP44" t="str">
        <f t="shared" si="0"/>
        <v/>
      </c>
    </row>
    <row r="45" spans="1:42">
      <c r="A45" t="s">
        <v>407</v>
      </c>
      <c r="B45" s="4">
        <v>43402</v>
      </c>
      <c r="C45" s="1">
        <v>0.52430555555555558</v>
      </c>
      <c r="D45" t="s">
        <v>226</v>
      </c>
      <c r="E45" t="s">
        <v>229</v>
      </c>
      <c r="F45" t="s">
        <v>388</v>
      </c>
      <c r="G45">
        <v>3493</v>
      </c>
      <c r="H45" t="s">
        <v>231</v>
      </c>
      <c r="I45" t="s">
        <v>232</v>
      </c>
      <c r="J45" t="s">
        <v>5</v>
      </c>
      <c r="K45" t="s">
        <v>234</v>
      </c>
      <c r="L45" t="s">
        <v>389</v>
      </c>
      <c r="M45">
        <v>13</v>
      </c>
      <c r="N45">
        <v>2</v>
      </c>
      <c r="O45">
        <v>60.005000000000003</v>
      </c>
      <c r="P45">
        <v>28.358599999999999</v>
      </c>
      <c r="Q45">
        <v>20.830300000000001</v>
      </c>
      <c r="R45">
        <v>6.0746000000000002</v>
      </c>
      <c r="S45">
        <v>4.1196999999999999</v>
      </c>
      <c r="T45">
        <v>3.4784999999999999</v>
      </c>
      <c r="U45">
        <v>0</v>
      </c>
      <c r="V45">
        <v>0</v>
      </c>
      <c r="W45">
        <v>0</v>
      </c>
      <c r="X45">
        <v>0</v>
      </c>
      <c r="Y45">
        <v>6.5449000000000002</v>
      </c>
      <c r="Z45">
        <v>17.389299999999999</v>
      </c>
      <c r="AA45" t="s">
        <v>408</v>
      </c>
      <c r="AB45">
        <v>1.0006999999999999</v>
      </c>
      <c r="AC45" t="s">
        <v>409</v>
      </c>
      <c r="AD45">
        <v>0.78210000000000002</v>
      </c>
      <c r="AE45" t="s">
        <v>410</v>
      </c>
      <c r="AF45">
        <v>0.1072</v>
      </c>
      <c r="AG45">
        <v>17.1004</v>
      </c>
      <c r="AH45">
        <v>165.7912</v>
      </c>
      <c r="AI45">
        <v>10</v>
      </c>
      <c r="AJ45">
        <v>10</v>
      </c>
      <c r="AK45">
        <v>54</v>
      </c>
      <c r="AL45">
        <v>14</v>
      </c>
      <c r="AM45">
        <v>33</v>
      </c>
      <c r="AN45" t="s">
        <v>394</v>
      </c>
      <c r="AP45" t="str">
        <f t="shared" si="0"/>
        <v/>
      </c>
    </row>
    <row r="46" spans="1:42">
      <c r="A46" t="s">
        <v>411</v>
      </c>
      <c r="B46" s="4">
        <v>43402</v>
      </c>
      <c r="C46" s="1">
        <v>0.52430555555555558</v>
      </c>
      <c r="D46" t="s">
        <v>226</v>
      </c>
      <c r="E46" t="s">
        <v>229</v>
      </c>
      <c r="F46" t="s">
        <v>388</v>
      </c>
      <c r="G46">
        <v>3493</v>
      </c>
      <c r="H46" t="s">
        <v>231</v>
      </c>
      <c r="I46" t="s">
        <v>232</v>
      </c>
      <c r="J46" t="s">
        <v>5</v>
      </c>
      <c r="K46" t="s">
        <v>234</v>
      </c>
      <c r="L46" t="s">
        <v>389</v>
      </c>
      <c r="M46">
        <v>10</v>
      </c>
      <c r="N46">
        <v>2</v>
      </c>
      <c r="O46">
        <v>64.3</v>
      </c>
      <c r="P46">
        <v>36.6798</v>
      </c>
      <c r="Q46">
        <v>19.638400000000001</v>
      </c>
      <c r="R46">
        <v>6.1307999999999998</v>
      </c>
      <c r="S46">
        <v>5.8727999999999998</v>
      </c>
      <c r="T46">
        <v>4.3022999999999998</v>
      </c>
      <c r="U46">
        <v>2.7475000000000001</v>
      </c>
      <c r="V46">
        <v>1.5852999999999999</v>
      </c>
      <c r="W46">
        <v>0.80179999999999996</v>
      </c>
      <c r="X46">
        <v>0</v>
      </c>
      <c r="Y46">
        <v>1.2743</v>
      </c>
      <c r="Z46">
        <v>8.8521000000000001</v>
      </c>
      <c r="AA46" t="s">
        <v>412</v>
      </c>
      <c r="AB46">
        <v>0.98799999999999999</v>
      </c>
      <c r="AC46" t="s">
        <v>402</v>
      </c>
      <c r="AD46">
        <v>1.5895999999999999</v>
      </c>
      <c r="AE46" t="s">
        <v>413</v>
      </c>
      <c r="AF46">
        <v>1.1564000000000001</v>
      </c>
      <c r="AG46">
        <v>7.8597999999999999</v>
      </c>
      <c r="AH46">
        <v>163.7791</v>
      </c>
      <c r="AI46">
        <v>5</v>
      </c>
      <c r="AJ46">
        <v>1</v>
      </c>
      <c r="AK46">
        <v>58</v>
      </c>
      <c r="AL46">
        <v>14</v>
      </c>
      <c r="AM46">
        <v>12</v>
      </c>
      <c r="AN46" t="s">
        <v>394</v>
      </c>
      <c r="AP46" t="str">
        <f t="shared" si="0"/>
        <v/>
      </c>
    </row>
    <row r="47" spans="1:42">
      <c r="A47" t="s">
        <v>414</v>
      </c>
      <c r="B47" s="4">
        <v>43402</v>
      </c>
      <c r="C47" s="1">
        <v>0.52430555555555558</v>
      </c>
      <c r="D47" t="s">
        <v>226</v>
      </c>
      <c r="E47" t="s">
        <v>229</v>
      </c>
      <c r="F47" t="s">
        <v>388</v>
      </c>
      <c r="G47">
        <v>3493</v>
      </c>
      <c r="H47" t="s">
        <v>231</v>
      </c>
      <c r="I47" t="s">
        <v>232</v>
      </c>
      <c r="J47" t="s">
        <v>5</v>
      </c>
      <c r="K47" t="s">
        <v>234</v>
      </c>
      <c r="L47" t="s">
        <v>389</v>
      </c>
      <c r="M47">
        <v>6</v>
      </c>
      <c r="N47">
        <v>2</v>
      </c>
      <c r="O47">
        <v>49.86</v>
      </c>
      <c r="P47">
        <v>50.147199999999998</v>
      </c>
      <c r="Q47">
        <v>16.7575</v>
      </c>
      <c r="R47">
        <v>7.3323999999999998</v>
      </c>
      <c r="S47">
        <v>3.0367999999999999</v>
      </c>
      <c r="T47">
        <v>3.7744</v>
      </c>
      <c r="U47">
        <v>3.0188000000000001</v>
      </c>
      <c r="V47">
        <v>0</v>
      </c>
      <c r="W47">
        <v>0</v>
      </c>
      <c r="X47">
        <v>0</v>
      </c>
      <c r="Y47">
        <v>4.2580999999999998</v>
      </c>
      <c r="Z47">
        <v>15.2529</v>
      </c>
      <c r="AA47" t="s">
        <v>415</v>
      </c>
      <c r="AB47">
        <v>1.2729999999999999</v>
      </c>
      <c r="AC47" t="s">
        <v>416</v>
      </c>
      <c r="AD47">
        <v>1.0549999999999999</v>
      </c>
      <c r="AE47" t="s">
        <v>417</v>
      </c>
      <c r="AF47">
        <v>0.1188</v>
      </c>
      <c r="AG47">
        <v>5</v>
      </c>
      <c r="AH47">
        <v>160.88480000000001</v>
      </c>
      <c r="AI47">
        <v>20</v>
      </c>
      <c r="AJ47">
        <v>2</v>
      </c>
      <c r="AK47">
        <v>61</v>
      </c>
      <c r="AL47">
        <v>14</v>
      </c>
      <c r="AM47">
        <v>10</v>
      </c>
      <c r="AN47" t="s">
        <v>394</v>
      </c>
      <c r="AP47" t="str">
        <f t="shared" si="0"/>
        <v/>
      </c>
    </row>
    <row r="48" spans="1:42">
      <c r="A48" t="s">
        <v>418</v>
      </c>
      <c r="B48" s="4">
        <v>43402</v>
      </c>
      <c r="C48" s="1">
        <v>0.52430555555555558</v>
      </c>
      <c r="D48" t="s">
        <v>226</v>
      </c>
      <c r="E48" t="s">
        <v>229</v>
      </c>
      <c r="F48" t="s">
        <v>388</v>
      </c>
      <c r="G48">
        <v>3493</v>
      </c>
      <c r="H48" t="s">
        <v>231</v>
      </c>
      <c r="I48" t="s">
        <v>232</v>
      </c>
      <c r="J48" t="s">
        <v>5</v>
      </c>
      <c r="K48" t="s">
        <v>234</v>
      </c>
      <c r="L48" t="s">
        <v>389</v>
      </c>
      <c r="M48">
        <v>7</v>
      </c>
      <c r="N48">
        <v>2</v>
      </c>
      <c r="O48">
        <v>38.452399999999997</v>
      </c>
      <c r="P48">
        <v>54.8992</v>
      </c>
      <c r="Q48">
        <v>22.938500000000001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24.170100000000001</v>
      </c>
      <c r="Z48">
        <v>14.707100000000001</v>
      </c>
      <c r="AA48" t="s">
        <v>419</v>
      </c>
      <c r="AB48">
        <v>0.32840000000000003</v>
      </c>
      <c r="AC48" t="s">
        <v>420</v>
      </c>
      <c r="AD48">
        <v>0.1608</v>
      </c>
      <c r="AE48" t="s">
        <v>421</v>
      </c>
      <c r="AF48">
        <v>1.2141</v>
      </c>
      <c r="AG48">
        <v>1.5</v>
      </c>
      <c r="AH48">
        <v>158.3707</v>
      </c>
      <c r="AI48">
        <v>20</v>
      </c>
      <c r="AJ48">
        <v>3</v>
      </c>
      <c r="AK48">
        <v>61</v>
      </c>
      <c r="AL48">
        <v>14</v>
      </c>
      <c r="AM48">
        <v>37</v>
      </c>
      <c r="AN48" t="s">
        <v>394</v>
      </c>
      <c r="AP48" t="str">
        <f t="shared" si="0"/>
        <v/>
      </c>
    </row>
    <row r="49" spans="1:42">
      <c r="A49" t="s">
        <v>422</v>
      </c>
      <c r="B49" s="4">
        <v>43402</v>
      </c>
      <c r="C49" s="1">
        <v>0.52430555555555558</v>
      </c>
      <c r="D49" t="s">
        <v>226</v>
      </c>
      <c r="E49" t="s">
        <v>229</v>
      </c>
      <c r="F49" t="s">
        <v>388</v>
      </c>
      <c r="G49">
        <v>3493</v>
      </c>
      <c r="H49" t="s">
        <v>231</v>
      </c>
      <c r="I49" t="s">
        <v>232</v>
      </c>
      <c r="J49" t="s">
        <v>5</v>
      </c>
      <c r="K49" t="s">
        <v>234</v>
      </c>
      <c r="L49" t="s">
        <v>389</v>
      </c>
      <c r="M49">
        <v>5</v>
      </c>
      <c r="N49">
        <v>2</v>
      </c>
      <c r="O49">
        <v>43.921500000000002</v>
      </c>
      <c r="P49">
        <v>48.475700000000003</v>
      </c>
      <c r="Q49">
        <v>19.285399999999999</v>
      </c>
      <c r="R49">
        <v>7.3224999999999998</v>
      </c>
      <c r="S49">
        <v>5.9157000000000002</v>
      </c>
      <c r="T49">
        <v>4.1311999999999998</v>
      </c>
      <c r="U49">
        <v>3.3921000000000001</v>
      </c>
      <c r="V49">
        <v>1.8713</v>
      </c>
      <c r="W49">
        <v>0</v>
      </c>
      <c r="X49">
        <v>0</v>
      </c>
      <c r="Y49">
        <v>2.8056999999999999</v>
      </c>
      <c r="Z49">
        <v>11.1671</v>
      </c>
      <c r="AA49" t="s">
        <v>287</v>
      </c>
      <c r="AB49">
        <v>0.63580000000000003</v>
      </c>
      <c r="AC49" t="s">
        <v>302</v>
      </c>
      <c r="AD49">
        <v>2.8942000000000001</v>
      </c>
      <c r="AE49" t="s">
        <v>239</v>
      </c>
      <c r="AF49">
        <v>1.8788</v>
      </c>
      <c r="AG49">
        <v>0.6</v>
      </c>
      <c r="AH49">
        <v>154.297</v>
      </c>
      <c r="AI49">
        <v>12</v>
      </c>
      <c r="AJ49">
        <v>8</v>
      </c>
      <c r="AK49">
        <v>64</v>
      </c>
      <c r="AL49">
        <v>14</v>
      </c>
      <c r="AM49">
        <v>12</v>
      </c>
      <c r="AN49" t="s">
        <v>394</v>
      </c>
      <c r="AP49" t="str">
        <f t="shared" si="0"/>
        <v/>
      </c>
    </row>
    <row r="50" spans="1:42">
      <c r="A50" t="s">
        <v>423</v>
      </c>
      <c r="B50" s="4">
        <v>43402</v>
      </c>
      <c r="C50" s="1">
        <v>0.52430555555555558</v>
      </c>
      <c r="D50" t="s">
        <v>226</v>
      </c>
      <c r="E50" t="s">
        <v>229</v>
      </c>
      <c r="F50" t="s">
        <v>388</v>
      </c>
      <c r="G50">
        <v>3493</v>
      </c>
      <c r="H50" t="s">
        <v>231</v>
      </c>
      <c r="I50" t="s">
        <v>232</v>
      </c>
      <c r="J50" t="s">
        <v>5</v>
      </c>
      <c r="K50" t="s">
        <v>234</v>
      </c>
      <c r="L50" t="s">
        <v>389</v>
      </c>
      <c r="M50">
        <v>9</v>
      </c>
      <c r="N50">
        <v>2</v>
      </c>
      <c r="O50">
        <v>39.590600000000002</v>
      </c>
      <c r="P50">
        <v>47.205399999999997</v>
      </c>
      <c r="Q50">
        <v>22.5947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22.7974</v>
      </c>
      <c r="Z50">
        <v>13.4771</v>
      </c>
      <c r="AA50" t="s">
        <v>273</v>
      </c>
      <c r="AB50">
        <v>0.51590000000000003</v>
      </c>
      <c r="AC50" t="s">
        <v>424</v>
      </c>
      <c r="AD50">
        <v>2.8395000000000001</v>
      </c>
      <c r="AE50" t="s">
        <v>410</v>
      </c>
      <c r="AF50">
        <v>0.1072</v>
      </c>
      <c r="AG50">
        <v>1.8</v>
      </c>
      <c r="AH50">
        <v>150.92789999999999</v>
      </c>
      <c r="AI50">
        <v>16</v>
      </c>
      <c r="AJ50">
        <v>9</v>
      </c>
      <c r="AK50">
        <v>60</v>
      </c>
      <c r="AL50">
        <v>14</v>
      </c>
      <c r="AM50">
        <v>40</v>
      </c>
      <c r="AN50" t="s">
        <v>394</v>
      </c>
      <c r="AP50" t="str">
        <f t="shared" si="0"/>
        <v/>
      </c>
    </row>
    <row r="51" spans="1:42">
      <c r="A51" t="s">
        <v>425</v>
      </c>
      <c r="B51" s="4">
        <v>43402</v>
      </c>
      <c r="C51" s="1">
        <v>0.52430555555555558</v>
      </c>
      <c r="D51" t="s">
        <v>226</v>
      </c>
      <c r="E51" t="s">
        <v>229</v>
      </c>
      <c r="F51" t="s">
        <v>388</v>
      </c>
      <c r="G51">
        <v>3493</v>
      </c>
      <c r="H51" t="s">
        <v>231</v>
      </c>
      <c r="I51" t="s">
        <v>232</v>
      </c>
      <c r="J51" t="s">
        <v>5</v>
      </c>
      <c r="K51" t="s">
        <v>234</v>
      </c>
      <c r="L51" t="s">
        <v>389</v>
      </c>
      <c r="M51">
        <v>14</v>
      </c>
      <c r="N51">
        <v>2</v>
      </c>
      <c r="O51">
        <v>30.27</v>
      </c>
      <c r="P51">
        <v>52.136000000000003</v>
      </c>
      <c r="Q51">
        <v>14.087300000000001</v>
      </c>
      <c r="R51">
        <v>7.0178000000000003</v>
      </c>
      <c r="S51">
        <v>4.1677</v>
      </c>
      <c r="T51">
        <v>0</v>
      </c>
      <c r="U51">
        <v>0</v>
      </c>
      <c r="V51">
        <v>0</v>
      </c>
      <c r="W51">
        <v>0</v>
      </c>
      <c r="X51">
        <v>0</v>
      </c>
      <c r="Y51">
        <v>9.4659999999999993</v>
      </c>
      <c r="Z51">
        <v>8.99</v>
      </c>
      <c r="AA51" t="s">
        <v>426</v>
      </c>
      <c r="AB51">
        <v>0.4929</v>
      </c>
      <c r="AC51" t="s">
        <v>427</v>
      </c>
      <c r="AD51">
        <v>1.4621</v>
      </c>
      <c r="AE51" t="s">
        <v>428</v>
      </c>
      <c r="AF51">
        <v>2.5379</v>
      </c>
      <c r="AG51">
        <v>14.85</v>
      </c>
      <c r="AH51">
        <v>145.4776</v>
      </c>
      <c r="AI51">
        <v>16</v>
      </c>
      <c r="AJ51">
        <v>7</v>
      </c>
      <c r="AK51">
        <v>51</v>
      </c>
      <c r="AL51">
        <v>14</v>
      </c>
      <c r="AM51">
        <v>12</v>
      </c>
      <c r="AN51" t="s">
        <v>394</v>
      </c>
      <c r="AP51" t="str">
        <f t="shared" si="0"/>
        <v/>
      </c>
    </row>
    <row r="52" spans="1:42">
      <c r="A52" t="s">
        <v>429</v>
      </c>
      <c r="B52" s="4">
        <v>43402</v>
      </c>
      <c r="C52" s="1">
        <v>0.52430555555555558</v>
      </c>
      <c r="D52" t="s">
        <v>226</v>
      </c>
      <c r="E52" t="s">
        <v>229</v>
      </c>
      <c r="F52" t="s">
        <v>388</v>
      </c>
      <c r="G52">
        <v>3493</v>
      </c>
      <c r="H52" t="s">
        <v>231</v>
      </c>
      <c r="I52" t="s">
        <v>232</v>
      </c>
      <c r="J52" t="s">
        <v>5</v>
      </c>
      <c r="K52" t="s">
        <v>234</v>
      </c>
      <c r="L52" t="s">
        <v>389</v>
      </c>
      <c r="M52">
        <v>11</v>
      </c>
      <c r="N52">
        <v>2</v>
      </c>
      <c r="O52">
        <v>39.834600000000002</v>
      </c>
      <c r="P52">
        <v>37.667299999999997</v>
      </c>
      <c r="Q52">
        <v>20.921199999999999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20.465599999999998</v>
      </c>
      <c r="Z52">
        <v>14.322100000000001</v>
      </c>
      <c r="AA52" t="s">
        <v>276</v>
      </c>
      <c r="AB52">
        <v>1.6698999999999999</v>
      </c>
      <c r="AC52" t="s">
        <v>277</v>
      </c>
      <c r="AD52">
        <v>1.2051000000000001</v>
      </c>
      <c r="AE52" t="s">
        <v>319</v>
      </c>
      <c r="AF52">
        <v>1.4323999999999999</v>
      </c>
      <c r="AG52">
        <v>3.3</v>
      </c>
      <c r="AH52">
        <v>140.81809999999999</v>
      </c>
      <c r="AI52">
        <v>16</v>
      </c>
      <c r="AJ52">
        <v>11</v>
      </c>
      <c r="AK52">
        <v>55</v>
      </c>
      <c r="AL52">
        <v>14</v>
      </c>
      <c r="AM52">
        <v>23</v>
      </c>
      <c r="AN52" t="s">
        <v>394</v>
      </c>
      <c r="AP52" t="str">
        <f t="shared" si="0"/>
        <v/>
      </c>
    </row>
    <row r="53" spans="1:42">
      <c r="A53" t="s">
        <v>430</v>
      </c>
      <c r="B53" s="4">
        <v>43402</v>
      </c>
      <c r="C53" s="1">
        <v>0.52430555555555558</v>
      </c>
      <c r="D53" t="s">
        <v>226</v>
      </c>
      <c r="E53" t="s">
        <v>229</v>
      </c>
      <c r="F53" t="s">
        <v>388</v>
      </c>
      <c r="G53">
        <v>3493</v>
      </c>
      <c r="H53" t="s">
        <v>231</v>
      </c>
      <c r="I53" t="s">
        <v>232</v>
      </c>
      <c r="J53" t="s">
        <v>5</v>
      </c>
      <c r="K53" t="s">
        <v>234</v>
      </c>
      <c r="L53" t="s">
        <v>389</v>
      </c>
      <c r="M53">
        <v>12</v>
      </c>
      <c r="N53">
        <v>2</v>
      </c>
      <c r="O53">
        <v>35.993499999999997</v>
      </c>
      <c r="P53">
        <v>35.881799999999998</v>
      </c>
      <c r="Q53">
        <v>15.810499999999999</v>
      </c>
      <c r="R53">
        <v>6.8684000000000003</v>
      </c>
      <c r="S53">
        <v>3.6113</v>
      </c>
      <c r="T53">
        <v>0</v>
      </c>
      <c r="U53">
        <v>0</v>
      </c>
      <c r="V53">
        <v>0</v>
      </c>
      <c r="W53">
        <v>0</v>
      </c>
      <c r="X53">
        <v>0</v>
      </c>
      <c r="Y53">
        <v>8.7383000000000006</v>
      </c>
      <c r="Z53">
        <v>13.029299999999999</v>
      </c>
      <c r="AA53" t="s">
        <v>250</v>
      </c>
      <c r="AB53">
        <v>1.4368000000000001</v>
      </c>
      <c r="AC53" t="s">
        <v>431</v>
      </c>
      <c r="AD53">
        <v>1.5653999999999999</v>
      </c>
      <c r="AE53" t="s">
        <v>432</v>
      </c>
      <c r="AF53">
        <v>0.4889</v>
      </c>
      <c r="AG53">
        <v>3.3</v>
      </c>
      <c r="AH53">
        <v>126.7242</v>
      </c>
      <c r="AI53">
        <v>33</v>
      </c>
      <c r="AJ53">
        <v>12</v>
      </c>
      <c r="AK53">
        <v>55</v>
      </c>
      <c r="AL53">
        <v>14</v>
      </c>
      <c r="AM53">
        <v>20</v>
      </c>
      <c r="AN53" t="s">
        <v>394</v>
      </c>
      <c r="AP53" t="str">
        <f t="shared" si="0"/>
        <v/>
      </c>
    </row>
    <row r="54" spans="1:42">
      <c r="A54" t="s">
        <v>435</v>
      </c>
      <c r="B54" s="4">
        <v>43402</v>
      </c>
      <c r="C54" s="1">
        <v>0.52777777777777779</v>
      </c>
      <c r="D54" t="s">
        <v>224</v>
      </c>
      <c r="E54" t="s">
        <v>433</v>
      </c>
      <c r="G54">
        <v>10358</v>
      </c>
      <c r="H54" t="s">
        <v>231</v>
      </c>
      <c r="I54" t="s">
        <v>232</v>
      </c>
      <c r="J54" t="s">
        <v>233</v>
      </c>
      <c r="K54" t="s">
        <v>234</v>
      </c>
      <c r="L54" t="s">
        <v>434</v>
      </c>
      <c r="M54">
        <v>5</v>
      </c>
      <c r="N54">
        <v>2</v>
      </c>
      <c r="O54">
        <v>86.319000000000003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131.2912</v>
      </c>
      <c r="Z54">
        <v>18.4514</v>
      </c>
      <c r="AA54" t="s">
        <v>436</v>
      </c>
      <c r="AB54">
        <v>2.2071999999999998</v>
      </c>
      <c r="AC54" t="s">
        <v>437</v>
      </c>
      <c r="AD54">
        <v>2.8085</v>
      </c>
      <c r="AE54" t="s">
        <v>438</v>
      </c>
      <c r="AF54">
        <v>3.2587000000000002</v>
      </c>
      <c r="AG54">
        <v>20</v>
      </c>
      <c r="AH54" s="23">
        <v>264.33600000000001</v>
      </c>
      <c r="AI54">
        <v>1</v>
      </c>
      <c r="AJ54">
        <v>12</v>
      </c>
      <c r="AK54">
        <v>0</v>
      </c>
      <c r="AL54">
        <v>13</v>
      </c>
      <c r="AM54">
        <v>9</v>
      </c>
      <c r="AN54" t="s">
        <v>439</v>
      </c>
      <c r="AP54" t="str">
        <f t="shared" si="0"/>
        <v>Bold</v>
      </c>
    </row>
    <row r="55" spans="1:42">
      <c r="A55" t="s">
        <v>440</v>
      </c>
      <c r="B55" s="4">
        <v>43402</v>
      </c>
      <c r="C55" s="1">
        <v>0.52777777777777779</v>
      </c>
      <c r="D55" t="s">
        <v>224</v>
      </c>
      <c r="E55" t="s">
        <v>433</v>
      </c>
      <c r="G55">
        <v>10358</v>
      </c>
      <c r="H55" t="s">
        <v>231</v>
      </c>
      <c r="I55" t="s">
        <v>232</v>
      </c>
      <c r="J55" t="s">
        <v>233</v>
      </c>
      <c r="K55" t="s">
        <v>234</v>
      </c>
      <c r="L55" t="s">
        <v>434</v>
      </c>
      <c r="M55">
        <v>7</v>
      </c>
      <c r="N55">
        <v>2</v>
      </c>
      <c r="O55">
        <v>80.151200000000003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121.9101</v>
      </c>
      <c r="Z55">
        <v>19.7057</v>
      </c>
      <c r="AA55" t="s">
        <v>441</v>
      </c>
      <c r="AB55">
        <v>0.95679999999999998</v>
      </c>
      <c r="AC55" t="s">
        <v>442</v>
      </c>
      <c r="AD55">
        <v>1.5294000000000001</v>
      </c>
      <c r="AE55" t="s">
        <v>268</v>
      </c>
      <c r="AF55">
        <v>1.9713000000000001</v>
      </c>
      <c r="AG55">
        <v>0</v>
      </c>
      <c r="AH55">
        <v>226.22450000000001</v>
      </c>
      <c r="AI55">
        <v>16</v>
      </c>
      <c r="AJ55">
        <v>5</v>
      </c>
      <c r="AK55">
        <v>0</v>
      </c>
      <c r="AL55">
        <v>13</v>
      </c>
      <c r="AM55">
        <v>16</v>
      </c>
      <c r="AN55" t="s">
        <v>439</v>
      </c>
      <c r="AP55" t="str">
        <f t="shared" si="0"/>
        <v/>
      </c>
    </row>
    <row r="56" spans="1:42">
      <c r="A56" t="s">
        <v>443</v>
      </c>
      <c r="B56" s="4">
        <v>43402</v>
      </c>
      <c r="C56" s="1">
        <v>0.52777777777777779</v>
      </c>
      <c r="D56" t="s">
        <v>224</v>
      </c>
      <c r="E56" t="s">
        <v>433</v>
      </c>
      <c r="G56">
        <v>10358</v>
      </c>
      <c r="H56" t="s">
        <v>231</v>
      </c>
      <c r="I56" t="s">
        <v>232</v>
      </c>
      <c r="J56" t="s">
        <v>233</v>
      </c>
      <c r="K56" t="s">
        <v>234</v>
      </c>
      <c r="L56" t="s">
        <v>434</v>
      </c>
      <c r="M56">
        <v>11</v>
      </c>
      <c r="N56">
        <v>2</v>
      </c>
      <c r="O56">
        <v>75.6965</v>
      </c>
      <c r="P56">
        <v>67.7</v>
      </c>
      <c r="Q56">
        <v>18.6371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30.416399999999999</v>
      </c>
      <c r="Z56">
        <v>18.560700000000001</v>
      </c>
      <c r="AA56" t="s">
        <v>444</v>
      </c>
      <c r="AB56">
        <v>2.3016000000000001</v>
      </c>
      <c r="AC56" t="s">
        <v>445</v>
      </c>
      <c r="AD56">
        <v>2.4339</v>
      </c>
      <c r="AE56" t="s">
        <v>446</v>
      </c>
      <c r="AF56">
        <v>0.33350000000000002</v>
      </c>
      <c r="AG56">
        <v>6.6660000000000004</v>
      </c>
      <c r="AH56">
        <v>222.7457</v>
      </c>
      <c r="AI56">
        <v>6.5</v>
      </c>
      <c r="AJ56">
        <v>7</v>
      </c>
      <c r="AK56">
        <v>0</v>
      </c>
      <c r="AL56">
        <v>13</v>
      </c>
      <c r="AM56">
        <v>6</v>
      </c>
      <c r="AN56" t="s">
        <v>439</v>
      </c>
      <c r="AP56" t="str">
        <f t="shared" si="0"/>
        <v/>
      </c>
    </row>
    <row r="57" spans="1:42">
      <c r="A57" t="s">
        <v>447</v>
      </c>
      <c r="B57" s="4">
        <v>43402</v>
      </c>
      <c r="C57" s="1">
        <v>0.52777777777777779</v>
      </c>
      <c r="D57" t="s">
        <v>224</v>
      </c>
      <c r="E57" t="s">
        <v>433</v>
      </c>
      <c r="G57">
        <v>10358</v>
      </c>
      <c r="H57" t="s">
        <v>231</v>
      </c>
      <c r="I57" t="s">
        <v>232</v>
      </c>
      <c r="J57" t="s">
        <v>233</v>
      </c>
      <c r="K57" t="s">
        <v>234</v>
      </c>
      <c r="L57" t="s">
        <v>434</v>
      </c>
      <c r="M57">
        <v>10</v>
      </c>
      <c r="N57">
        <v>2</v>
      </c>
      <c r="O57">
        <v>73.452299999999994</v>
      </c>
      <c r="P57">
        <v>58.118699999999997</v>
      </c>
      <c r="Q57">
        <v>20.813199999999998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29.125599999999999</v>
      </c>
      <c r="Z57">
        <v>17.6829</v>
      </c>
      <c r="AA57" t="s">
        <v>448</v>
      </c>
      <c r="AB57">
        <v>0.77310000000000001</v>
      </c>
      <c r="AC57" t="s">
        <v>449</v>
      </c>
      <c r="AD57">
        <v>1.7081</v>
      </c>
      <c r="AE57" t="s">
        <v>450</v>
      </c>
      <c r="AF57">
        <v>0.70350000000000001</v>
      </c>
      <c r="AG57">
        <v>0</v>
      </c>
      <c r="AH57">
        <v>202.37729999999999</v>
      </c>
      <c r="AI57">
        <v>10</v>
      </c>
      <c r="AJ57">
        <v>10</v>
      </c>
      <c r="AK57">
        <v>73</v>
      </c>
      <c r="AL57">
        <v>13</v>
      </c>
      <c r="AM57">
        <v>14</v>
      </c>
      <c r="AN57" t="s">
        <v>439</v>
      </c>
      <c r="AP57" t="str">
        <f t="shared" si="0"/>
        <v/>
      </c>
    </row>
    <row r="58" spans="1:42">
      <c r="A58" t="s">
        <v>451</v>
      </c>
      <c r="B58" s="4">
        <v>43402</v>
      </c>
      <c r="C58" s="1">
        <v>0.52777777777777779</v>
      </c>
      <c r="D58" t="s">
        <v>224</v>
      </c>
      <c r="E58" t="s">
        <v>433</v>
      </c>
      <c r="G58">
        <v>10358</v>
      </c>
      <c r="H58" t="s">
        <v>231</v>
      </c>
      <c r="I58" t="s">
        <v>232</v>
      </c>
      <c r="J58" t="s">
        <v>233</v>
      </c>
      <c r="K58" t="s">
        <v>234</v>
      </c>
      <c r="L58" t="s">
        <v>434</v>
      </c>
      <c r="M58">
        <v>3</v>
      </c>
      <c r="N58">
        <v>2</v>
      </c>
      <c r="O58">
        <v>59.599699999999999</v>
      </c>
      <c r="P58">
        <v>35.670299999999997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41.7271</v>
      </c>
      <c r="Z58">
        <v>18.274999999999999</v>
      </c>
      <c r="AA58" t="s">
        <v>452</v>
      </c>
      <c r="AB58">
        <v>3.4901</v>
      </c>
      <c r="AC58" t="s">
        <v>437</v>
      </c>
      <c r="AD58">
        <v>2.8085</v>
      </c>
      <c r="AE58" t="s">
        <v>438</v>
      </c>
      <c r="AF58">
        <v>3.2587000000000002</v>
      </c>
      <c r="AG58">
        <v>0</v>
      </c>
      <c r="AH58">
        <v>164.8295</v>
      </c>
      <c r="AI58">
        <v>8</v>
      </c>
      <c r="AJ58">
        <v>9</v>
      </c>
      <c r="AK58">
        <v>0</v>
      </c>
      <c r="AL58">
        <v>13</v>
      </c>
      <c r="AM58">
        <v>59</v>
      </c>
      <c r="AN58" t="s">
        <v>439</v>
      </c>
      <c r="AP58" t="str">
        <f t="shared" si="0"/>
        <v/>
      </c>
    </row>
    <row r="59" spans="1:42">
      <c r="A59" t="s">
        <v>453</v>
      </c>
      <c r="B59" s="4">
        <v>43402</v>
      </c>
      <c r="C59" s="1">
        <v>0.52777777777777779</v>
      </c>
      <c r="D59" t="s">
        <v>224</v>
      </c>
      <c r="E59" t="s">
        <v>433</v>
      </c>
      <c r="G59">
        <v>10358</v>
      </c>
      <c r="H59" t="s">
        <v>231</v>
      </c>
      <c r="I59" t="s">
        <v>232</v>
      </c>
      <c r="J59" t="s">
        <v>233</v>
      </c>
      <c r="K59" t="s">
        <v>234</v>
      </c>
      <c r="L59" t="s">
        <v>434</v>
      </c>
      <c r="M59">
        <v>4</v>
      </c>
      <c r="N59">
        <v>2</v>
      </c>
      <c r="O59">
        <v>56.182000000000002</v>
      </c>
      <c r="P59">
        <v>37.565899999999999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41.307299999999998</v>
      </c>
      <c r="Z59">
        <v>15.2136</v>
      </c>
      <c r="AA59" t="s">
        <v>454</v>
      </c>
      <c r="AB59">
        <v>0.35399999999999998</v>
      </c>
      <c r="AC59" t="s">
        <v>455</v>
      </c>
      <c r="AD59">
        <v>0.97599999999999998</v>
      </c>
      <c r="AE59" t="s">
        <v>456</v>
      </c>
      <c r="AF59">
        <v>0.85540000000000005</v>
      </c>
      <c r="AG59">
        <v>3.5</v>
      </c>
      <c r="AH59">
        <v>155.95410000000001</v>
      </c>
      <c r="AI59">
        <v>33</v>
      </c>
      <c r="AJ59">
        <v>3</v>
      </c>
      <c r="AK59">
        <v>0</v>
      </c>
      <c r="AL59">
        <v>13</v>
      </c>
      <c r="AM59">
        <v>4</v>
      </c>
      <c r="AN59" t="s">
        <v>439</v>
      </c>
      <c r="AP59" t="str">
        <f t="shared" si="0"/>
        <v/>
      </c>
    </row>
    <row r="60" spans="1:42">
      <c r="A60" t="s">
        <v>457</v>
      </c>
      <c r="B60" s="4">
        <v>43402</v>
      </c>
      <c r="C60" s="1">
        <v>0.52777777777777779</v>
      </c>
      <c r="D60" t="s">
        <v>224</v>
      </c>
      <c r="E60" t="s">
        <v>433</v>
      </c>
      <c r="G60">
        <v>10358</v>
      </c>
      <c r="H60" t="s">
        <v>231</v>
      </c>
      <c r="I60" t="s">
        <v>232</v>
      </c>
      <c r="J60" t="s">
        <v>233</v>
      </c>
      <c r="K60" t="s">
        <v>234</v>
      </c>
      <c r="L60" t="s">
        <v>434</v>
      </c>
      <c r="M60">
        <v>6</v>
      </c>
      <c r="N60">
        <v>2</v>
      </c>
      <c r="O60">
        <v>52.0122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79.110600000000005</v>
      </c>
      <c r="Z60">
        <v>17.894300000000001</v>
      </c>
      <c r="AA60" t="s">
        <v>458</v>
      </c>
      <c r="AB60">
        <v>0.70940000000000003</v>
      </c>
      <c r="AC60" t="s">
        <v>459</v>
      </c>
      <c r="AD60">
        <v>0.27950000000000003</v>
      </c>
      <c r="AE60" t="s">
        <v>268</v>
      </c>
      <c r="AF60">
        <v>1.9713000000000001</v>
      </c>
      <c r="AG60">
        <v>2.5</v>
      </c>
      <c r="AH60">
        <v>154.47739999999999</v>
      </c>
      <c r="AI60">
        <v>33</v>
      </c>
      <c r="AJ60">
        <v>2</v>
      </c>
      <c r="AK60">
        <v>0</v>
      </c>
      <c r="AL60">
        <v>13</v>
      </c>
      <c r="AM60">
        <v>16</v>
      </c>
      <c r="AN60" t="s">
        <v>439</v>
      </c>
      <c r="AP60" t="str">
        <f t="shared" si="0"/>
        <v/>
      </c>
    </row>
    <row r="61" spans="1:42">
      <c r="A61" t="s">
        <v>460</v>
      </c>
      <c r="B61" s="4">
        <v>43402</v>
      </c>
      <c r="C61" s="1">
        <v>0.52777777777777779</v>
      </c>
      <c r="D61" t="s">
        <v>224</v>
      </c>
      <c r="E61" t="s">
        <v>433</v>
      </c>
      <c r="G61">
        <v>10358</v>
      </c>
      <c r="H61" t="s">
        <v>231</v>
      </c>
      <c r="I61" t="s">
        <v>232</v>
      </c>
      <c r="J61" t="s">
        <v>233</v>
      </c>
      <c r="K61" t="s">
        <v>234</v>
      </c>
      <c r="L61" t="s">
        <v>434</v>
      </c>
      <c r="M61">
        <v>13</v>
      </c>
      <c r="N61">
        <v>2</v>
      </c>
      <c r="O61">
        <v>46.957299999999996</v>
      </c>
      <c r="P61">
        <v>37.2639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37.461599999999997</v>
      </c>
      <c r="Z61">
        <v>15.447100000000001</v>
      </c>
      <c r="AA61" t="s">
        <v>461</v>
      </c>
      <c r="AB61">
        <v>1.2144999999999999</v>
      </c>
      <c r="AC61" t="s">
        <v>462</v>
      </c>
      <c r="AD61">
        <v>0.94040000000000001</v>
      </c>
      <c r="AE61" t="s">
        <v>463</v>
      </c>
      <c r="AF61">
        <v>1.0666</v>
      </c>
      <c r="AG61">
        <v>0</v>
      </c>
      <c r="AH61">
        <v>140.35149999999999</v>
      </c>
      <c r="AI61">
        <v>33</v>
      </c>
      <c r="AJ61">
        <v>4</v>
      </c>
      <c r="AK61">
        <v>0</v>
      </c>
      <c r="AL61">
        <v>13</v>
      </c>
      <c r="AM61">
        <v>37</v>
      </c>
      <c r="AN61" t="s">
        <v>439</v>
      </c>
      <c r="AP61" t="str">
        <f t="shared" si="0"/>
        <v/>
      </c>
    </row>
    <row r="62" spans="1:42">
      <c r="A62" t="s">
        <v>464</v>
      </c>
      <c r="B62" s="4">
        <v>43402</v>
      </c>
      <c r="C62" s="1">
        <v>0.52777777777777779</v>
      </c>
      <c r="D62" t="s">
        <v>224</v>
      </c>
      <c r="E62" t="s">
        <v>433</v>
      </c>
      <c r="G62">
        <v>10358</v>
      </c>
      <c r="H62" t="s">
        <v>231</v>
      </c>
      <c r="I62" t="s">
        <v>232</v>
      </c>
      <c r="J62" t="s">
        <v>233</v>
      </c>
      <c r="K62" t="s">
        <v>234</v>
      </c>
      <c r="L62" t="s">
        <v>434</v>
      </c>
      <c r="M62">
        <v>12</v>
      </c>
      <c r="N62">
        <v>2</v>
      </c>
      <c r="O62">
        <v>48.443899999999999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73.683199999999999</v>
      </c>
      <c r="Z62">
        <v>8.5714000000000006</v>
      </c>
      <c r="AA62" t="s">
        <v>465</v>
      </c>
      <c r="AB62">
        <v>0.59179999999999999</v>
      </c>
      <c r="AC62" t="s">
        <v>466</v>
      </c>
      <c r="AD62">
        <v>0</v>
      </c>
      <c r="AE62" t="s">
        <v>467</v>
      </c>
      <c r="AF62">
        <v>0.155</v>
      </c>
      <c r="AG62">
        <v>0</v>
      </c>
      <c r="AH62">
        <v>131.4453</v>
      </c>
      <c r="AI62">
        <v>66</v>
      </c>
      <c r="AJ62">
        <v>1</v>
      </c>
      <c r="AK62">
        <v>0</v>
      </c>
      <c r="AL62">
        <v>13</v>
      </c>
      <c r="AM62">
        <v>56</v>
      </c>
      <c r="AN62" t="s">
        <v>439</v>
      </c>
      <c r="AP62" t="str">
        <f t="shared" si="0"/>
        <v/>
      </c>
    </row>
    <row r="63" spans="1:42">
      <c r="A63" t="s">
        <v>468</v>
      </c>
      <c r="B63" s="4">
        <v>43402</v>
      </c>
      <c r="C63" s="1">
        <v>0.52777777777777779</v>
      </c>
      <c r="D63" t="s">
        <v>224</v>
      </c>
      <c r="E63" t="s">
        <v>433</v>
      </c>
      <c r="G63">
        <v>10358</v>
      </c>
      <c r="H63" t="s">
        <v>231</v>
      </c>
      <c r="I63" t="s">
        <v>232</v>
      </c>
      <c r="J63" t="s">
        <v>233</v>
      </c>
      <c r="K63" t="s">
        <v>234</v>
      </c>
      <c r="L63" t="s">
        <v>434</v>
      </c>
      <c r="M63">
        <v>2</v>
      </c>
      <c r="N63">
        <v>2</v>
      </c>
      <c r="O63">
        <v>47.625399999999999</v>
      </c>
      <c r="P63">
        <v>33.817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36.003599999999999</v>
      </c>
      <c r="Z63">
        <v>0</v>
      </c>
      <c r="AA63" t="s">
        <v>469</v>
      </c>
      <c r="AB63">
        <v>1.4651000000000001</v>
      </c>
      <c r="AC63" t="s">
        <v>470</v>
      </c>
      <c r="AD63">
        <v>1.0568</v>
      </c>
      <c r="AE63" t="s">
        <v>471</v>
      </c>
      <c r="AF63">
        <v>1.9268000000000001</v>
      </c>
      <c r="AG63">
        <v>0</v>
      </c>
      <c r="AH63">
        <v>121.8947</v>
      </c>
      <c r="AI63">
        <v>33</v>
      </c>
      <c r="AJ63">
        <v>11</v>
      </c>
      <c r="AK63">
        <v>0</v>
      </c>
      <c r="AL63">
        <v>13</v>
      </c>
      <c r="AM63">
        <v>35</v>
      </c>
      <c r="AN63" t="s">
        <v>439</v>
      </c>
      <c r="AP63" t="str">
        <f t="shared" si="0"/>
        <v/>
      </c>
    </row>
    <row r="64" spans="1:42">
      <c r="A64" t="s">
        <v>472</v>
      </c>
      <c r="B64" s="4">
        <v>43402</v>
      </c>
      <c r="C64" s="1">
        <v>0.52777777777777779</v>
      </c>
      <c r="D64" t="s">
        <v>224</v>
      </c>
      <c r="E64" t="s">
        <v>433</v>
      </c>
      <c r="G64">
        <v>10358</v>
      </c>
      <c r="H64" t="s">
        <v>231</v>
      </c>
      <c r="I64" t="s">
        <v>232</v>
      </c>
      <c r="J64" t="s">
        <v>233</v>
      </c>
      <c r="K64" t="s">
        <v>234</v>
      </c>
      <c r="L64" t="s">
        <v>434</v>
      </c>
      <c r="M64">
        <v>9</v>
      </c>
      <c r="N64">
        <v>2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t="s">
        <v>473</v>
      </c>
      <c r="AB64">
        <v>2.1421999999999999</v>
      </c>
      <c r="AC64" t="s">
        <v>474</v>
      </c>
      <c r="AD64">
        <v>1.8369</v>
      </c>
      <c r="AE64" t="s">
        <v>475</v>
      </c>
      <c r="AF64">
        <v>0.96750000000000003</v>
      </c>
      <c r="AG64">
        <v>0</v>
      </c>
      <c r="AH64">
        <v>4.9466000000000001</v>
      </c>
      <c r="AI64">
        <v>4</v>
      </c>
      <c r="AJ64">
        <v>6</v>
      </c>
      <c r="AK64">
        <v>0</v>
      </c>
      <c r="AL64">
        <v>13</v>
      </c>
      <c r="AN64" t="s">
        <v>439</v>
      </c>
      <c r="AP64" t="str">
        <f t="shared" si="0"/>
        <v/>
      </c>
    </row>
    <row r="65" spans="1:42">
      <c r="A65" t="s">
        <v>476</v>
      </c>
      <c r="B65" s="4">
        <v>43402</v>
      </c>
      <c r="C65" s="1">
        <v>0.52777777777777779</v>
      </c>
      <c r="D65" t="s">
        <v>224</v>
      </c>
      <c r="E65" t="s">
        <v>433</v>
      </c>
      <c r="G65">
        <v>10358</v>
      </c>
      <c r="H65" t="s">
        <v>231</v>
      </c>
      <c r="I65" t="s">
        <v>232</v>
      </c>
      <c r="J65" t="s">
        <v>233</v>
      </c>
      <c r="K65" t="s">
        <v>234</v>
      </c>
      <c r="L65" t="s">
        <v>434</v>
      </c>
      <c r="M65">
        <v>1</v>
      </c>
      <c r="N65">
        <v>2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 t="s">
        <v>477</v>
      </c>
      <c r="AB65">
        <v>0.90510000000000002</v>
      </c>
      <c r="AC65" t="s">
        <v>478</v>
      </c>
      <c r="AD65">
        <v>0.43020000000000003</v>
      </c>
      <c r="AE65" t="s">
        <v>479</v>
      </c>
      <c r="AF65">
        <v>1.8967000000000001</v>
      </c>
      <c r="AG65">
        <v>0</v>
      </c>
      <c r="AH65">
        <v>3.2320000000000002</v>
      </c>
      <c r="AI65">
        <v>16</v>
      </c>
      <c r="AJ65">
        <v>13</v>
      </c>
      <c r="AK65">
        <v>0</v>
      </c>
      <c r="AL65">
        <v>13</v>
      </c>
      <c r="AN65" t="s">
        <v>439</v>
      </c>
      <c r="AP65" t="str">
        <f t="shared" si="0"/>
        <v/>
      </c>
    </row>
    <row r="66" spans="1:42">
      <c r="A66" t="s">
        <v>480</v>
      </c>
      <c r="B66" s="4">
        <v>43402</v>
      </c>
      <c r="C66" s="1">
        <v>0.52777777777777779</v>
      </c>
      <c r="D66" t="s">
        <v>224</v>
      </c>
      <c r="E66" t="s">
        <v>433</v>
      </c>
      <c r="G66">
        <v>10358</v>
      </c>
      <c r="H66" t="s">
        <v>231</v>
      </c>
      <c r="I66" t="s">
        <v>232</v>
      </c>
      <c r="J66" t="s">
        <v>233</v>
      </c>
      <c r="K66" t="s">
        <v>234</v>
      </c>
      <c r="L66" t="s">
        <v>434</v>
      </c>
      <c r="M66">
        <v>8</v>
      </c>
      <c r="N66">
        <v>2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t="s">
        <v>481</v>
      </c>
      <c r="AB66">
        <v>0.64790000000000003</v>
      </c>
      <c r="AC66" t="s">
        <v>482</v>
      </c>
      <c r="AD66">
        <v>0.18479999999999999</v>
      </c>
      <c r="AE66" t="s">
        <v>483</v>
      </c>
      <c r="AF66">
        <v>0</v>
      </c>
      <c r="AG66">
        <v>1.5</v>
      </c>
      <c r="AH66">
        <v>2.3327</v>
      </c>
      <c r="AI66">
        <v>50</v>
      </c>
      <c r="AJ66">
        <v>8</v>
      </c>
      <c r="AK66">
        <v>0</v>
      </c>
      <c r="AL66">
        <v>13</v>
      </c>
      <c r="AN66" t="s">
        <v>439</v>
      </c>
      <c r="AP66" t="str">
        <f t="shared" ref="AP66:AP129" si="1">IF(AND(D66&lt;&gt;D65,C66&lt;&gt;C65),"Bold","")</f>
        <v/>
      </c>
    </row>
    <row r="67" spans="1:42">
      <c r="A67" t="s">
        <v>486</v>
      </c>
      <c r="B67" s="4">
        <v>43402</v>
      </c>
      <c r="C67" s="1">
        <v>0.53125</v>
      </c>
      <c r="D67" t="s">
        <v>175</v>
      </c>
      <c r="E67" t="s">
        <v>484</v>
      </c>
      <c r="F67" t="s">
        <v>230</v>
      </c>
      <c r="G67">
        <v>3752</v>
      </c>
      <c r="H67" t="s">
        <v>291</v>
      </c>
      <c r="I67" t="s">
        <v>232</v>
      </c>
      <c r="J67" t="s">
        <v>5</v>
      </c>
      <c r="K67" t="s">
        <v>234</v>
      </c>
      <c r="L67" t="s">
        <v>485</v>
      </c>
      <c r="M67">
        <v>1</v>
      </c>
      <c r="N67">
        <v>2</v>
      </c>
      <c r="O67">
        <v>86.66</v>
      </c>
      <c r="P67">
        <v>55.543799999999997</v>
      </c>
      <c r="Q67">
        <v>15.805300000000001</v>
      </c>
      <c r="R67">
        <v>7.6523000000000003</v>
      </c>
      <c r="S67">
        <v>7.3402000000000003</v>
      </c>
      <c r="T67">
        <v>4.4558999999999997</v>
      </c>
      <c r="U67">
        <v>4.3140999999999998</v>
      </c>
      <c r="V67">
        <v>1.7803</v>
      </c>
      <c r="W67">
        <v>0</v>
      </c>
      <c r="X67">
        <v>0</v>
      </c>
      <c r="Y67">
        <v>3.3218999999999999</v>
      </c>
      <c r="Z67">
        <v>18.532900000000001</v>
      </c>
      <c r="AA67" t="s">
        <v>487</v>
      </c>
      <c r="AB67">
        <v>2.7252000000000001</v>
      </c>
      <c r="AC67" t="s">
        <v>488</v>
      </c>
      <c r="AD67">
        <v>2.6273</v>
      </c>
      <c r="AE67" t="s">
        <v>489</v>
      </c>
      <c r="AF67">
        <v>0.94069999999999998</v>
      </c>
      <c r="AG67">
        <v>27.2</v>
      </c>
      <c r="AH67" s="23">
        <v>238.8997</v>
      </c>
      <c r="AI67">
        <v>3.5</v>
      </c>
      <c r="AJ67">
        <v>7</v>
      </c>
      <c r="AK67">
        <v>72</v>
      </c>
      <c r="AL67">
        <v>11</v>
      </c>
      <c r="AM67">
        <v>14</v>
      </c>
      <c r="AN67" t="s">
        <v>394</v>
      </c>
      <c r="AP67" t="str">
        <f t="shared" si="1"/>
        <v>Bold</v>
      </c>
    </row>
    <row r="68" spans="1:42">
      <c r="A68" t="s">
        <v>490</v>
      </c>
      <c r="B68" s="4">
        <v>43402</v>
      </c>
      <c r="C68" s="1">
        <v>0.53125</v>
      </c>
      <c r="D68" t="s">
        <v>175</v>
      </c>
      <c r="E68" t="s">
        <v>484</v>
      </c>
      <c r="F68" t="s">
        <v>230</v>
      </c>
      <c r="G68">
        <v>3752</v>
      </c>
      <c r="H68" t="s">
        <v>291</v>
      </c>
      <c r="I68" t="s">
        <v>232</v>
      </c>
      <c r="J68" t="s">
        <v>5</v>
      </c>
      <c r="K68" t="s">
        <v>234</v>
      </c>
      <c r="L68" t="s">
        <v>485</v>
      </c>
      <c r="M68">
        <v>4</v>
      </c>
      <c r="N68">
        <v>2</v>
      </c>
      <c r="O68">
        <v>84.67</v>
      </c>
      <c r="P68">
        <v>59.516399999999997</v>
      </c>
      <c r="Q68">
        <v>26.1586</v>
      </c>
      <c r="R68">
        <v>7.6687000000000003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21.0824</v>
      </c>
      <c r="Z68">
        <v>19.639299999999999</v>
      </c>
      <c r="AA68" t="s">
        <v>491</v>
      </c>
      <c r="AB68">
        <v>0.86250000000000004</v>
      </c>
      <c r="AC68" t="s">
        <v>402</v>
      </c>
      <c r="AD68">
        <v>1.6154999999999999</v>
      </c>
      <c r="AE68" t="s">
        <v>285</v>
      </c>
      <c r="AF68">
        <v>1.3369</v>
      </c>
      <c r="AG68">
        <v>15.45</v>
      </c>
      <c r="AH68">
        <v>238.00020000000001</v>
      </c>
      <c r="AI68">
        <v>2.75</v>
      </c>
      <c r="AJ68">
        <v>6</v>
      </c>
      <c r="AK68">
        <v>68</v>
      </c>
      <c r="AL68">
        <v>11</v>
      </c>
      <c r="AM68">
        <v>21</v>
      </c>
      <c r="AN68" t="s">
        <v>394</v>
      </c>
      <c r="AP68" t="str">
        <f t="shared" si="1"/>
        <v/>
      </c>
    </row>
    <row r="69" spans="1:42">
      <c r="A69" t="s">
        <v>492</v>
      </c>
      <c r="B69" s="4">
        <v>43402</v>
      </c>
      <c r="C69" s="1">
        <v>0.53125</v>
      </c>
      <c r="D69" t="s">
        <v>175</v>
      </c>
      <c r="E69" t="s">
        <v>484</v>
      </c>
      <c r="F69" t="s">
        <v>230</v>
      </c>
      <c r="G69">
        <v>3752</v>
      </c>
      <c r="H69" t="s">
        <v>291</v>
      </c>
      <c r="I69" t="s">
        <v>232</v>
      </c>
      <c r="J69" t="s">
        <v>5</v>
      </c>
      <c r="K69" t="s">
        <v>234</v>
      </c>
      <c r="L69" t="s">
        <v>485</v>
      </c>
      <c r="M69">
        <v>3</v>
      </c>
      <c r="N69">
        <v>2</v>
      </c>
      <c r="O69">
        <v>72.45</v>
      </c>
      <c r="P69">
        <v>57.495600000000003</v>
      </c>
      <c r="Q69">
        <v>31.0822</v>
      </c>
      <c r="R69">
        <v>6.3997999999999999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20.248799999999999</v>
      </c>
      <c r="Z69">
        <v>18.706399999999999</v>
      </c>
      <c r="AA69" t="s">
        <v>493</v>
      </c>
      <c r="AB69">
        <v>1.2289000000000001</v>
      </c>
      <c r="AC69" t="s">
        <v>494</v>
      </c>
      <c r="AD69">
        <v>1.1875</v>
      </c>
      <c r="AE69" t="s">
        <v>239</v>
      </c>
      <c r="AF69">
        <v>1.8607</v>
      </c>
      <c r="AG69">
        <v>4.45</v>
      </c>
      <c r="AH69">
        <v>215.10980000000001</v>
      </c>
      <c r="AI69">
        <v>12</v>
      </c>
      <c r="AJ69">
        <v>4</v>
      </c>
      <c r="AK69">
        <v>68</v>
      </c>
      <c r="AL69">
        <v>11</v>
      </c>
      <c r="AM69">
        <v>21</v>
      </c>
      <c r="AN69" t="s">
        <v>394</v>
      </c>
      <c r="AP69" t="str">
        <f t="shared" si="1"/>
        <v/>
      </c>
    </row>
    <row r="70" spans="1:42">
      <c r="A70" t="s">
        <v>495</v>
      </c>
      <c r="B70" s="4">
        <v>43402</v>
      </c>
      <c r="C70" s="1">
        <v>0.53125</v>
      </c>
      <c r="D70" t="s">
        <v>175</v>
      </c>
      <c r="E70" t="s">
        <v>484</v>
      </c>
      <c r="F70" t="s">
        <v>230</v>
      </c>
      <c r="G70">
        <v>3752</v>
      </c>
      <c r="H70" t="s">
        <v>291</v>
      </c>
      <c r="I70" t="s">
        <v>232</v>
      </c>
      <c r="J70" t="s">
        <v>5</v>
      </c>
      <c r="K70" t="s">
        <v>234</v>
      </c>
      <c r="L70" t="s">
        <v>485</v>
      </c>
      <c r="M70">
        <v>10</v>
      </c>
      <c r="N70">
        <v>2</v>
      </c>
      <c r="O70">
        <v>64.95</v>
      </c>
      <c r="P70">
        <v>58.7072</v>
      </c>
      <c r="Q70">
        <v>29.638000000000002</v>
      </c>
      <c r="R70">
        <v>8.6553000000000004</v>
      </c>
      <c r="S70">
        <v>3.7395</v>
      </c>
      <c r="T70">
        <v>4.6234999999999999</v>
      </c>
      <c r="U70">
        <v>2.6408</v>
      </c>
      <c r="V70">
        <v>1.4153</v>
      </c>
      <c r="W70">
        <v>0</v>
      </c>
      <c r="X70">
        <v>0</v>
      </c>
      <c r="Y70">
        <v>3.0017999999999998</v>
      </c>
      <c r="Z70">
        <v>9.4385999999999992</v>
      </c>
      <c r="AA70" t="s">
        <v>496</v>
      </c>
      <c r="AB70">
        <v>2.1901999999999999</v>
      </c>
      <c r="AC70" t="s">
        <v>277</v>
      </c>
      <c r="AD70">
        <v>1.5908</v>
      </c>
      <c r="AE70" t="s">
        <v>497</v>
      </c>
      <c r="AF70">
        <v>1.0627</v>
      </c>
      <c r="AG70">
        <v>20.366599999999998</v>
      </c>
      <c r="AH70">
        <v>212.02029999999999</v>
      </c>
      <c r="AI70">
        <v>12</v>
      </c>
      <c r="AJ70">
        <v>11</v>
      </c>
      <c r="AK70">
        <v>60</v>
      </c>
      <c r="AL70">
        <v>11</v>
      </c>
      <c r="AM70">
        <v>20</v>
      </c>
      <c r="AN70" t="s">
        <v>394</v>
      </c>
      <c r="AP70" t="str">
        <f t="shared" si="1"/>
        <v/>
      </c>
    </row>
    <row r="71" spans="1:42">
      <c r="A71" t="s">
        <v>498</v>
      </c>
      <c r="B71" s="4">
        <v>43402</v>
      </c>
      <c r="C71" s="1">
        <v>0.53125</v>
      </c>
      <c r="D71" t="s">
        <v>175</v>
      </c>
      <c r="E71" t="s">
        <v>484</v>
      </c>
      <c r="F71" t="s">
        <v>230</v>
      </c>
      <c r="G71">
        <v>3752</v>
      </c>
      <c r="H71" t="s">
        <v>291</v>
      </c>
      <c r="I71" t="s">
        <v>232</v>
      </c>
      <c r="J71" t="s">
        <v>5</v>
      </c>
      <c r="K71" t="s">
        <v>234</v>
      </c>
      <c r="L71" t="s">
        <v>485</v>
      </c>
      <c r="M71">
        <v>9</v>
      </c>
      <c r="N71">
        <v>2</v>
      </c>
      <c r="O71">
        <v>59.006</v>
      </c>
      <c r="P71">
        <v>36.9786</v>
      </c>
      <c r="Q71">
        <v>26.543399999999998</v>
      </c>
      <c r="R71">
        <v>8.7645999999999997</v>
      </c>
      <c r="S71">
        <v>4.0823</v>
      </c>
      <c r="T71">
        <v>4.7553999999999998</v>
      </c>
      <c r="U71">
        <v>3.1295999999999999</v>
      </c>
      <c r="V71">
        <v>2.5525000000000002</v>
      </c>
      <c r="W71">
        <v>0</v>
      </c>
      <c r="X71">
        <v>0</v>
      </c>
      <c r="Y71">
        <v>3.0122</v>
      </c>
      <c r="Z71">
        <v>17.362100000000002</v>
      </c>
      <c r="AA71" t="s">
        <v>499</v>
      </c>
      <c r="AB71">
        <v>1.4079999999999999</v>
      </c>
      <c r="AC71" t="s">
        <v>500</v>
      </c>
      <c r="AD71">
        <v>1.1197999999999999</v>
      </c>
      <c r="AE71" t="s">
        <v>501</v>
      </c>
      <c r="AF71">
        <v>0.82930000000000004</v>
      </c>
      <c r="AG71">
        <v>7.55</v>
      </c>
      <c r="AH71">
        <v>177.09379999999999</v>
      </c>
      <c r="AI71">
        <v>12</v>
      </c>
      <c r="AJ71">
        <v>2</v>
      </c>
      <c r="AK71">
        <v>61</v>
      </c>
      <c r="AL71">
        <v>11</v>
      </c>
      <c r="AM71">
        <v>10</v>
      </c>
      <c r="AN71" t="s">
        <v>394</v>
      </c>
      <c r="AP71" t="str">
        <f t="shared" si="1"/>
        <v/>
      </c>
    </row>
    <row r="72" spans="1:42">
      <c r="A72" t="s">
        <v>502</v>
      </c>
      <c r="B72" s="4">
        <v>43402</v>
      </c>
      <c r="C72" s="1">
        <v>0.53125</v>
      </c>
      <c r="D72" t="s">
        <v>175</v>
      </c>
      <c r="E72" t="s">
        <v>484</v>
      </c>
      <c r="F72" t="s">
        <v>230</v>
      </c>
      <c r="G72">
        <v>3752</v>
      </c>
      <c r="H72" t="s">
        <v>291</v>
      </c>
      <c r="I72" t="s">
        <v>232</v>
      </c>
      <c r="J72" t="s">
        <v>5</v>
      </c>
      <c r="K72" t="s">
        <v>234</v>
      </c>
      <c r="L72" t="s">
        <v>485</v>
      </c>
      <c r="M72">
        <v>2</v>
      </c>
      <c r="N72">
        <v>2</v>
      </c>
      <c r="O72">
        <v>79.000500000000002</v>
      </c>
      <c r="P72">
        <v>30.543900000000001</v>
      </c>
      <c r="Q72">
        <v>13.356299999999999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22.134</v>
      </c>
      <c r="Z72">
        <v>18.467099999999999</v>
      </c>
      <c r="AA72" t="s">
        <v>503</v>
      </c>
      <c r="AB72">
        <v>0.57930000000000004</v>
      </c>
      <c r="AC72" t="s">
        <v>504</v>
      </c>
      <c r="AD72">
        <v>0.24360000000000001</v>
      </c>
      <c r="AE72" t="s">
        <v>252</v>
      </c>
      <c r="AF72">
        <v>0.85140000000000005</v>
      </c>
      <c r="AG72">
        <v>4.9329000000000001</v>
      </c>
      <c r="AH72">
        <v>170.10900000000001</v>
      </c>
      <c r="AI72">
        <v>6</v>
      </c>
      <c r="AJ72">
        <v>10</v>
      </c>
      <c r="AK72">
        <v>70</v>
      </c>
      <c r="AL72">
        <v>11</v>
      </c>
      <c r="AM72">
        <v>26</v>
      </c>
      <c r="AN72" t="s">
        <v>394</v>
      </c>
      <c r="AP72" t="str">
        <f t="shared" si="1"/>
        <v/>
      </c>
    </row>
    <row r="73" spans="1:42">
      <c r="A73" t="s">
        <v>505</v>
      </c>
      <c r="B73" s="4">
        <v>43402</v>
      </c>
      <c r="C73" s="1">
        <v>0.53125</v>
      </c>
      <c r="D73" t="s">
        <v>175</v>
      </c>
      <c r="E73" t="s">
        <v>484</v>
      </c>
      <c r="F73" t="s">
        <v>230</v>
      </c>
      <c r="G73">
        <v>3752</v>
      </c>
      <c r="H73" t="s">
        <v>291</v>
      </c>
      <c r="I73" t="s">
        <v>232</v>
      </c>
      <c r="J73" t="s">
        <v>5</v>
      </c>
      <c r="K73" t="s">
        <v>234</v>
      </c>
      <c r="L73" t="s">
        <v>485</v>
      </c>
      <c r="M73">
        <v>7</v>
      </c>
      <c r="N73">
        <v>2</v>
      </c>
      <c r="O73">
        <v>60.377600000000001</v>
      </c>
      <c r="P73">
        <v>37.525399999999998</v>
      </c>
      <c r="Q73">
        <v>16.934200000000001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21.9941</v>
      </c>
      <c r="Z73">
        <v>17.337900000000001</v>
      </c>
      <c r="AA73" t="s">
        <v>294</v>
      </c>
      <c r="AB73">
        <v>1.4902</v>
      </c>
      <c r="AC73" t="s">
        <v>295</v>
      </c>
      <c r="AD73">
        <v>1.2966</v>
      </c>
      <c r="AE73" t="s">
        <v>506</v>
      </c>
      <c r="AF73">
        <v>1.4873000000000001</v>
      </c>
      <c r="AG73">
        <v>2.4</v>
      </c>
      <c r="AH73">
        <v>160.8434</v>
      </c>
      <c r="AI73">
        <v>6.5</v>
      </c>
      <c r="AJ73">
        <v>9</v>
      </c>
      <c r="AK73">
        <v>64</v>
      </c>
      <c r="AL73">
        <v>11</v>
      </c>
      <c r="AM73">
        <v>35</v>
      </c>
      <c r="AN73" t="s">
        <v>394</v>
      </c>
      <c r="AP73" t="str">
        <f t="shared" si="1"/>
        <v/>
      </c>
    </row>
    <row r="74" spans="1:42">
      <c r="A74" t="s">
        <v>507</v>
      </c>
      <c r="B74" s="4">
        <v>43402</v>
      </c>
      <c r="C74" s="1">
        <v>0.53125</v>
      </c>
      <c r="D74" t="s">
        <v>175</v>
      </c>
      <c r="E74" t="s">
        <v>484</v>
      </c>
      <c r="F74" t="s">
        <v>230</v>
      </c>
      <c r="G74">
        <v>3752</v>
      </c>
      <c r="H74" t="s">
        <v>291</v>
      </c>
      <c r="I74" t="s">
        <v>232</v>
      </c>
      <c r="J74" t="s">
        <v>5</v>
      </c>
      <c r="K74" t="s">
        <v>234</v>
      </c>
      <c r="L74" t="s">
        <v>485</v>
      </c>
      <c r="M74">
        <v>8</v>
      </c>
      <c r="N74">
        <v>2</v>
      </c>
      <c r="O74">
        <v>56.500999999999998</v>
      </c>
      <c r="P74">
        <v>32.423699999999997</v>
      </c>
      <c r="Q74">
        <v>15.3764</v>
      </c>
      <c r="R74">
        <v>10.4254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15.6805</v>
      </c>
      <c r="Z74">
        <v>15.9671</v>
      </c>
      <c r="AA74" t="s">
        <v>321</v>
      </c>
      <c r="AB74">
        <v>2.4020999999999999</v>
      </c>
      <c r="AC74" t="s">
        <v>508</v>
      </c>
      <c r="AD74">
        <v>1.8329</v>
      </c>
      <c r="AE74" t="s">
        <v>509</v>
      </c>
      <c r="AF74">
        <v>0.89080000000000004</v>
      </c>
      <c r="AG74">
        <v>8.4499999999999993</v>
      </c>
      <c r="AH74">
        <v>159.94999999999999</v>
      </c>
      <c r="AI74">
        <v>16</v>
      </c>
      <c r="AJ74">
        <v>1</v>
      </c>
      <c r="AK74">
        <v>63</v>
      </c>
      <c r="AL74">
        <v>11</v>
      </c>
      <c r="AM74">
        <v>23</v>
      </c>
      <c r="AN74" t="s">
        <v>394</v>
      </c>
      <c r="AP74" t="str">
        <f t="shared" si="1"/>
        <v/>
      </c>
    </row>
    <row r="75" spans="1:42">
      <c r="A75" t="s">
        <v>510</v>
      </c>
      <c r="B75" s="4">
        <v>43402</v>
      </c>
      <c r="C75" s="1">
        <v>0.53125</v>
      </c>
      <c r="D75" t="s">
        <v>175</v>
      </c>
      <c r="E75" t="s">
        <v>484</v>
      </c>
      <c r="F75" t="s">
        <v>230</v>
      </c>
      <c r="G75">
        <v>3752</v>
      </c>
      <c r="H75" t="s">
        <v>291</v>
      </c>
      <c r="I75" t="s">
        <v>232</v>
      </c>
      <c r="J75" t="s">
        <v>5</v>
      </c>
      <c r="K75" t="s">
        <v>234</v>
      </c>
      <c r="L75" t="s">
        <v>485</v>
      </c>
      <c r="M75">
        <v>5</v>
      </c>
      <c r="N75">
        <v>2</v>
      </c>
      <c r="O75">
        <v>50.597999999999999</v>
      </c>
      <c r="P75">
        <v>48.865099999999998</v>
      </c>
      <c r="Q75">
        <v>16.1981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22.369700000000002</v>
      </c>
      <c r="Z75">
        <v>16.242899999999999</v>
      </c>
      <c r="AA75" t="s">
        <v>511</v>
      </c>
      <c r="AB75">
        <v>0.93569999999999998</v>
      </c>
      <c r="AC75" t="s">
        <v>512</v>
      </c>
      <c r="AD75">
        <v>0.2034</v>
      </c>
      <c r="AE75" t="s">
        <v>513</v>
      </c>
      <c r="AF75">
        <v>1.5985</v>
      </c>
      <c r="AG75">
        <v>1.2</v>
      </c>
      <c r="AH75">
        <v>158.21129999999999</v>
      </c>
      <c r="AI75">
        <v>16</v>
      </c>
      <c r="AJ75">
        <v>8</v>
      </c>
      <c r="AK75">
        <v>68</v>
      </c>
      <c r="AL75">
        <v>11</v>
      </c>
      <c r="AM75">
        <v>11</v>
      </c>
      <c r="AN75" t="s">
        <v>394</v>
      </c>
      <c r="AP75" t="str">
        <f t="shared" si="1"/>
        <v/>
      </c>
    </row>
    <row r="76" spans="1:42">
      <c r="A76" t="s">
        <v>514</v>
      </c>
      <c r="B76" s="4">
        <v>43402</v>
      </c>
      <c r="C76" s="1">
        <v>0.53125</v>
      </c>
      <c r="D76" t="s">
        <v>175</v>
      </c>
      <c r="E76" t="s">
        <v>484</v>
      </c>
      <c r="F76" t="s">
        <v>230</v>
      </c>
      <c r="G76">
        <v>3752</v>
      </c>
      <c r="H76" t="s">
        <v>291</v>
      </c>
      <c r="I76" t="s">
        <v>232</v>
      </c>
      <c r="J76" t="s">
        <v>5</v>
      </c>
      <c r="K76" t="s">
        <v>234</v>
      </c>
      <c r="L76" t="s">
        <v>485</v>
      </c>
      <c r="M76">
        <v>6</v>
      </c>
      <c r="N76">
        <v>2</v>
      </c>
      <c r="O76">
        <v>43.921500000000002</v>
      </c>
      <c r="P76">
        <v>41.665999999999997</v>
      </c>
      <c r="Q76">
        <v>24.423100000000002</v>
      </c>
      <c r="R76">
        <v>6.9882999999999997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15.5792</v>
      </c>
      <c r="Z76">
        <v>14.96</v>
      </c>
      <c r="AA76" t="s">
        <v>515</v>
      </c>
      <c r="AB76">
        <v>1.4470000000000001</v>
      </c>
      <c r="AC76" t="s">
        <v>299</v>
      </c>
      <c r="AD76">
        <v>0.47720000000000001</v>
      </c>
      <c r="AE76" t="s">
        <v>516</v>
      </c>
      <c r="AF76">
        <v>1.8247</v>
      </c>
      <c r="AG76">
        <v>1.8</v>
      </c>
      <c r="AH76">
        <v>153.08699999999999</v>
      </c>
      <c r="AI76">
        <v>14</v>
      </c>
      <c r="AJ76">
        <v>5</v>
      </c>
      <c r="AK76">
        <v>66</v>
      </c>
      <c r="AL76">
        <v>11</v>
      </c>
      <c r="AM76">
        <v>12</v>
      </c>
      <c r="AN76" t="s">
        <v>394</v>
      </c>
      <c r="AP76" t="str">
        <f t="shared" si="1"/>
        <v/>
      </c>
    </row>
    <row r="77" spans="1:42">
      <c r="A77" t="s">
        <v>517</v>
      </c>
      <c r="B77" s="4">
        <v>43402</v>
      </c>
      <c r="C77" s="1">
        <v>0.53125</v>
      </c>
      <c r="D77" t="s">
        <v>175</v>
      </c>
      <c r="E77" t="s">
        <v>484</v>
      </c>
      <c r="F77" t="s">
        <v>230</v>
      </c>
      <c r="G77">
        <v>3752</v>
      </c>
      <c r="H77" t="s">
        <v>291</v>
      </c>
      <c r="I77" t="s">
        <v>232</v>
      </c>
      <c r="J77" t="s">
        <v>5</v>
      </c>
      <c r="K77" t="s">
        <v>234</v>
      </c>
      <c r="L77" t="s">
        <v>485</v>
      </c>
      <c r="M77">
        <v>11</v>
      </c>
      <c r="N77">
        <v>2</v>
      </c>
      <c r="O77">
        <v>34.200000000000003</v>
      </c>
      <c r="P77">
        <v>27.8687</v>
      </c>
      <c r="Q77">
        <v>19.613700000000001</v>
      </c>
      <c r="R77">
        <v>5.1736000000000004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11.6709</v>
      </c>
      <c r="Z77">
        <v>13.802899999999999</v>
      </c>
      <c r="AA77" t="s">
        <v>518</v>
      </c>
      <c r="AB77">
        <v>0.87619999999999998</v>
      </c>
      <c r="AC77" t="s">
        <v>519</v>
      </c>
      <c r="AD77">
        <v>0.40560000000000002</v>
      </c>
      <c r="AE77" t="s">
        <v>520</v>
      </c>
      <c r="AF77">
        <v>0.46310000000000001</v>
      </c>
      <c r="AG77">
        <v>6</v>
      </c>
      <c r="AH77">
        <v>120.0746</v>
      </c>
      <c r="AI77">
        <v>20</v>
      </c>
      <c r="AJ77">
        <v>3</v>
      </c>
      <c r="AK77">
        <v>52</v>
      </c>
      <c r="AL77">
        <v>11</v>
      </c>
      <c r="AM77">
        <v>10</v>
      </c>
      <c r="AN77" t="s">
        <v>394</v>
      </c>
      <c r="AP77" t="str">
        <f t="shared" si="1"/>
        <v/>
      </c>
    </row>
    <row r="78" spans="1:42">
      <c r="A78" t="s">
        <v>523</v>
      </c>
      <c r="B78" s="4">
        <v>43402</v>
      </c>
      <c r="C78" s="1">
        <v>0.53472222222222221</v>
      </c>
      <c r="D78" t="s">
        <v>212</v>
      </c>
      <c r="E78" t="s">
        <v>327</v>
      </c>
      <c r="G78">
        <v>6814</v>
      </c>
      <c r="H78" t="s">
        <v>328</v>
      </c>
      <c r="I78" t="s">
        <v>329</v>
      </c>
      <c r="J78" t="s">
        <v>233</v>
      </c>
      <c r="K78" t="s">
        <v>521</v>
      </c>
      <c r="L78" t="s">
        <v>522</v>
      </c>
      <c r="M78">
        <v>4</v>
      </c>
      <c r="N78">
        <v>5</v>
      </c>
      <c r="O78">
        <v>51.982999999999997</v>
      </c>
      <c r="P78">
        <v>76.281300000000002</v>
      </c>
      <c r="Q78">
        <v>33.853900000000003</v>
      </c>
      <c r="R78">
        <v>8.1036999999999999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21.878599999999999</v>
      </c>
      <c r="Z78">
        <v>20.712900000000001</v>
      </c>
      <c r="AA78" t="s">
        <v>376</v>
      </c>
      <c r="AB78">
        <v>3.831</v>
      </c>
      <c r="AC78" t="s">
        <v>357</v>
      </c>
      <c r="AD78">
        <v>3.3694999999999999</v>
      </c>
      <c r="AE78" t="s">
        <v>524</v>
      </c>
      <c r="AF78">
        <v>0.84740000000000004</v>
      </c>
      <c r="AG78">
        <v>53.183199999999999</v>
      </c>
      <c r="AH78" s="23">
        <v>274.0444</v>
      </c>
      <c r="AI78">
        <v>7</v>
      </c>
      <c r="AK78">
        <v>111</v>
      </c>
      <c r="AL78">
        <v>9</v>
      </c>
      <c r="AM78">
        <v>39</v>
      </c>
      <c r="AN78" t="s">
        <v>525</v>
      </c>
      <c r="AP78" t="str">
        <f t="shared" si="1"/>
        <v>Bold</v>
      </c>
    </row>
    <row r="79" spans="1:42">
      <c r="A79" t="s">
        <v>526</v>
      </c>
      <c r="B79" s="4">
        <v>43402</v>
      </c>
      <c r="C79" s="1">
        <v>0.53472222222222221</v>
      </c>
      <c r="D79" t="s">
        <v>212</v>
      </c>
      <c r="E79" t="s">
        <v>327</v>
      </c>
      <c r="G79">
        <v>6814</v>
      </c>
      <c r="H79" t="s">
        <v>328</v>
      </c>
      <c r="I79" t="s">
        <v>329</v>
      </c>
      <c r="J79" t="s">
        <v>233</v>
      </c>
      <c r="K79" t="s">
        <v>521</v>
      </c>
      <c r="L79" t="s">
        <v>522</v>
      </c>
      <c r="M79">
        <v>1</v>
      </c>
      <c r="N79">
        <v>5</v>
      </c>
      <c r="O79">
        <v>89.2958</v>
      </c>
      <c r="P79">
        <v>50.012</v>
      </c>
      <c r="Q79">
        <v>28.385899999999999</v>
      </c>
      <c r="R79">
        <v>11.2531</v>
      </c>
      <c r="S79">
        <v>3.6238000000000001</v>
      </c>
      <c r="T79">
        <v>0</v>
      </c>
      <c r="U79">
        <v>0</v>
      </c>
      <c r="V79">
        <v>0</v>
      </c>
      <c r="W79">
        <v>0</v>
      </c>
      <c r="X79">
        <v>0</v>
      </c>
      <c r="Y79">
        <v>14.430300000000001</v>
      </c>
      <c r="Z79">
        <v>19.204999999999998</v>
      </c>
      <c r="AA79" t="s">
        <v>360</v>
      </c>
      <c r="AB79">
        <v>2.9236</v>
      </c>
      <c r="AC79" t="s">
        <v>361</v>
      </c>
      <c r="AD79">
        <v>2.0125000000000002</v>
      </c>
      <c r="AE79" t="s">
        <v>527</v>
      </c>
      <c r="AF79">
        <v>2.2524999999999999</v>
      </c>
      <c r="AG79">
        <v>40.200000000000003</v>
      </c>
      <c r="AH79">
        <v>263.59440000000001</v>
      </c>
      <c r="AI79">
        <v>4</v>
      </c>
      <c r="AK79">
        <v>116</v>
      </c>
      <c r="AL79">
        <v>9</v>
      </c>
      <c r="AM79">
        <v>128</v>
      </c>
      <c r="AN79" t="s">
        <v>525</v>
      </c>
      <c r="AP79" t="str">
        <f t="shared" si="1"/>
        <v/>
      </c>
    </row>
    <row r="80" spans="1:42">
      <c r="A80" t="s">
        <v>528</v>
      </c>
      <c r="B80" s="4">
        <v>43402</v>
      </c>
      <c r="C80" s="1">
        <v>0.53472222222222221</v>
      </c>
      <c r="D80" t="s">
        <v>212</v>
      </c>
      <c r="E80" t="s">
        <v>327</v>
      </c>
      <c r="G80">
        <v>6814</v>
      </c>
      <c r="H80" t="s">
        <v>328</v>
      </c>
      <c r="I80" t="s">
        <v>329</v>
      </c>
      <c r="J80" t="s">
        <v>233</v>
      </c>
      <c r="K80" t="s">
        <v>521</v>
      </c>
      <c r="L80" t="s">
        <v>522</v>
      </c>
      <c r="M80">
        <v>3</v>
      </c>
      <c r="N80">
        <v>4</v>
      </c>
      <c r="O80">
        <v>80.876499999999993</v>
      </c>
      <c r="P80">
        <v>64.625500000000002</v>
      </c>
      <c r="Q80">
        <v>30.895499999999998</v>
      </c>
      <c r="R80">
        <v>5.3489000000000004</v>
      </c>
      <c r="S80">
        <v>3.4931000000000001</v>
      </c>
      <c r="T80">
        <v>3.4824000000000002</v>
      </c>
      <c r="U80">
        <v>2.9546999999999999</v>
      </c>
      <c r="V80">
        <v>0</v>
      </c>
      <c r="W80">
        <v>0</v>
      </c>
      <c r="X80">
        <v>0</v>
      </c>
      <c r="Y80">
        <v>5.1719999999999997</v>
      </c>
      <c r="Z80">
        <v>12.1607</v>
      </c>
      <c r="AA80" t="s">
        <v>356</v>
      </c>
      <c r="AB80">
        <v>6.8779000000000003</v>
      </c>
      <c r="AC80" t="s">
        <v>357</v>
      </c>
      <c r="AD80">
        <v>3.3694999999999999</v>
      </c>
      <c r="AE80" t="s">
        <v>529</v>
      </c>
      <c r="AF80">
        <v>0.2878</v>
      </c>
      <c r="AG80">
        <v>42.747799999999998</v>
      </c>
      <c r="AH80">
        <v>262.29219999999998</v>
      </c>
      <c r="AI80">
        <v>3</v>
      </c>
      <c r="AK80">
        <v>116</v>
      </c>
      <c r="AL80">
        <v>9</v>
      </c>
      <c r="AM80">
        <v>20</v>
      </c>
      <c r="AN80" t="s">
        <v>525</v>
      </c>
      <c r="AP80" t="str">
        <f t="shared" si="1"/>
        <v/>
      </c>
    </row>
    <row r="81" spans="1:42">
      <c r="A81" t="s">
        <v>530</v>
      </c>
      <c r="B81" s="4">
        <v>43402</v>
      </c>
      <c r="C81" s="1">
        <v>0.53472222222222221</v>
      </c>
      <c r="D81" t="s">
        <v>212</v>
      </c>
      <c r="E81" t="s">
        <v>327</v>
      </c>
      <c r="G81">
        <v>6814</v>
      </c>
      <c r="H81" t="s">
        <v>328</v>
      </c>
      <c r="I81" t="s">
        <v>329</v>
      </c>
      <c r="J81" t="s">
        <v>233</v>
      </c>
      <c r="K81" t="s">
        <v>521</v>
      </c>
      <c r="L81" t="s">
        <v>522</v>
      </c>
      <c r="M81">
        <v>7</v>
      </c>
      <c r="N81">
        <v>5</v>
      </c>
      <c r="O81">
        <v>68.860600000000005</v>
      </c>
      <c r="P81">
        <v>66.774100000000004</v>
      </c>
      <c r="Q81">
        <v>29.4056</v>
      </c>
      <c r="R81">
        <v>6.4995000000000003</v>
      </c>
      <c r="S81">
        <v>3.9407999999999999</v>
      </c>
      <c r="T81">
        <v>4.2031999999999998</v>
      </c>
      <c r="U81">
        <v>3.1341000000000001</v>
      </c>
      <c r="V81">
        <v>1.7095</v>
      </c>
      <c r="W81">
        <v>0</v>
      </c>
      <c r="X81">
        <v>0</v>
      </c>
      <c r="Y81">
        <v>3.0785999999999998</v>
      </c>
      <c r="Z81">
        <v>18.5121</v>
      </c>
      <c r="AA81" t="s">
        <v>531</v>
      </c>
      <c r="AB81">
        <v>2.5487000000000002</v>
      </c>
      <c r="AC81" t="s">
        <v>532</v>
      </c>
      <c r="AD81">
        <v>2.6303000000000001</v>
      </c>
      <c r="AE81" t="s">
        <v>456</v>
      </c>
      <c r="AF81">
        <v>0.63949999999999996</v>
      </c>
      <c r="AG81">
        <v>29.061199999999999</v>
      </c>
      <c r="AH81">
        <v>240.99799999999999</v>
      </c>
      <c r="AI81">
        <v>12</v>
      </c>
      <c r="AK81">
        <v>104</v>
      </c>
      <c r="AL81">
        <v>9</v>
      </c>
      <c r="AM81">
        <v>15</v>
      </c>
      <c r="AN81" t="s">
        <v>525</v>
      </c>
      <c r="AP81" t="str">
        <f t="shared" si="1"/>
        <v/>
      </c>
    </row>
    <row r="82" spans="1:42">
      <c r="A82" t="s">
        <v>533</v>
      </c>
      <c r="B82" s="4">
        <v>43402</v>
      </c>
      <c r="C82" s="1">
        <v>0.53472222222222221</v>
      </c>
      <c r="D82" t="s">
        <v>212</v>
      </c>
      <c r="E82" t="s">
        <v>327</v>
      </c>
      <c r="G82">
        <v>6814</v>
      </c>
      <c r="H82" t="s">
        <v>328</v>
      </c>
      <c r="I82" t="s">
        <v>329</v>
      </c>
      <c r="J82" t="s">
        <v>233</v>
      </c>
      <c r="K82" t="s">
        <v>521</v>
      </c>
      <c r="L82" t="s">
        <v>522</v>
      </c>
      <c r="M82">
        <v>2</v>
      </c>
      <c r="N82">
        <v>5</v>
      </c>
      <c r="O82">
        <v>82.903300000000002</v>
      </c>
      <c r="P82">
        <v>42.656700000000001</v>
      </c>
      <c r="Q82">
        <v>12.252599999999999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24.527799999999999</v>
      </c>
      <c r="Z82">
        <v>18.703600000000002</v>
      </c>
      <c r="AA82" t="s">
        <v>333</v>
      </c>
      <c r="AB82">
        <v>2.7477999999999998</v>
      </c>
      <c r="AC82" t="s">
        <v>334</v>
      </c>
      <c r="AD82">
        <v>2.3571</v>
      </c>
      <c r="AE82" t="s">
        <v>534</v>
      </c>
      <c r="AF82">
        <v>1.6665000000000001</v>
      </c>
      <c r="AG82">
        <v>37.9998</v>
      </c>
      <c r="AH82">
        <v>225.8152</v>
      </c>
      <c r="AI82">
        <v>2.5</v>
      </c>
      <c r="AK82">
        <v>0</v>
      </c>
      <c r="AL82">
        <v>9</v>
      </c>
      <c r="AM82">
        <v>16</v>
      </c>
      <c r="AN82" t="s">
        <v>525</v>
      </c>
      <c r="AP82" t="str">
        <f t="shared" si="1"/>
        <v/>
      </c>
    </row>
    <row r="83" spans="1:42">
      <c r="A83" t="s">
        <v>535</v>
      </c>
      <c r="B83" s="4">
        <v>43402</v>
      </c>
      <c r="C83" s="1">
        <v>0.53472222222222221</v>
      </c>
      <c r="D83" t="s">
        <v>212</v>
      </c>
      <c r="E83" t="s">
        <v>327</v>
      </c>
      <c r="G83">
        <v>6814</v>
      </c>
      <c r="H83" t="s">
        <v>328</v>
      </c>
      <c r="I83" t="s">
        <v>329</v>
      </c>
      <c r="J83" t="s">
        <v>233</v>
      </c>
      <c r="K83" t="s">
        <v>521</v>
      </c>
      <c r="L83" t="s">
        <v>522</v>
      </c>
      <c r="M83">
        <v>8</v>
      </c>
      <c r="N83">
        <v>5</v>
      </c>
      <c r="O83">
        <v>77.772000000000006</v>
      </c>
      <c r="P83">
        <v>60.4634</v>
      </c>
      <c r="Q83">
        <v>22.5717</v>
      </c>
      <c r="R83">
        <v>9.5045999999999999</v>
      </c>
      <c r="S83">
        <v>3.052</v>
      </c>
      <c r="T83">
        <v>3.9399000000000002</v>
      </c>
      <c r="U83">
        <v>4.1874000000000002</v>
      </c>
      <c r="V83">
        <v>2.2938000000000001</v>
      </c>
      <c r="W83">
        <v>0.96220000000000006</v>
      </c>
      <c r="X83">
        <v>1.0354000000000001</v>
      </c>
      <c r="Y83">
        <v>0</v>
      </c>
      <c r="Z83">
        <v>17.572900000000001</v>
      </c>
      <c r="AA83" t="s">
        <v>536</v>
      </c>
      <c r="AB83">
        <v>1.1013999999999999</v>
      </c>
      <c r="AC83" t="s">
        <v>537</v>
      </c>
      <c r="AD83">
        <v>2.4241999999999999</v>
      </c>
      <c r="AE83" t="s">
        <v>538</v>
      </c>
      <c r="AF83">
        <v>0.51800000000000002</v>
      </c>
      <c r="AG83">
        <v>15.9245</v>
      </c>
      <c r="AH83">
        <v>223.32339999999999</v>
      </c>
      <c r="AI83">
        <v>12</v>
      </c>
      <c r="AK83">
        <v>106</v>
      </c>
      <c r="AL83">
        <v>9</v>
      </c>
      <c r="AM83">
        <v>16</v>
      </c>
      <c r="AN83" t="s">
        <v>525</v>
      </c>
      <c r="AP83" t="str">
        <f t="shared" si="1"/>
        <v/>
      </c>
    </row>
    <row r="84" spans="1:42">
      <c r="A84" t="s">
        <v>539</v>
      </c>
      <c r="B84" s="4">
        <v>43402</v>
      </c>
      <c r="C84" s="1">
        <v>0.53472222222222221</v>
      </c>
      <c r="D84" t="s">
        <v>212</v>
      </c>
      <c r="E84" t="s">
        <v>327</v>
      </c>
      <c r="G84">
        <v>6814</v>
      </c>
      <c r="H84" t="s">
        <v>328</v>
      </c>
      <c r="I84" t="s">
        <v>329</v>
      </c>
      <c r="J84" t="s">
        <v>233</v>
      </c>
      <c r="K84" t="s">
        <v>521</v>
      </c>
      <c r="L84" t="s">
        <v>522</v>
      </c>
      <c r="M84">
        <v>5</v>
      </c>
      <c r="N84">
        <v>5</v>
      </c>
      <c r="O84">
        <v>59.668399999999998</v>
      </c>
      <c r="P84">
        <v>62.996600000000001</v>
      </c>
      <c r="Q84">
        <v>25.121200000000002</v>
      </c>
      <c r="R84">
        <v>12.103</v>
      </c>
      <c r="S84">
        <v>6.6936999999999998</v>
      </c>
      <c r="T84">
        <v>7.1788999999999996</v>
      </c>
      <c r="U84">
        <v>3.4356</v>
      </c>
      <c r="V84">
        <v>1.863</v>
      </c>
      <c r="W84">
        <v>1.8754999999999999</v>
      </c>
      <c r="X84">
        <v>2.327</v>
      </c>
      <c r="Y84">
        <v>0</v>
      </c>
      <c r="Z84">
        <v>10.9886</v>
      </c>
      <c r="AA84" t="s">
        <v>352</v>
      </c>
      <c r="AB84">
        <v>2.7681</v>
      </c>
      <c r="AC84" t="s">
        <v>353</v>
      </c>
      <c r="AD84">
        <v>2.6894</v>
      </c>
      <c r="AE84" t="s">
        <v>540</v>
      </c>
      <c r="AF84">
        <v>0.44130000000000003</v>
      </c>
      <c r="AG84">
        <v>15.3439</v>
      </c>
      <c r="AH84">
        <v>215.49430000000001</v>
      </c>
      <c r="AI84">
        <v>7</v>
      </c>
      <c r="AK84">
        <v>0</v>
      </c>
      <c r="AL84">
        <v>9</v>
      </c>
      <c r="AM84">
        <v>18</v>
      </c>
      <c r="AN84" t="s">
        <v>525</v>
      </c>
      <c r="AP84" t="str">
        <f t="shared" si="1"/>
        <v/>
      </c>
    </row>
    <row r="85" spans="1:42">
      <c r="A85" t="s">
        <v>541</v>
      </c>
      <c r="B85" s="4">
        <v>43402</v>
      </c>
      <c r="C85" s="1">
        <v>0.53472222222222221</v>
      </c>
      <c r="D85" t="s">
        <v>212</v>
      </c>
      <c r="E85" t="s">
        <v>327</v>
      </c>
      <c r="G85">
        <v>6814</v>
      </c>
      <c r="H85" t="s">
        <v>328</v>
      </c>
      <c r="I85" t="s">
        <v>329</v>
      </c>
      <c r="J85" t="s">
        <v>233</v>
      </c>
      <c r="K85" t="s">
        <v>521</v>
      </c>
      <c r="L85" t="s">
        <v>522</v>
      </c>
      <c r="M85">
        <v>6</v>
      </c>
      <c r="N85">
        <v>5</v>
      </c>
      <c r="O85">
        <v>47.380400000000002</v>
      </c>
      <c r="P85">
        <v>73.445800000000006</v>
      </c>
      <c r="Q85">
        <v>24.6662</v>
      </c>
      <c r="R85">
        <v>11.7666</v>
      </c>
      <c r="S85">
        <v>6.2934000000000001</v>
      </c>
      <c r="T85">
        <v>4.7992999999999997</v>
      </c>
      <c r="U85">
        <v>2.4998999999999998</v>
      </c>
      <c r="V85">
        <v>1.3765000000000001</v>
      </c>
      <c r="W85">
        <v>1.2039</v>
      </c>
      <c r="X85">
        <v>0</v>
      </c>
      <c r="Y85">
        <v>1.5552999999999999</v>
      </c>
      <c r="Z85">
        <v>18.3886</v>
      </c>
      <c r="AA85" t="s">
        <v>542</v>
      </c>
      <c r="AB85">
        <v>0.69699999999999995</v>
      </c>
      <c r="AC85" t="s">
        <v>543</v>
      </c>
      <c r="AD85">
        <v>1.0032000000000001</v>
      </c>
      <c r="AE85" t="s">
        <v>387</v>
      </c>
      <c r="AF85">
        <v>0.93689999999999996</v>
      </c>
      <c r="AG85">
        <v>16.252700000000001</v>
      </c>
      <c r="AH85">
        <v>212.2655</v>
      </c>
      <c r="AI85">
        <v>14</v>
      </c>
      <c r="AK85">
        <v>105</v>
      </c>
      <c r="AL85">
        <v>9</v>
      </c>
      <c r="AM85">
        <v>16</v>
      </c>
      <c r="AN85" t="s">
        <v>525</v>
      </c>
      <c r="AP85" t="str">
        <f t="shared" si="1"/>
        <v/>
      </c>
    </row>
    <row r="86" spans="1:42">
      <c r="A86" t="s">
        <v>544</v>
      </c>
      <c r="B86" s="4">
        <v>43402</v>
      </c>
      <c r="C86" s="1">
        <v>0.53472222222222221</v>
      </c>
      <c r="D86" t="s">
        <v>212</v>
      </c>
      <c r="E86" t="s">
        <v>327</v>
      </c>
      <c r="G86">
        <v>6814</v>
      </c>
      <c r="H86" t="s">
        <v>328</v>
      </c>
      <c r="I86" t="s">
        <v>329</v>
      </c>
      <c r="J86" t="s">
        <v>233</v>
      </c>
      <c r="K86" t="s">
        <v>521</v>
      </c>
      <c r="L86" t="s">
        <v>522</v>
      </c>
      <c r="M86">
        <v>9</v>
      </c>
      <c r="N86">
        <v>5</v>
      </c>
      <c r="O86">
        <v>66.334500000000006</v>
      </c>
      <c r="P86">
        <v>38.451999999999998</v>
      </c>
      <c r="Q86">
        <v>18.930199999999999</v>
      </c>
      <c r="R86">
        <v>8.3376999999999999</v>
      </c>
      <c r="S86">
        <v>5.0087000000000002</v>
      </c>
      <c r="T86">
        <v>3.1040000000000001</v>
      </c>
      <c r="U86">
        <v>2.2947000000000002</v>
      </c>
      <c r="V86">
        <v>1.5118</v>
      </c>
      <c r="W86">
        <v>0.98499999999999999</v>
      </c>
      <c r="X86">
        <v>0</v>
      </c>
      <c r="Y86">
        <v>1.2452000000000001</v>
      </c>
      <c r="Z86">
        <v>12.109299999999999</v>
      </c>
      <c r="AA86" t="s">
        <v>348</v>
      </c>
      <c r="AB86">
        <v>2.2338</v>
      </c>
      <c r="AC86" t="s">
        <v>545</v>
      </c>
      <c r="AD86">
        <v>0.25019999999999998</v>
      </c>
      <c r="AE86" t="s">
        <v>546</v>
      </c>
      <c r="AF86">
        <v>1.1120000000000001</v>
      </c>
      <c r="AG86">
        <v>10.6944</v>
      </c>
      <c r="AH86">
        <v>172.60339999999999</v>
      </c>
      <c r="AI86">
        <v>12</v>
      </c>
      <c r="AK86">
        <v>106</v>
      </c>
      <c r="AL86">
        <v>9</v>
      </c>
      <c r="AM86">
        <v>9</v>
      </c>
      <c r="AN86" t="s">
        <v>525</v>
      </c>
      <c r="AP86" t="str">
        <f t="shared" si="1"/>
        <v/>
      </c>
    </row>
    <row r="87" spans="1:42">
      <c r="A87" t="s">
        <v>550</v>
      </c>
      <c r="B87" s="4">
        <v>43402</v>
      </c>
      <c r="C87" s="1">
        <v>0.53819444444444442</v>
      </c>
      <c r="D87" t="s">
        <v>186</v>
      </c>
      <c r="E87" t="s">
        <v>547</v>
      </c>
      <c r="F87" t="s">
        <v>230</v>
      </c>
      <c r="G87">
        <v>3184</v>
      </c>
      <c r="H87" t="s">
        <v>548</v>
      </c>
      <c r="I87" t="s">
        <v>329</v>
      </c>
      <c r="J87" t="s">
        <v>233</v>
      </c>
      <c r="K87" t="s">
        <v>521</v>
      </c>
      <c r="L87" t="s">
        <v>549</v>
      </c>
      <c r="M87">
        <v>5</v>
      </c>
      <c r="N87">
        <v>4</v>
      </c>
      <c r="O87">
        <v>63.4527</v>
      </c>
      <c r="P87">
        <v>42.426499999999997</v>
      </c>
      <c r="Q87">
        <v>27.822500000000002</v>
      </c>
      <c r="R87">
        <v>10.7248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19.701899999999998</v>
      </c>
      <c r="Z87">
        <v>18.151399999999999</v>
      </c>
      <c r="AA87" t="s">
        <v>551</v>
      </c>
      <c r="AB87">
        <v>2.6425999999999998</v>
      </c>
      <c r="AC87" t="s">
        <v>247</v>
      </c>
      <c r="AD87">
        <v>0.84589999999999999</v>
      </c>
      <c r="AE87" t="s">
        <v>552</v>
      </c>
      <c r="AF87">
        <v>1.47</v>
      </c>
      <c r="AG87">
        <v>36</v>
      </c>
      <c r="AH87" s="23">
        <v>223.23830000000001</v>
      </c>
      <c r="AI87">
        <v>8</v>
      </c>
      <c r="AK87">
        <v>0</v>
      </c>
      <c r="AL87">
        <v>9</v>
      </c>
      <c r="AM87">
        <v>33</v>
      </c>
      <c r="AN87" t="s">
        <v>336</v>
      </c>
      <c r="AP87" t="str">
        <f t="shared" si="1"/>
        <v>Bold</v>
      </c>
    </row>
    <row r="88" spans="1:42">
      <c r="A88" t="s">
        <v>553</v>
      </c>
      <c r="B88" s="4">
        <v>43402</v>
      </c>
      <c r="C88" s="1">
        <v>0.53819444444444442</v>
      </c>
      <c r="D88" t="s">
        <v>186</v>
      </c>
      <c r="E88" t="s">
        <v>547</v>
      </c>
      <c r="F88" t="s">
        <v>230</v>
      </c>
      <c r="G88">
        <v>3184</v>
      </c>
      <c r="H88" t="s">
        <v>548</v>
      </c>
      <c r="I88" t="s">
        <v>329</v>
      </c>
      <c r="J88" t="s">
        <v>233</v>
      </c>
      <c r="K88" t="s">
        <v>521</v>
      </c>
      <c r="L88" t="s">
        <v>549</v>
      </c>
      <c r="M88">
        <v>9</v>
      </c>
      <c r="N88">
        <v>5</v>
      </c>
      <c r="O88">
        <v>70.807599999999994</v>
      </c>
      <c r="P88">
        <v>42.873899999999999</v>
      </c>
      <c r="Q88">
        <v>17.396100000000001</v>
      </c>
      <c r="R88">
        <v>5.0643000000000002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15.426399999999999</v>
      </c>
      <c r="Z88">
        <v>19.4057</v>
      </c>
      <c r="AA88" t="s">
        <v>554</v>
      </c>
      <c r="AB88">
        <v>0.40100000000000002</v>
      </c>
      <c r="AC88" t="s">
        <v>555</v>
      </c>
      <c r="AD88">
        <v>0.72399999999999998</v>
      </c>
      <c r="AE88" t="s">
        <v>556</v>
      </c>
      <c r="AF88">
        <v>2.1446000000000001</v>
      </c>
      <c r="AG88">
        <v>10.9163</v>
      </c>
      <c r="AH88">
        <v>185.15989999999999</v>
      </c>
      <c r="AI88">
        <v>6.5</v>
      </c>
      <c r="AK88">
        <v>107</v>
      </c>
      <c r="AL88">
        <v>9</v>
      </c>
      <c r="AM88">
        <v>128</v>
      </c>
      <c r="AN88" t="s">
        <v>336</v>
      </c>
      <c r="AP88" t="str">
        <f t="shared" si="1"/>
        <v/>
      </c>
    </row>
    <row r="89" spans="1:42">
      <c r="A89" t="s">
        <v>557</v>
      </c>
      <c r="B89" s="4">
        <v>43402</v>
      </c>
      <c r="C89" s="1">
        <v>0.53819444444444442</v>
      </c>
      <c r="D89" t="s">
        <v>186</v>
      </c>
      <c r="E89" t="s">
        <v>547</v>
      </c>
      <c r="F89" t="s">
        <v>230</v>
      </c>
      <c r="G89">
        <v>3184</v>
      </c>
      <c r="H89" t="s">
        <v>548</v>
      </c>
      <c r="I89" t="s">
        <v>329</v>
      </c>
      <c r="J89" t="s">
        <v>233</v>
      </c>
      <c r="K89" t="s">
        <v>521</v>
      </c>
      <c r="L89" t="s">
        <v>549</v>
      </c>
      <c r="M89">
        <v>8</v>
      </c>
      <c r="N89">
        <v>5</v>
      </c>
      <c r="O89">
        <v>69.293099999999995</v>
      </c>
      <c r="P89">
        <v>29.883500000000002</v>
      </c>
      <c r="Q89">
        <v>17.3155</v>
      </c>
      <c r="R89">
        <v>6.3139000000000003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14.690200000000001</v>
      </c>
      <c r="Z89">
        <v>18.777100000000001</v>
      </c>
      <c r="AA89" t="s">
        <v>558</v>
      </c>
      <c r="AB89">
        <v>4.0476999999999999</v>
      </c>
      <c r="AC89" t="s">
        <v>559</v>
      </c>
      <c r="AD89">
        <v>2.0306999999999999</v>
      </c>
      <c r="AE89" t="s">
        <v>560</v>
      </c>
      <c r="AF89">
        <v>1.5394000000000001</v>
      </c>
      <c r="AG89">
        <v>20.5</v>
      </c>
      <c r="AH89">
        <v>184.39109999999999</v>
      </c>
      <c r="AI89">
        <v>2.5</v>
      </c>
      <c r="AK89">
        <v>0</v>
      </c>
      <c r="AL89">
        <v>9</v>
      </c>
      <c r="AM89">
        <v>150</v>
      </c>
      <c r="AN89" t="s">
        <v>336</v>
      </c>
      <c r="AP89" t="str">
        <f t="shared" si="1"/>
        <v/>
      </c>
    </row>
    <row r="90" spans="1:42">
      <c r="A90" t="s">
        <v>561</v>
      </c>
      <c r="B90" s="4">
        <v>43402</v>
      </c>
      <c r="C90" s="1">
        <v>0.53819444444444442</v>
      </c>
      <c r="D90" t="s">
        <v>186</v>
      </c>
      <c r="E90" t="s">
        <v>547</v>
      </c>
      <c r="F90" t="s">
        <v>230</v>
      </c>
      <c r="G90">
        <v>3184</v>
      </c>
      <c r="H90" t="s">
        <v>548</v>
      </c>
      <c r="I90" t="s">
        <v>329</v>
      </c>
      <c r="J90" t="s">
        <v>233</v>
      </c>
      <c r="K90" t="s">
        <v>521</v>
      </c>
      <c r="L90" t="s">
        <v>549</v>
      </c>
      <c r="M90">
        <v>3</v>
      </c>
      <c r="N90">
        <v>5</v>
      </c>
      <c r="O90">
        <v>71.082999999999998</v>
      </c>
      <c r="P90">
        <v>38.376100000000001</v>
      </c>
      <c r="Q90">
        <v>14.2338</v>
      </c>
      <c r="R90">
        <v>8.0954999999999995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15.958500000000001</v>
      </c>
      <c r="Z90">
        <v>0</v>
      </c>
      <c r="AA90" t="s">
        <v>562</v>
      </c>
      <c r="AB90">
        <v>2.4733000000000001</v>
      </c>
      <c r="AC90" t="s">
        <v>563</v>
      </c>
      <c r="AD90">
        <v>1.8026</v>
      </c>
      <c r="AE90" t="s">
        <v>362</v>
      </c>
      <c r="AF90">
        <v>1.9343999999999999</v>
      </c>
      <c r="AG90">
        <v>20.75</v>
      </c>
      <c r="AH90">
        <v>174.7072</v>
      </c>
      <c r="AI90">
        <v>1.88</v>
      </c>
      <c r="AK90">
        <v>0</v>
      </c>
      <c r="AL90">
        <v>9</v>
      </c>
      <c r="AM90">
        <v>212</v>
      </c>
      <c r="AN90" t="s">
        <v>336</v>
      </c>
      <c r="AP90" t="str">
        <f t="shared" si="1"/>
        <v/>
      </c>
    </row>
    <row r="91" spans="1:42">
      <c r="A91" t="s">
        <v>564</v>
      </c>
      <c r="B91" s="4">
        <v>43402</v>
      </c>
      <c r="C91" s="1">
        <v>0.53819444444444442</v>
      </c>
      <c r="D91" t="s">
        <v>186</v>
      </c>
      <c r="E91" t="s">
        <v>547</v>
      </c>
      <c r="F91" t="s">
        <v>230</v>
      </c>
      <c r="G91">
        <v>3184</v>
      </c>
      <c r="H91" t="s">
        <v>548</v>
      </c>
      <c r="I91" t="s">
        <v>329</v>
      </c>
      <c r="J91" t="s">
        <v>233</v>
      </c>
      <c r="K91" t="s">
        <v>521</v>
      </c>
      <c r="L91" t="s">
        <v>549</v>
      </c>
      <c r="M91">
        <v>7</v>
      </c>
      <c r="N91">
        <v>6</v>
      </c>
      <c r="O91">
        <v>46.320799999999998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70.453900000000004</v>
      </c>
      <c r="Z91">
        <v>17.354299999999999</v>
      </c>
      <c r="AA91" t="s">
        <v>565</v>
      </c>
      <c r="AB91">
        <v>1.0002</v>
      </c>
      <c r="AC91" t="s">
        <v>566</v>
      </c>
      <c r="AD91">
        <v>0.40129999999999999</v>
      </c>
      <c r="AE91" t="s">
        <v>552</v>
      </c>
      <c r="AF91">
        <v>1.6005</v>
      </c>
      <c r="AG91">
        <v>2.5</v>
      </c>
      <c r="AH91">
        <v>139.6309</v>
      </c>
      <c r="AI91">
        <v>33</v>
      </c>
      <c r="AK91">
        <v>0</v>
      </c>
      <c r="AL91">
        <v>9</v>
      </c>
      <c r="AM91">
        <v>33</v>
      </c>
      <c r="AN91" t="s">
        <v>336</v>
      </c>
      <c r="AP91" t="str">
        <f t="shared" si="1"/>
        <v/>
      </c>
    </row>
    <row r="92" spans="1:42">
      <c r="A92" t="s">
        <v>567</v>
      </c>
      <c r="B92" s="4">
        <v>43402</v>
      </c>
      <c r="C92" s="1">
        <v>0.53819444444444442</v>
      </c>
      <c r="D92" t="s">
        <v>186</v>
      </c>
      <c r="E92" t="s">
        <v>547</v>
      </c>
      <c r="F92" t="s">
        <v>230</v>
      </c>
      <c r="G92">
        <v>3184</v>
      </c>
      <c r="H92" t="s">
        <v>548</v>
      </c>
      <c r="I92" t="s">
        <v>329</v>
      </c>
      <c r="J92" t="s">
        <v>233</v>
      </c>
      <c r="K92" t="s">
        <v>521</v>
      </c>
      <c r="L92" t="s">
        <v>549</v>
      </c>
      <c r="M92">
        <v>4</v>
      </c>
      <c r="N92">
        <v>4</v>
      </c>
      <c r="O92">
        <v>53.087200000000003</v>
      </c>
      <c r="P92">
        <v>25.7239</v>
      </c>
      <c r="Q92">
        <v>16.671900000000001</v>
      </c>
      <c r="R92">
        <v>6.2961999999999998</v>
      </c>
      <c r="S92">
        <v>4.5811000000000002</v>
      </c>
      <c r="T92">
        <v>4.4382999999999999</v>
      </c>
      <c r="U92">
        <v>2.8058000000000001</v>
      </c>
      <c r="V92">
        <v>2.1684000000000001</v>
      </c>
      <c r="W92">
        <v>1.2987</v>
      </c>
      <c r="X92">
        <v>1.2354000000000001</v>
      </c>
      <c r="Y92">
        <v>0</v>
      </c>
      <c r="Z92">
        <v>12.664999999999999</v>
      </c>
      <c r="AA92" t="s">
        <v>568</v>
      </c>
      <c r="AB92">
        <v>2.8622000000000001</v>
      </c>
      <c r="AC92" t="s">
        <v>569</v>
      </c>
      <c r="AD92">
        <v>0.76919999999999999</v>
      </c>
      <c r="AE92" t="s">
        <v>516</v>
      </c>
      <c r="AF92">
        <v>1.8827</v>
      </c>
      <c r="AG92">
        <v>0.9244</v>
      </c>
      <c r="AH92">
        <v>137.41040000000001</v>
      </c>
      <c r="AI92">
        <v>12</v>
      </c>
      <c r="AK92">
        <v>112</v>
      </c>
      <c r="AL92">
        <v>9</v>
      </c>
      <c r="AM92">
        <v>21</v>
      </c>
      <c r="AN92" t="s">
        <v>336</v>
      </c>
      <c r="AP92" t="str">
        <f t="shared" si="1"/>
        <v/>
      </c>
    </row>
    <row r="93" spans="1:42">
      <c r="A93" t="s">
        <v>570</v>
      </c>
      <c r="B93" s="4">
        <v>43402</v>
      </c>
      <c r="C93" s="1">
        <v>0.53819444444444442</v>
      </c>
      <c r="D93" t="s">
        <v>186</v>
      </c>
      <c r="E93" t="s">
        <v>547</v>
      </c>
      <c r="F93" t="s">
        <v>230</v>
      </c>
      <c r="G93">
        <v>3184</v>
      </c>
      <c r="H93" t="s">
        <v>548</v>
      </c>
      <c r="I93" t="s">
        <v>329</v>
      </c>
      <c r="J93" t="s">
        <v>233</v>
      </c>
      <c r="K93" t="s">
        <v>521</v>
      </c>
      <c r="L93" t="s">
        <v>549</v>
      </c>
      <c r="M93">
        <v>2</v>
      </c>
      <c r="N93">
        <v>6</v>
      </c>
      <c r="O93">
        <v>51.111800000000002</v>
      </c>
      <c r="P93">
        <v>38.682200000000002</v>
      </c>
      <c r="Q93">
        <v>15.375500000000001</v>
      </c>
      <c r="R93">
        <v>3.1495000000000002</v>
      </c>
      <c r="S93">
        <v>2.9843999999999999</v>
      </c>
      <c r="T93">
        <v>1.6420999999999999</v>
      </c>
      <c r="U93">
        <v>0</v>
      </c>
      <c r="V93">
        <v>0</v>
      </c>
      <c r="W93">
        <v>0</v>
      </c>
      <c r="X93">
        <v>0</v>
      </c>
      <c r="Y93">
        <v>5.0225</v>
      </c>
      <c r="Z93">
        <v>0</v>
      </c>
      <c r="AA93" t="s">
        <v>571</v>
      </c>
      <c r="AB93">
        <v>0.67330000000000001</v>
      </c>
      <c r="AC93" t="s">
        <v>572</v>
      </c>
      <c r="AD93">
        <v>0.45650000000000002</v>
      </c>
      <c r="AE93" t="s">
        <v>573</v>
      </c>
      <c r="AF93">
        <v>1.6751</v>
      </c>
      <c r="AG93">
        <v>0</v>
      </c>
      <c r="AH93">
        <v>120.7728</v>
      </c>
      <c r="AI93">
        <v>16</v>
      </c>
      <c r="AK93">
        <v>95</v>
      </c>
      <c r="AL93">
        <v>9</v>
      </c>
      <c r="AM93">
        <v>218</v>
      </c>
      <c r="AN93" t="s">
        <v>336</v>
      </c>
      <c r="AP93" t="str">
        <f t="shared" si="1"/>
        <v/>
      </c>
    </row>
    <row r="94" spans="1:42">
      <c r="A94" t="s">
        <v>574</v>
      </c>
      <c r="B94" s="4">
        <v>43402</v>
      </c>
      <c r="C94" s="1">
        <v>0.53819444444444442</v>
      </c>
      <c r="D94" t="s">
        <v>186</v>
      </c>
      <c r="E94" t="s">
        <v>547</v>
      </c>
      <c r="F94" t="s">
        <v>230</v>
      </c>
      <c r="G94">
        <v>3184</v>
      </c>
      <c r="H94" t="s">
        <v>548</v>
      </c>
      <c r="I94" t="s">
        <v>329</v>
      </c>
      <c r="J94" t="s">
        <v>233</v>
      </c>
      <c r="K94" t="s">
        <v>521</v>
      </c>
      <c r="L94" t="s">
        <v>549</v>
      </c>
      <c r="M94">
        <v>1</v>
      </c>
      <c r="N94">
        <v>4</v>
      </c>
      <c r="O94">
        <v>41.779299999999999</v>
      </c>
      <c r="P94">
        <v>31.891200000000001</v>
      </c>
      <c r="Q94">
        <v>8.3650000000000002</v>
      </c>
      <c r="R94">
        <v>5.9583000000000004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10.8843</v>
      </c>
      <c r="Z94">
        <v>6.25</v>
      </c>
      <c r="AA94" t="s">
        <v>575</v>
      </c>
      <c r="AB94">
        <v>0.18179999999999999</v>
      </c>
      <c r="AC94" t="s">
        <v>576</v>
      </c>
      <c r="AD94">
        <v>0.15989999999999999</v>
      </c>
      <c r="AE94" t="s">
        <v>577</v>
      </c>
      <c r="AF94">
        <v>1.1846000000000001</v>
      </c>
      <c r="AG94">
        <v>3.5</v>
      </c>
      <c r="AH94">
        <v>110.1544</v>
      </c>
      <c r="AI94">
        <v>33</v>
      </c>
      <c r="AK94">
        <v>0</v>
      </c>
      <c r="AL94">
        <v>9</v>
      </c>
      <c r="AM94">
        <v>108</v>
      </c>
      <c r="AN94" t="s">
        <v>336</v>
      </c>
      <c r="AP94" t="str">
        <f t="shared" si="1"/>
        <v/>
      </c>
    </row>
    <row r="95" spans="1:42">
      <c r="A95" t="s">
        <v>578</v>
      </c>
      <c r="B95" s="4">
        <v>43402</v>
      </c>
      <c r="C95" s="1">
        <v>0.53819444444444442</v>
      </c>
      <c r="D95" t="s">
        <v>186</v>
      </c>
      <c r="E95" t="s">
        <v>547</v>
      </c>
      <c r="F95" t="s">
        <v>230</v>
      </c>
      <c r="G95">
        <v>3184</v>
      </c>
      <c r="H95" t="s">
        <v>548</v>
      </c>
      <c r="I95" t="s">
        <v>329</v>
      </c>
      <c r="J95" t="s">
        <v>233</v>
      </c>
      <c r="K95" t="s">
        <v>521</v>
      </c>
      <c r="L95" t="s">
        <v>549</v>
      </c>
      <c r="M95">
        <v>6</v>
      </c>
      <c r="N95">
        <v>7</v>
      </c>
      <c r="O95">
        <v>29.311900000000001</v>
      </c>
      <c r="P95">
        <v>13.9404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18.718299999999999</v>
      </c>
      <c r="Z95">
        <v>0</v>
      </c>
      <c r="AA95" t="s">
        <v>579</v>
      </c>
      <c r="AB95">
        <v>3.0232999999999999</v>
      </c>
      <c r="AC95" t="s">
        <v>580</v>
      </c>
      <c r="AD95">
        <v>0.37490000000000001</v>
      </c>
      <c r="AE95" t="s">
        <v>556</v>
      </c>
      <c r="AF95">
        <v>2.1703999999999999</v>
      </c>
      <c r="AG95">
        <v>0</v>
      </c>
      <c r="AH95">
        <v>67.539199999999994</v>
      </c>
      <c r="AI95">
        <v>7.5</v>
      </c>
      <c r="AK95">
        <v>0</v>
      </c>
      <c r="AL95">
        <v>9</v>
      </c>
      <c r="AM95">
        <v>634</v>
      </c>
      <c r="AN95" t="s">
        <v>336</v>
      </c>
      <c r="AP95" t="str">
        <f t="shared" si="1"/>
        <v/>
      </c>
    </row>
    <row r="96" spans="1:42">
      <c r="A96" t="s">
        <v>583</v>
      </c>
      <c r="B96" s="4">
        <v>43402</v>
      </c>
      <c r="C96" s="1">
        <v>0.54513888888888895</v>
      </c>
      <c r="D96" t="s">
        <v>226</v>
      </c>
      <c r="E96" t="s">
        <v>581</v>
      </c>
      <c r="F96" t="s">
        <v>230</v>
      </c>
      <c r="G96">
        <v>4528</v>
      </c>
      <c r="H96" t="s">
        <v>231</v>
      </c>
      <c r="I96" t="s">
        <v>232</v>
      </c>
      <c r="J96" t="s">
        <v>233</v>
      </c>
      <c r="K96" t="s">
        <v>234</v>
      </c>
      <c r="L96" t="s">
        <v>582</v>
      </c>
      <c r="M96">
        <v>6</v>
      </c>
      <c r="N96">
        <v>2</v>
      </c>
      <c r="O96">
        <v>91.996499999999997</v>
      </c>
      <c r="P96">
        <v>59.052999999999997</v>
      </c>
      <c r="Q96">
        <v>20.955100000000002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32.075499999999998</v>
      </c>
      <c r="Z96">
        <v>18.5321</v>
      </c>
      <c r="AA96" t="s">
        <v>246</v>
      </c>
      <c r="AB96">
        <v>2.1069</v>
      </c>
      <c r="AC96" t="s">
        <v>488</v>
      </c>
      <c r="AD96">
        <v>1.5181</v>
      </c>
      <c r="AE96" t="s">
        <v>584</v>
      </c>
      <c r="AF96">
        <v>1.2882</v>
      </c>
      <c r="AG96">
        <v>19.000599999999999</v>
      </c>
      <c r="AH96" s="23">
        <v>246.52600000000001</v>
      </c>
      <c r="AI96">
        <v>1.38</v>
      </c>
      <c r="AJ96">
        <v>7</v>
      </c>
      <c r="AK96">
        <v>78</v>
      </c>
      <c r="AL96">
        <v>11</v>
      </c>
      <c r="AM96">
        <v>15</v>
      </c>
      <c r="AN96" t="s">
        <v>240</v>
      </c>
      <c r="AP96" t="str">
        <f t="shared" si="1"/>
        <v>Bold</v>
      </c>
    </row>
    <row r="97" spans="1:42">
      <c r="A97" t="s">
        <v>585</v>
      </c>
      <c r="B97" s="4">
        <v>43402</v>
      </c>
      <c r="C97" s="1">
        <v>0.54513888888888895</v>
      </c>
      <c r="D97" t="s">
        <v>226</v>
      </c>
      <c r="E97" t="s">
        <v>581</v>
      </c>
      <c r="F97" t="s">
        <v>230</v>
      </c>
      <c r="G97">
        <v>4528</v>
      </c>
      <c r="H97" t="s">
        <v>231</v>
      </c>
      <c r="I97" t="s">
        <v>232</v>
      </c>
      <c r="J97" t="s">
        <v>233</v>
      </c>
      <c r="K97" t="s">
        <v>234</v>
      </c>
      <c r="L97" t="s">
        <v>582</v>
      </c>
      <c r="M97">
        <v>5</v>
      </c>
      <c r="N97">
        <v>2</v>
      </c>
      <c r="O97">
        <v>78.876000000000005</v>
      </c>
      <c r="P97">
        <v>43.855200000000004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53.544899999999998</v>
      </c>
      <c r="Z97">
        <v>19.6264</v>
      </c>
      <c r="AA97" t="s">
        <v>280</v>
      </c>
      <c r="AB97">
        <v>2.5939000000000001</v>
      </c>
      <c r="AC97" t="s">
        <v>586</v>
      </c>
      <c r="AD97">
        <v>2.7437999999999998</v>
      </c>
      <c r="AE97" t="s">
        <v>587</v>
      </c>
      <c r="AF97">
        <v>2.4243999999999999</v>
      </c>
      <c r="AG97">
        <v>0</v>
      </c>
      <c r="AH97">
        <v>203.66460000000001</v>
      </c>
      <c r="AI97">
        <v>2</v>
      </c>
      <c r="AJ97">
        <v>3</v>
      </c>
      <c r="AK97">
        <v>0</v>
      </c>
      <c r="AL97">
        <v>11</v>
      </c>
      <c r="AM97">
        <v>30</v>
      </c>
      <c r="AN97" t="s">
        <v>240</v>
      </c>
      <c r="AP97" t="str">
        <f t="shared" si="1"/>
        <v/>
      </c>
    </row>
    <row r="98" spans="1:42">
      <c r="A98" t="s">
        <v>588</v>
      </c>
      <c r="B98" s="4">
        <v>43402</v>
      </c>
      <c r="C98" s="1">
        <v>0.54513888888888895</v>
      </c>
      <c r="D98" t="s">
        <v>226</v>
      </c>
      <c r="E98" t="s">
        <v>581</v>
      </c>
      <c r="F98" t="s">
        <v>230</v>
      </c>
      <c r="G98">
        <v>4528</v>
      </c>
      <c r="H98" t="s">
        <v>231</v>
      </c>
      <c r="I98" t="s">
        <v>232</v>
      </c>
      <c r="J98" t="s">
        <v>233</v>
      </c>
      <c r="K98" t="s">
        <v>234</v>
      </c>
      <c r="L98" t="s">
        <v>582</v>
      </c>
      <c r="M98">
        <v>1</v>
      </c>
      <c r="N98">
        <v>2</v>
      </c>
      <c r="O98">
        <v>67.145499999999998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102.1283</v>
      </c>
      <c r="Z98">
        <v>18.354299999999999</v>
      </c>
      <c r="AA98" t="s">
        <v>276</v>
      </c>
      <c r="AB98">
        <v>1.6698999999999999</v>
      </c>
      <c r="AC98" t="s">
        <v>277</v>
      </c>
      <c r="AD98">
        <v>1.2051000000000001</v>
      </c>
      <c r="AE98" t="s">
        <v>589</v>
      </c>
      <c r="AF98">
        <v>0.20300000000000001</v>
      </c>
      <c r="AG98">
        <v>0</v>
      </c>
      <c r="AH98">
        <v>190.70609999999999</v>
      </c>
      <c r="AI98">
        <v>14</v>
      </c>
      <c r="AJ98">
        <v>8</v>
      </c>
      <c r="AK98">
        <v>0</v>
      </c>
      <c r="AL98">
        <v>11</v>
      </c>
      <c r="AM98">
        <v>17</v>
      </c>
      <c r="AN98" t="s">
        <v>240</v>
      </c>
      <c r="AP98" t="str">
        <f t="shared" si="1"/>
        <v/>
      </c>
    </row>
    <row r="99" spans="1:42">
      <c r="A99" t="s">
        <v>590</v>
      </c>
      <c r="B99" s="4">
        <v>43402</v>
      </c>
      <c r="C99" s="1">
        <v>0.54513888888888895</v>
      </c>
      <c r="D99" t="s">
        <v>226</v>
      </c>
      <c r="E99" t="s">
        <v>581</v>
      </c>
      <c r="F99" t="s">
        <v>230</v>
      </c>
      <c r="G99">
        <v>4528</v>
      </c>
      <c r="H99" t="s">
        <v>231</v>
      </c>
      <c r="I99" t="s">
        <v>232</v>
      </c>
      <c r="J99" t="s">
        <v>233</v>
      </c>
      <c r="K99" t="s">
        <v>234</v>
      </c>
      <c r="L99" t="s">
        <v>582</v>
      </c>
      <c r="M99">
        <v>8</v>
      </c>
      <c r="N99">
        <v>2</v>
      </c>
      <c r="O99">
        <v>60.826500000000003</v>
      </c>
      <c r="P99">
        <v>51.592700000000001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50.189599999999999</v>
      </c>
      <c r="Z99">
        <v>16.3429</v>
      </c>
      <c r="AA99" t="s">
        <v>591</v>
      </c>
      <c r="AB99">
        <v>1.6355</v>
      </c>
      <c r="AC99" t="s">
        <v>592</v>
      </c>
      <c r="AD99">
        <v>1.3331999999999999</v>
      </c>
      <c r="AE99" t="s">
        <v>593</v>
      </c>
      <c r="AF99">
        <v>3.1366000000000001</v>
      </c>
      <c r="AG99">
        <v>1.5</v>
      </c>
      <c r="AH99">
        <v>186.55699999999999</v>
      </c>
      <c r="AI99">
        <v>5.5</v>
      </c>
      <c r="AJ99">
        <v>5</v>
      </c>
      <c r="AK99">
        <v>0</v>
      </c>
      <c r="AL99">
        <v>11</v>
      </c>
      <c r="AM99">
        <v>30</v>
      </c>
      <c r="AN99" t="s">
        <v>240</v>
      </c>
      <c r="AP99" t="str">
        <f t="shared" si="1"/>
        <v/>
      </c>
    </row>
    <row r="100" spans="1:42">
      <c r="A100" t="s">
        <v>594</v>
      </c>
      <c r="B100" s="4">
        <v>43402</v>
      </c>
      <c r="C100" s="1">
        <v>0.54513888888888895</v>
      </c>
      <c r="D100" t="s">
        <v>226</v>
      </c>
      <c r="E100" t="s">
        <v>581</v>
      </c>
      <c r="F100" t="s">
        <v>230</v>
      </c>
      <c r="G100">
        <v>4528</v>
      </c>
      <c r="H100" t="s">
        <v>231</v>
      </c>
      <c r="I100" t="s">
        <v>232</v>
      </c>
      <c r="J100" t="s">
        <v>233</v>
      </c>
      <c r="K100" t="s">
        <v>234</v>
      </c>
      <c r="L100" t="s">
        <v>582</v>
      </c>
      <c r="M100">
        <v>3</v>
      </c>
      <c r="N100">
        <v>2</v>
      </c>
      <c r="O100">
        <v>59.115200000000002</v>
      </c>
      <c r="P100">
        <v>50.087200000000003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48.750599999999999</v>
      </c>
      <c r="Z100">
        <v>16.917899999999999</v>
      </c>
      <c r="AA100" t="s">
        <v>250</v>
      </c>
      <c r="AB100">
        <v>1.1148</v>
      </c>
      <c r="AC100" t="s">
        <v>392</v>
      </c>
      <c r="AD100">
        <v>1.6913</v>
      </c>
      <c r="AE100" t="s">
        <v>393</v>
      </c>
      <c r="AF100">
        <v>2.0508000000000002</v>
      </c>
      <c r="AG100">
        <v>0</v>
      </c>
      <c r="AH100">
        <v>179.7278</v>
      </c>
      <c r="AI100">
        <v>25</v>
      </c>
      <c r="AJ100">
        <v>10</v>
      </c>
      <c r="AK100">
        <v>0</v>
      </c>
      <c r="AL100">
        <v>11</v>
      </c>
      <c r="AM100">
        <v>15</v>
      </c>
      <c r="AN100" t="s">
        <v>240</v>
      </c>
      <c r="AP100" t="str">
        <f t="shared" si="1"/>
        <v/>
      </c>
    </row>
    <row r="101" spans="1:42">
      <c r="A101" t="s">
        <v>595</v>
      </c>
      <c r="B101" s="4">
        <v>43402</v>
      </c>
      <c r="C101" s="1">
        <v>0.54513888888888895</v>
      </c>
      <c r="D101" t="s">
        <v>226</v>
      </c>
      <c r="E101" t="s">
        <v>581</v>
      </c>
      <c r="F101" t="s">
        <v>230</v>
      </c>
      <c r="G101">
        <v>4528</v>
      </c>
      <c r="H101" t="s">
        <v>231</v>
      </c>
      <c r="I101" t="s">
        <v>232</v>
      </c>
      <c r="J101" t="s">
        <v>233</v>
      </c>
      <c r="K101" t="s">
        <v>234</v>
      </c>
      <c r="L101" t="s">
        <v>582</v>
      </c>
      <c r="M101">
        <v>4</v>
      </c>
      <c r="N101">
        <v>2</v>
      </c>
      <c r="O101">
        <v>53.061500000000002</v>
      </c>
      <c r="P101">
        <v>44.022599999999997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43.289900000000003</v>
      </c>
      <c r="Z101">
        <v>16.28</v>
      </c>
      <c r="AA101" t="s">
        <v>237</v>
      </c>
      <c r="AB101">
        <v>1.8721000000000001</v>
      </c>
      <c r="AC101" t="s">
        <v>596</v>
      </c>
      <c r="AD101">
        <v>0.28050000000000003</v>
      </c>
      <c r="AE101" t="s">
        <v>589</v>
      </c>
      <c r="AF101">
        <v>0.20300000000000001</v>
      </c>
      <c r="AG101">
        <v>0</v>
      </c>
      <c r="AH101">
        <v>159.00960000000001</v>
      </c>
      <c r="AI101">
        <v>12</v>
      </c>
      <c r="AJ101">
        <v>1</v>
      </c>
      <c r="AK101">
        <v>0</v>
      </c>
      <c r="AL101">
        <v>11</v>
      </c>
      <c r="AM101">
        <v>13</v>
      </c>
      <c r="AN101" t="s">
        <v>240</v>
      </c>
      <c r="AP101" t="str">
        <f t="shared" si="1"/>
        <v/>
      </c>
    </row>
    <row r="102" spans="1:42">
      <c r="A102" t="s">
        <v>597</v>
      </c>
      <c r="B102" s="4">
        <v>43402</v>
      </c>
      <c r="C102" s="1">
        <v>0.54513888888888895</v>
      </c>
      <c r="D102" t="s">
        <v>226</v>
      </c>
      <c r="E102" t="s">
        <v>581</v>
      </c>
      <c r="F102" t="s">
        <v>230</v>
      </c>
      <c r="G102">
        <v>4528</v>
      </c>
      <c r="H102" t="s">
        <v>231</v>
      </c>
      <c r="I102" t="s">
        <v>232</v>
      </c>
      <c r="J102" t="s">
        <v>233</v>
      </c>
      <c r="K102" t="s">
        <v>234</v>
      </c>
      <c r="L102" t="s">
        <v>582</v>
      </c>
      <c r="M102">
        <v>2</v>
      </c>
      <c r="N102">
        <v>2</v>
      </c>
      <c r="O102">
        <v>53.094200000000001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80.756399999999999</v>
      </c>
      <c r="Z102">
        <v>14.6714</v>
      </c>
      <c r="AA102" t="s">
        <v>242</v>
      </c>
      <c r="AB102">
        <v>2.2717000000000001</v>
      </c>
      <c r="AC102" t="s">
        <v>405</v>
      </c>
      <c r="AD102">
        <v>2.0807000000000002</v>
      </c>
      <c r="AE102" t="s">
        <v>598</v>
      </c>
      <c r="AF102">
        <v>0.435</v>
      </c>
      <c r="AG102">
        <v>0</v>
      </c>
      <c r="AH102">
        <v>153.30940000000001</v>
      </c>
      <c r="AI102">
        <v>12</v>
      </c>
      <c r="AJ102">
        <v>4</v>
      </c>
      <c r="AK102">
        <v>0</v>
      </c>
      <c r="AL102">
        <v>11</v>
      </c>
      <c r="AM102">
        <v>17</v>
      </c>
      <c r="AN102" t="s">
        <v>240</v>
      </c>
      <c r="AP102" t="str">
        <f t="shared" si="1"/>
        <v/>
      </c>
    </row>
    <row r="103" spans="1:42">
      <c r="A103" t="s">
        <v>599</v>
      </c>
      <c r="B103" s="4">
        <v>43402</v>
      </c>
      <c r="C103" s="1">
        <v>0.54513888888888895</v>
      </c>
      <c r="D103" t="s">
        <v>226</v>
      </c>
      <c r="E103" t="s">
        <v>581</v>
      </c>
      <c r="F103" t="s">
        <v>230</v>
      </c>
      <c r="G103">
        <v>4528</v>
      </c>
      <c r="H103" t="s">
        <v>231</v>
      </c>
      <c r="I103" t="s">
        <v>232</v>
      </c>
      <c r="J103" t="s">
        <v>233</v>
      </c>
      <c r="K103" t="s">
        <v>234</v>
      </c>
      <c r="L103" t="s">
        <v>582</v>
      </c>
      <c r="M103">
        <v>9</v>
      </c>
      <c r="N103">
        <v>2</v>
      </c>
      <c r="O103">
        <v>48.676099999999998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74.036299999999997</v>
      </c>
      <c r="Z103">
        <v>10.6257</v>
      </c>
      <c r="AA103" t="s">
        <v>262</v>
      </c>
      <c r="AB103">
        <v>0.34110000000000001</v>
      </c>
      <c r="AC103" t="s">
        <v>600</v>
      </c>
      <c r="AD103">
        <v>1.879</v>
      </c>
      <c r="AE103" t="s">
        <v>601</v>
      </c>
      <c r="AF103">
        <v>0.90439999999999998</v>
      </c>
      <c r="AG103">
        <v>0</v>
      </c>
      <c r="AH103">
        <v>136.46270000000001</v>
      </c>
      <c r="AI103">
        <v>100</v>
      </c>
      <c r="AJ103">
        <v>11</v>
      </c>
      <c r="AK103">
        <v>0</v>
      </c>
      <c r="AL103">
        <v>11</v>
      </c>
      <c r="AM103">
        <v>33</v>
      </c>
      <c r="AN103" t="s">
        <v>240</v>
      </c>
      <c r="AP103" t="str">
        <f t="shared" si="1"/>
        <v/>
      </c>
    </row>
    <row r="104" spans="1:42">
      <c r="A104" t="s">
        <v>602</v>
      </c>
      <c r="B104" s="4">
        <v>43402</v>
      </c>
      <c r="C104" s="1">
        <v>0.54513888888888895</v>
      </c>
      <c r="D104" t="s">
        <v>226</v>
      </c>
      <c r="E104" t="s">
        <v>581</v>
      </c>
      <c r="F104" t="s">
        <v>230</v>
      </c>
      <c r="G104">
        <v>4528</v>
      </c>
      <c r="H104" t="s">
        <v>231</v>
      </c>
      <c r="I104" t="s">
        <v>232</v>
      </c>
      <c r="J104" t="s">
        <v>233</v>
      </c>
      <c r="K104" t="s">
        <v>234</v>
      </c>
      <c r="L104" t="s">
        <v>582</v>
      </c>
      <c r="M104">
        <v>7</v>
      </c>
      <c r="N104">
        <v>2</v>
      </c>
      <c r="O104">
        <v>46.186399999999999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70.249499999999998</v>
      </c>
      <c r="Z104">
        <v>7.1429</v>
      </c>
      <c r="AA104" t="s">
        <v>273</v>
      </c>
      <c r="AB104">
        <v>0.73829999999999996</v>
      </c>
      <c r="AC104" t="s">
        <v>603</v>
      </c>
      <c r="AD104">
        <v>0.4037</v>
      </c>
      <c r="AE104" t="s">
        <v>604</v>
      </c>
      <c r="AF104">
        <v>1.4846999999999999</v>
      </c>
      <c r="AG104">
        <v>0</v>
      </c>
      <c r="AH104">
        <v>126.2055</v>
      </c>
      <c r="AI104">
        <v>66</v>
      </c>
      <c r="AJ104">
        <v>6</v>
      </c>
      <c r="AK104">
        <v>0</v>
      </c>
      <c r="AL104">
        <v>11</v>
      </c>
      <c r="AM104">
        <v>30</v>
      </c>
      <c r="AN104" t="s">
        <v>240</v>
      </c>
      <c r="AP104" t="str">
        <f t="shared" si="1"/>
        <v/>
      </c>
    </row>
    <row r="105" spans="1:42">
      <c r="A105" t="s">
        <v>605</v>
      </c>
      <c r="B105" s="4">
        <v>43402</v>
      </c>
      <c r="C105" s="1">
        <v>0.54513888888888895</v>
      </c>
      <c r="D105" t="s">
        <v>226</v>
      </c>
      <c r="E105" t="s">
        <v>581</v>
      </c>
      <c r="F105" t="s">
        <v>230</v>
      </c>
      <c r="G105">
        <v>4528</v>
      </c>
      <c r="H105" t="s">
        <v>231</v>
      </c>
      <c r="I105" t="s">
        <v>232</v>
      </c>
      <c r="J105" t="s">
        <v>233</v>
      </c>
      <c r="K105" t="s">
        <v>234</v>
      </c>
      <c r="L105" t="s">
        <v>582</v>
      </c>
      <c r="M105">
        <v>11</v>
      </c>
      <c r="N105">
        <v>2</v>
      </c>
      <c r="O105">
        <v>30.990200000000002</v>
      </c>
      <c r="P105">
        <v>25.341799999999999</v>
      </c>
      <c r="Q105">
        <v>18.302099999999999</v>
      </c>
      <c r="R105">
        <v>6.4184999999999999</v>
      </c>
      <c r="S105">
        <v>3.6781000000000001</v>
      </c>
      <c r="T105">
        <v>2.2694000000000001</v>
      </c>
      <c r="U105">
        <v>2.6211000000000002</v>
      </c>
      <c r="V105">
        <v>0</v>
      </c>
      <c r="W105">
        <v>0</v>
      </c>
      <c r="X105">
        <v>0</v>
      </c>
      <c r="Y105">
        <v>3.3433999999999999</v>
      </c>
      <c r="Z105">
        <v>15.375</v>
      </c>
      <c r="AA105" t="s">
        <v>606</v>
      </c>
      <c r="AB105">
        <v>1.7103999999999999</v>
      </c>
      <c r="AC105" t="s">
        <v>607</v>
      </c>
      <c r="AD105">
        <v>0.69299999999999995</v>
      </c>
      <c r="AE105" t="s">
        <v>608</v>
      </c>
      <c r="AF105">
        <v>1.2773000000000001</v>
      </c>
      <c r="AG105">
        <v>6.8577000000000004</v>
      </c>
      <c r="AH105">
        <v>118.878</v>
      </c>
      <c r="AI105">
        <v>33</v>
      </c>
      <c r="AJ105">
        <v>9</v>
      </c>
      <c r="AK105">
        <v>45</v>
      </c>
      <c r="AL105">
        <v>11</v>
      </c>
      <c r="AM105">
        <v>28</v>
      </c>
      <c r="AN105" t="s">
        <v>240</v>
      </c>
      <c r="AP105" t="str">
        <f t="shared" si="1"/>
        <v/>
      </c>
    </row>
    <row r="106" spans="1:42">
      <c r="A106" t="s">
        <v>609</v>
      </c>
      <c r="B106" s="4">
        <v>43402</v>
      </c>
      <c r="C106" s="1">
        <v>0.54513888888888895</v>
      </c>
      <c r="D106" t="s">
        <v>226</v>
      </c>
      <c r="E106" t="s">
        <v>581</v>
      </c>
      <c r="F106" t="s">
        <v>230</v>
      </c>
      <c r="G106">
        <v>4528</v>
      </c>
      <c r="H106" t="s">
        <v>231</v>
      </c>
      <c r="I106" t="s">
        <v>232</v>
      </c>
      <c r="J106" t="s">
        <v>233</v>
      </c>
      <c r="K106" t="s">
        <v>234</v>
      </c>
      <c r="L106" t="s">
        <v>582</v>
      </c>
      <c r="M106">
        <v>10</v>
      </c>
      <c r="N106">
        <v>2</v>
      </c>
      <c r="O106">
        <v>38.656300000000002</v>
      </c>
      <c r="P106">
        <v>28.462900000000001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29.731100000000001</v>
      </c>
      <c r="Z106">
        <v>8.4143000000000008</v>
      </c>
      <c r="AA106" t="s">
        <v>284</v>
      </c>
      <c r="AB106">
        <v>0.88859999999999995</v>
      </c>
      <c r="AC106" t="s">
        <v>610</v>
      </c>
      <c r="AD106">
        <v>0.1605</v>
      </c>
      <c r="AE106" t="s">
        <v>611</v>
      </c>
      <c r="AF106">
        <v>1.0879000000000001</v>
      </c>
      <c r="AG106">
        <v>1.5</v>
      </c>
      <c r="AH106">
        <v>108.9016</v>
      </c>
      <c r="AI106">
        <v>150</v>
      </c>
      <c r="AJ106">
        <v>2</v>
      </c>
      <c r="AK106">
        <v>0</v>
      </c>
      <c r="AL106">
        <v>11</v>
      </c>
      <c r="AM106">
        <v>14</v>
      </c>
      <c r="AN106" t="s">
        <v>240</v>
      </c>
      <c r="AP106" t="str">
        <f t="shared" si="1"/>
        <v/>
      </c>
    </row>
    <row r="107" spans="1:42">
      <c r="A107" t="s">
        <v>613</v>
      </c>
      <c r="B107" s="4">
        <v>43402</v>
      </c>
      <c r="C107" s="1">
        <v>0.54861111111111105</v>
      </c>
      <c r="D107" t="s">
        <v>224</v>
      </c>
      <c r="E107" t="s">
        <v>433</v>
      </c>
      <c r="G107">
        <v>6542</v>
      </c>
      <c r="H107" t="s">
        <v>231</v>
      </c>
      <c r="I107" t="s">
        <v>232</v>
      </c>
      <c r="J107" t="s">
        <v>5</v>
      </c>
      <c r="K107" t="s">
        <v>234</v>
      </c>
      <c r="L107" t="s">
        <v>612</v>
      </c>
      <c r="M107">
        <v>6</v>
      </c>
      <c r="N107">
        <v>2</v>
      </c>
      <c r="O107">
        <v>104.11</v>
      </c>
      <c r="P107">
        <v>68.855999999999995</v>
      </c>
      <c r="Q107">
        <v>24.692</v>
      </c>
      <c r="R107">
        <v>10.804500000000001</v>
      </c>
      <c r="S107">
        <v>6.7451999999999996</v>
      </c>
      <c r="T107">
        <v>3.8254999999999999</v>
      </c>
      <c r="U107">
        <v>2.8607999999999998</v>
      </c>
      <c r="V107">
        <v>0</v>
      </c>
      <c r="W107">
        <v>0</v>
      </c>
      <c r="X107">
        <v>0</v>
      </c>
      <c r="Y107">
        <v>6.26</v>
      </c>
      <c r="Z107">
        <v>21.852900000000002</v>
      </c>
      <c r="AA107" t="s">
        <v>614</v>
      </c>
      <c r="AB107">
        <v>3.2633999999999999</v>
      </c>
      <c r="AC107" t="s">
        <v>615</v>
      </c>
      <c r="AD107">
        <v>1.9027000000000001</v>
      </c>
      <c r="AE107" t="s">
        <v>598</v>
      </c>
      <c r="AF107">
        <v>1.0349999999999999</v>
      </c>
      <c r="AG107">
        <v>11.419</v>
      </c>
      <c r="AH107" s="23">
        <v>267.62709999999998</v>
      </c>
      <c r="AI107">
        <v>4</v>
      </c>
      <c r="AJ107">
        <v>12</v>
      </c>
      <c r="AK107">
        <v>65</v>
      </c>
      <c r="AL107">
        <v>18</v>
      </c>
      <c r="AM107">
        <v>2</v>
      </c>
      <c r="AN107" t="s">
        <v>394</v>
      </c>
      <c r="AP107" t="str">
        <f t="shared" si="1"/>
        <v>Bold</v>
      </c>
    </row>
    <row r="108" spans="1:42">
      <c r="A108" t="s">
        <v>616</v>
      </c>
      <c r="B108" s="4">
        <v>43402</v>
      </c>
      <c r="C108" s="1">
        <v>0.54861111111111105</v>
      </c>
      <c r="D108" t="s">
        <v>224</v>
      </c>
      <c r="E108" t="s">
        <v>433</v>
      </c>
      <c r="G108">
        <v>6542</v>
      </c>
      <c r="H108" t="s">
        <v>231</v>
      </c>
      <c r="I108" t="s">
        <v>232</v>
      </c>
      <c r="J108" t="s">
        <v>5</v>
      </c>
      <c r="K108" t="s">
        <v>234</v>
      </c>
      <c r="L108" t="s">
        <v>612</v>
      </c>
      <c r="M108">
        <v>1</v>
      </c>
      <c r="N108">
        <v>2</v>
      </c>
      <c r="O108">
        <v>84.96</v>
      </c>
      <c r="P108">
        <v>76.48</v>
      </c>
      <c r="Q108">
        <v>24.118400000000001</v>
      </c>
      <c r="R108">
        <v>10.444800000000001</v>
      </c>
      <c r="S108">
        <v>6.3712</v>
      </c>
      <c r="T108">
        <v>6.4631999999999996</v>
      </c>
      <c r="U108">
        <v>2.9177</v>
      </c>
      <c r="V108">
        <v>0</v>
      </c>
      <c r="W108">
        <v>0</v>
      </c>
      <c r="X108">
        <v>0</v>
      </c>
      <c r="Y108">
        <v>6.4751000000000003</v>
      </c>
      <c r="Z108">
        <v>18.5229</v>
      </c>
      <c r="AA108" t="s">
        <v>617</v>
      </c>
      <c r="AB108">
        <v>0.3962</v>
      </c>
      <c r="AC108" t="s">
        <v>445</v>
      </c>
      <c r="AD108">
        <v>3.0055000000000001</v>
      </c>
      <c r="AE108" t="s">
        <v>618</v>
      </c>
      <c r="AF108">
        <v>2.113</v>
      </c>
      <c r="AG108">
        <v>20.372699999999998</v>
      </c>
      <c r="AH108">
        <v>262.64069999999998</v>
      </c>
      <c r="AI108">
        <v>4.5</v>
      </c>
      <c r="AJ108">
        <v>9</v>
      </c>
      <c r="AK108">
        <v>70</v>
      </c>
      <c r="AL108">
        <v>18</v>
      </c>
      <c r="AM108">
        <v>9</v>
      </c>
      <c r="AN108" t="s">
        <v>394</v>
      </c>
      <c r="AP108" t="str">
        <f t="shared" si="1"/>
        <v/>
      </c>
    </row>
    <row r="109" spans="1:42">
      <c r="A109" t="s">
        <v>619</v>
      </c>
      <c r="B109" s="4">
        <v>43402</v>
      </c>
      <c r="C109" s="1">
        <v>0.54861111111111105</v>
      </c>
      <c r="D109" t="s">
        <v>224</v>
      </c>
      <c r="E109" t="s">
        <v>433</v>
      </c>
      <c r="G109">
        <v>6542</v>
      </c>
      <c r="H109" t="s">
        <v>231</v>
      </c>
      <c r="I109" t="s">
        <v>232</v>
      </c>
      <c r="J109" t="s">
        <v>5</v>
      </c>
      <c r="K109" t="s">
        <v>234</v>
      </c>
      <c r="L109" t="s">
        <v>612</v>
      </c>
      <c r="M109">
        <v>10</v>
      </c>
      <c r="N109">
        <v>2</v>
      </c>
      <c r="O109">
        <v>74.489999999999995</v>
      </c>
      <c r="P109">
        <v>62.728000000000002</v>
      </c>
      <c r="Q109">
        <v>31.2621</v>
      </c>
      <c r="R109">
        <v>7.7422000000000004</v>
      </c>
      <c r="S109">
        <v>5.5415999999999999</v>
      </c>
      <c r="T109">
        <v>3.8824000000000001</v>
      </c>
      <c r="U109">
        <v>3.637</v>
      </c>
      <c r="V109">
        <v>1.7321</v>
      </c>
      <c r="W109">
        <v>1.9430000000000001</v>
      </c>
      <c r="X109">
        <v>0</v>
      </c>
      <c r="Y109">
        <v>1.6658999999999999</v>
      </c>
      <c r="Z109">
        <v>17.7621</v>
      </c>
      <c r="AA109" t="s">
        <v>461</v>
      </c>
      <c r="AB109">
        <v>1.2144999999999999</v>
      </c>
      <c r="AC109" t="s">
        <v>462</v>
      </c>
      <c r="AD109">
        <v>0.94040000000000001</v>
      </c>
      <c r="AE109" t="s">
        <v>587</v>
      </c>
      <c r="AF109">
        <v>2.4243999999999999</v>
      </c>
      <c r="AG109">
        <v>8.7995000000000001</v>
      </c>
      <c r="AH109">
        <v>225.7653</v>
      </c>
      <c r="AI109">
        <v>7</v>
      </c>
      <c r="AJ109">
        <v>7</v>
      </c>
      <c r="AK109">
        <v>60</v>
      </c>
      <c r="AL109">
        <v>18</v>
      </c>
      <c r="AM109">
        <v>9</v>
      </c>
      <c r="AN109" t="s">
        <v>394</v>
      </c>
      <c r="AP109" t="str">
        <f t="shared" si="1"/>
        <v/>
      </c>
    </row>
    <row r="110" spans="1:42">
      <c r="A110" t="s">
        <v>620</v>
      </c>
      <c r="B110" s="4">
        <v>43402</v>
      </c>
      <c r="C110" s="1">
        <v>0.54861111111111105</v>
      </c>
      <c r="D110" t="s">
        <v>224</v>
      </c>
      <c r="E110" t="s">
        <v>433</v>
      </c>
      <c r="G110">
        <v>6542</v>
      </c>
      <c r="H110" t="s">
        <v>231</v>
      </c>
      <c r="I110" t="s">
        <v>232</v>
      </c>
      <c r="J110" t="s">
        <v>5</v>
      </c>
      <c r="K110" t="s">
        <v>234</v>
      </c>
      <c r="L110" t="s">
        <v>612</v>
      </c>
      <c r="M110">
        <v>11</v>
      </c>
      <c r="N110">
        <v>2</v>
      </c>
      <c r="O110">
        <v>82.94</v>
      </c>
      <c r="P110">
        <v>63.536200000000001</v>
      </c>
      <c r="Q110">
        <v>20.233000000000001</v>
      </c>
      <c r="R110">
        <v>8.7055000000000007</v>
      </c>
      <c r="S110">
        <v>4.0831999999999997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13.4702</v>
      </c>
      <c r="Z110">
        <v>10.936400000000001</v>
      </c>
      <c r="AA110" t="s">
        <v>477</v>
      </c>
      <c r="AB110">
        <v>1.1907000000000001</v>
      </c>
      <c r="AC110" t="s">
        <v>621</v>
      </c>
      <c r="AD110">
        <v>0.99690000000000001</v>
      </c>
      <c r="AE110" t="s">
        <v>382</v>
      </c>
      <c r="AF110">
        <v>1.9171</v>
      </c>
      <c r="AG110">
        <v>7.6</v>
      </c>
      <c r="AH110">
        <v>215.60919999999999</v>
      </c>
      <c r="AI110">
        <v>6</v>
      </c>
      <c r="AJ110">
        <v>15</v>
      </c>
      <c r="AK110">
        <v>59</v>
      </c>
      <c r="AL110">
        <v>18</v>
      </c>
      <c r="AM110">
        <v>14</v>
      </c>
      <c r="AN110" t="s">
        <v>394</v>
      </c>
      <c r="AP110" t="str">
        <f t="shared" si="1"/>
        <v/>
      </c>
    </row>
    <row r="111" spans="1:42">
      <c r="A111" t="s">
        <v>622</v>
      </c>
      <c r="B111" s="4">
        <v>43402</v>
      </c>
      <c r="C111" s="1">
        <v>0.54861111111111105</v>
      </c>
      <c r="D111" t="s">
        <v>224</v>
      </c>
      <c r="E111" t="s">
        <v>433</v>
      </c>
      <c r="G111">
        <v>6542</v>
      </c>
      <c r="H111" t="s">
        <v>231</v>
      </c>
      <c r="I111" t="s">
        <v>232</v>
      </c>
      <c r="J111" t="s">
        <v>5</v>
      </c>
      <c r="K111" t="s">
        <v>234</v>
      </c>
      <c r="L111" t="s">
        <v>612</v>
      </c>
      <c r="M111">
        <v>4</v>
      </c>
      <c r="N111">
        <v>2</v>
      </c>
      <c r="O111">
        <v>86.74</v>
      </c>
      <c r="P111">
        <v>44.9039</v>
      </c>
      <c r="Q111">
        <v>24.877400000000002</v>
      </c>
      <c r="R111">
        <v>9.4997000000000007</v>
      </c>
      <c r="S111">
        <v>5.6688000000000001</v>
      </c>
      <c r="T111">
        <v>4.0651000000000002</v>
      </c>
      <c r="U111">
        <v>0</v>
      </c>
      <c r="V111">
        <v>0</v>
      </c>
      <c r="W111">
        <v>0</v>
      </c>
      <c r="X111">
        <v>0</v>
      </c>
      <c r="Y111">
        <v>9.0214999999999996</v>
      </c>
      <c r="Z111">
        <v>10.1714</v>
      </c>
      <c r="AA111" t="s">
        <v>469</v>
      </c>
      <c r="AB111">
        <v>1.4651000000000001</v>
      </c>
      <c r="AC111" t="s">
        <v>470</v>
      </c>
      <c r="AD111">
        <v>1.0568</v>
      </c>
      <c r="AE111" t="s">
        <v>248</v>
      </c>
      <c r="AF111">
        <v>1.6838</v>
      </c>
      <c r="AG111">
        <v>4.1669999999999998</v>
      </c>
      <c r="AH111">
        <v>203.32060000000001</v>
      </c>
      <c r="AI111">
        <v>7</v>
      </c>
      <c r="AJ111">
        <v>5</v>
      </c>
      <c r="AK111">
        <v>66</v>
      </c>
      <c r="AL111">
        <v>18</v>
      </c>
      <c r="AM111">
        <v>14</v>
      </c>
      <c r="AN111" t="s">
        <v>394</v>
      </c>
      <c r="AP111" t="str">
        <f t="shared" si="1"/>
        <v/>
      </c>
    </row>
    <row r="112" spans="1:42">
      <c r="A112" t="s">
        <v>623</v>
      </c>
      <c r="B112" s="4">
        <v>43402</v>
      </c>
      <c r="C112" s="1">
        <v>0.54861111111111105</v>
      </c>
      <c r="D112" t="s">
        <v>224</v>
      </c>
      <c r="E112" t="s">
        <v>433</v>
      </c>
      <c r="G112">
        <v>6542</v>
      </c>
      <c r="H112" t="s">
        <v>231</v>
      </c>
      <c r="I112" t="s">
        <v>232</v>
      </c>
      <c r="J112" t="s">
        <v>5</v>
      </c>
      <c r="K112" t="s">
        <v>234</v>
      </c>
      <c r="L112" t="s">
        <v>612</v>
      </c>
      <c r="M112">
        <v>7</v>
      </c>
      <c r="N112">
        <v>2</v>
      </c>
      <c r="O112">
        <v>75.44</v>
      </c>
      <c r="P112">
        <v>50.368600000000001</v>
      </c>
      <c r="Q112">
        <v>24.786000000000001</v>
      </c>
      <c r="R112">
        <v>7.3398000000000003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19.071300000000001</v>
      </c>
      <c r="Z112">
        <v>10.2379</v>
      </c>
      <c r="AA112" t="s">
        <v>473</v>
      </c>
      <c r="AB112">
        <v>1.9106000000000001</v>
      </c>
      <c r="AC112" t="s">
        <v>353</v>
      </c>
      <c r="AD112">
        <v>2.3515000000000001</v>
      </c>
      <c r="AE112" t="s">
        <v>624</v>
      </c>
      <c r="AF112">
        <v>2.3128000000000002</v>
      </c>
      <c r="AG112">
        <v>0.6</v>
      </c>
      <c r="AH112">
        <v>194.41839999999999</v>
      </c>
      <c r="AI112">
        <v>12</v>
      </c>
      <c r="AJ112">
        <v>8</v>
      </c>
      <c r="AK112">
        <v>64</v>
      </c>
      <c r="AL112">
        <v>18</v>
      </c>
      <c r="AM112">
        <v>14</v>
      </c>
      <c r="AN112" t="s">
        <v>394</v>
      </c>
      <c r="AP112" t="str">
        <f t="shared" si="1"/>
        <v/>
      </c>
    </row>
    <row r="113" spans="1:42">
      <c r="A113" t="s">
        <v>625</v>
      </c>
      <c r="B113" s="4">
        <v>43402</v>
      </c>
      <c r="C113" s="1">
        <v>0.54861111111111105</v>
      </c>
      <c r="D113" t="s">
        <v>224</v>
      </c>
      <c r="E113" t="s">
        <v>433</v>
      </c>
      <c r="G113">
        <v>6542</v>
      </c>
      <c r="H113" t="s">
        <v>231</v>
      </c>
      <c r="I113" t="s">
        <v>232</v>
      </c>
      <c r="J113" t="s">
        <v>5</v>
      </c>
      <c r="K113" t="s">
        <v>234</v>
      </c>
      <c r="L113" t="s">
        <v>612</v>
      </c>
      <c r="M113">
        <v>13</v>
      </c>
      <c r="N113">
        <v>2</v>
      </c>
      <c r="O113">
        <v>40.095500000000001</v>
      </c>
      <c r="P113">
        <v>63.887999999999998</v>
      </c>
      <c r="Q113">
        <v>32.996499999999997</v>
      </c>
      <c r="R113">
        <v>8.1758000000000006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19.6569</v>
      </c>
      <c r="Z113">
        <v>11.0829</v>
      </c>
      <c r="AA113" t="s">
        <v>626</v>
      </c>
      <c r="AB113">
        <v>0.89449999999999996</v>
      </c>
      <c r="AC113" t="s">
        <v>627</v>
      </c>
      <c r="AD113">
        <v>1.1705000000000001</v>
      </c>
      <c r="AE113" t="s">
        <v>628</v>
      </c>
      <c r="AF113">
        <v>1.4622999999999999</v>
      </c>
      <c r="AG113">
        <v>9.65</v>
      </c>
      <c r="AH113">
        <v>189.0729</v>
      </c>
      <c r="AI113">
        <v>33</v>
      </c>
      <c r="AJ113">
        <v>17</v>
      </c>
      <c r="AK113">
        <v>58</v>
      </c>
      <c r="AL113">
        <v>18</v>
      </c>
      <c r="AM113">
        <v>14</v>
      </c>
      <c r="AN113" t="s">
        <v>394</v>
      </c>
      <c r="AP113" t="str">
        <f t="shared" si="1"/>
        <v/>
      </c>
    </row>
    <row r="114" spans="1:42">
      <c r="A114" t="s">
        <v>629</v>
      </c>
      <c r="B114" s="4">
        <v>43402</v>
      </c>
      <c r="C114" s="1">
        <v>0.54861111111111105</v>
      </c>
      <c r="D114" t="s">
        <v>224</v>
      </c>
      <c r="E114" t="s">
        <v>433</v>
      </c>
      <c r="G114">
        <v>6542</v>
      </c>
      <c r="H114" t="s">
        <v>231</v>
      </c>
      <c r="I114" t="s">
        <v>232</v>
      </c>
      <c r="J114" t="s">
        <v>5</v>
      </c>
      <c r="K114" t="s">
        <v>234</v>
      </c>
      <c r="L114" t="s">
        <v>612</v>
      </c>
      <c r="M114">
        <v>2</v>
      </c>
      <c r="N114">
        <v>2</v>
      </c>
      <c r="O114">
        <v>49.02</v>
      </c>
      <c r="P114">
        <v>46.770899999999997</v>
      </c>
      <c r="Q114">
        <v>30.797999999999998</v>
      </c>
      <c r="R114">
        <v>12.678100000000001</v>
      </c>
      <c r="S114">
        <v>5.9020000000000001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14.170400000000001</v>
      </c>
      <c r="Z114">
        <v>17.7057</v>
      </c>
      <c r="AA114" t="s">
        <v>454</v>
      </c>
      <c r="AB114">
        <v>0.7984</v>
      </c>
      <c r="AC114" t="s">
        <v>478</v>
      </c>
      <c r="AD114">
        <v>0.43020000000000003</v>
      </c>
      <c r="AE114" t="s">
        <v>278</v>
      </c>
      <c r="AF114">
        <v>1.3783000000000001</v>
      </c>
      <c r="AG114">
        <v>5.9</v>
      </c>
      <c r="AH114">
        <v>185.55199999999999</v>
      </c>
      <c r="AI114">
        <v>16</v>
      </c>
      <c r="AJ114">
        <v>4</v>
      </c>
      <c r="AK114">
        <v>68</v>
      </c>
      <c r="AL114">
        <v>18</v>
      </c>
      <c r="AM114">
        <v>9</v>
      </c>
      <c r="AN114" t="s">
        <v>394</v>
      </c>
      <c r="AP114" t="str">
        <f t="shared" si="1"/>
        <v/>
      </c>
    </row>
    <row r="115" spans="1:42">
      <c r="A115" t="s">
        <v>630</v>
      </c>
      <c r="B115" s="4">
        <v>43402</v>
      </c>
      <c r="C115" s="1">
        <v>0.54861111111111105</v>
      </c>
      <c r="D115" t="s">
        <v>224</v>
      </c>
      <c r="E115" t="s">
        <v>433</v>
      </c>
      <c r="G115">
        <v>6542</v>
      </c>
      <c r="H115" t="s">
        <v>231</v>
      </c>
      <c r="I115" t="s">
        <v>232</v>
      </c>
      <c r="J115" t="s">
        <v>5</v>
      </c>
      <c r="K115" t="s">
        <v>234</v>
      </c>
      <c r="L115" t="s">
        <v>612</v>
      </c>
      <c r="M115">
        <v>14</v>
      </c>
      <c r="N115">
        <v>2</v>
      </c>
      <c r="O115">
        <v>33.304499999999997</v>
      </c>
      <c r="P115">
        <v>58.463999999999999</v>
      </c>
      <c r="Q115">
        <v>34.835999999999999</v>
      </c>
      <c r="R115">
        <v>7.8460999999999999</v>
      </c>
      <c r="S115">
        <v>6.0213999999999999</v>
      </c>
      <c r="T115">
        <v>3.9176000000000002</v>
      </c>
      <c r="U115">
        <v>0</v>
      </c>
      <c r="V115">
        <v>0</v>
      </c>
      <c r="W115">
        <v>0</v>
      </c>
      <c r="X115">
        <v>0</v>
      </c>
      <c r="Y115">
        <v>8.5191999999999997</v>
      </c>
      <c r="Z115">
        <v>15.6236</v>
      </c>
      <c r="AA115" t="s">
        <v>441</v>
      </c>
      <c r="AB115">
        <v>1.3208</v>
      </c>
      <c r="AC115" t="s">
        <v>631</v>
      </c>
      <c r="AD115">
        <v>0.4</v>
      </c>
      <c r="AE115" t="s">
        <v>632</v>
      </c>
      <c r="AF115">
        <v>0.44280000000000003</v>
      </c>
      <c r="AG115">
        <v>6.5670000000000002</v>
      </c>
      <c r="AH115">
        <v>177.26300000000001</v>
      </c>
      <c r="AI115">
        <v>20</v>
      </c>
      <c r="AJ115">
        <v>14</v>
      </c>
      <c r="AK115">
        <v>58</v>
      </c>
      <c r="AL115">
        <v>18</v>
      </c>
      <c r="AM115">
        <v>9</v>
      </c>
      <c r="AN115" t="s">
        <v>394</v>
      </c>
      <c r="AP115" t="str">
        <f t="shared" si="1"/>
        <v/>
      </c>
    </row>
    <row r="116" spans="1:42">
      <c r="A116" t="s">
        <v>633</v>
      </c>
      <c r="B116" s="4">
        <v>43402</v>
      </c>
      <c r="C116" s="1">
        <v>0.54861111111111105</v>
      </c>
      <c r="D116" t="s">
        <v>224</v>
      </c>
      <c r="E116" t="s">
        <v>433</v>
      </c>
      <c r="G116">
        <v>6542</v>
      </c>
      <c r="H116" t="s">
        <v>231</v>
      </c>
      <c r="I116" t="s">
        <v>232</v>
      </c>
      <c r="J116" t="s">
        <v>5</v>
      </c>
      <c r="K116" t="s">
        <v>234</v>
      </c>
      <c r="L116" t="s">
        <v>612</v>
      </c>
      <c r="M116">
        <v>15</v>
      </c>
      <c r="N116">
        <v>2</v>
      </c>
      <c r="O116">
        <v>59.46</v>
      </c>
      <c r="P116">
        <v>36.093800000000002</v>
      </c>
      <c r="Q116">
        <v>25.6432</v>
      </c>
      <c r="R116">
        <v>9.2639999999999993</v>
      </c>
      <c r="S116">
        <v>6.3654000000000002</v>
      </c>
      <c r="T116">
        <v>3.7452000000000001</v>
      </c>
      <c r="U116">
        <v>0</v>
      </c>
      <c r="V116">
        <v>0</v>
      </c>
      <c r="W116">
        <v>0</v>
      </c>
      <c r="X116">
        <v>0</v>
      </c>
      <c r="Y116">
        <v>8.1819000000000006</v>
      </c>
      <c r="Z116">
        <v>18.500699999999998</v>
      </c>
      <c r="AA116" t="s">
        <v>634</v>
      </c>
      <c r="AB116">
        <v>1.0246</v>
      </c>
      <c r="AC116" t="s">
        <v>635</v>
      </c>
      <c r="AD116">
        <v>0.85489999999999999</v>
      </c>
      <c r="AE116" t="s">
        <v>413</v>
      </c>
      <c r="AF116">
        <v>0.8357</v>
      </c>
      <c r="AG116">
        <v>4.2</v>
      </c>
      <c r="AH116">
        <v>174.1694</v>
      </c>
      <c r="AI116">
        <v>33</v>
      </c>
      <c r="AJ116">
        <v>18</v>
      </c>
      <c r="AK116">
        <v>57</v>
      </c>
      <c r="AL116">
        <v>18</v>
      </c>
      <c r="AM116">
        <v>24</v>
      </c>
      <c r="AN116" t="s">
        <v>394</v>
      </c>
      <c r="AP116" t="str">
        <f t="shared" si="1"/>
        <v/>
      </c>
    </row>
    <row r="117" spans="1:42">
      <c r="A117" t="s">
        <v>636</v>
      </c>
      <c r="B117" s="4">
        <v>43402</v>
      </c>
      <c r="C117" s="1">
        <v>0.54861111111111105</v>
      </c>
      <c r="D117" t="s">
        <v>224</v>
      </c>
      <c r="E117" t="s">
        <v>433</v>
      </c>
      <c r="G117">
        <v>6542</v>
      </c>
      <c r="H117" t="s">
        <v>231</v>
      </c>
      <c r="I117" t="s">
        <v>232</v>
      </c>
      <c r="J117" t="s">
        <v>5</v>
      </c>
      <c r="K117" t="s">
        <v>234</v>
      </c>
      <c r="L117" t="s">
        <v>612</v>
      </c>
      <c r="M117">
        <v>16</v>
      </c>
      <c r="N117">
        <v>2</v>
      </c>
      <c r="O117">
        <v>56.2</v>
      </c>
      <c r="P117">
        <v>52.715600000000002</v>
      </c>
      <c r="Q117">
        <v>16.047599999999999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23.845400000000001</v>
      </c>
      <c r="Z117">
        <v>16.28</v>
      </c>
      <c r="AA117" t="s">
        <v>637</v>
      </c>
      <c r="AB117">
        <v>0.39100000000000001</v>
      </c>
      <c r="AC117" t="s">
        <v>638</v>
      </c>
      <c r="AD117">
        <v>0.3155</v>
      </c>
      <c r="AE117" t="s">
        <v>639</v>
      </c>
      <c r="AF117">
        <v>1.3898999999999999</v>
      </c>
      <c r="AG117">
        <v>3</v>
      </c>
      <c r="AH117">
        <v>170.1849</v>
      </c>
      <c r="AI117">
        <v>16</v>
      </c>
      <c r="AJ117">
        <v>10</v>
      </c>
      <c r="AK117">
        <v>56</v>
      </c>
      <c r="AL117">
        <v>18</v>
      </c>
      <c r="AM117">
        <v>47</v>
      </c>
      <c r="AN117" t="s">
        <v>394</v>
      </c>
      <c r="AP117" t="str">
        <f t="shared" si="1"/>
        <v/>
      </c>
    </row>
    <row r="118" spans="1:42">
      <c r="A118" t="s">
        <v>640</v>
      </c>
      <c r="B118" s="4">
        <v>43402</v>
      </c>
      <c r="C118" s="1">
        <v>0.54861111111111105</v>
      </c>
      <c r="D118" t="s">
        <v>224</v>
      </c>
      <c r="E118" t="s">
        <v>433</v>
      </c>
      <c r="G118">
        <v>6542</v>
      </c>
      <c r="H118" t="s">
        <v>231</v>
      </c>
      <c r="I118" t="s">
        <v>232</v>
      </c>
      <c r="J118" t="s">
        <v>5</v>
      </c>
      <c r="K118" t="s">
        <v>234</v>
      </c>
      <c r="L118" t="s">
        <v>612</v>
      </c>
      <c r="M118">
        <v>17</v>
      </c>
      <c r="N118">
        <v>2</v>
      </c>
      <c r="O118">
        <v>47.828800000000001</v>
      </c>
      <c r="P118">
        <v>47.425800000000002</v>
      </c>
      <c r="Q118">
        <v>21.535699999999999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23.659700000000001</v>
      </c>
      <c r="Z118">
        <v>12.4864</v>
      </c>
      <c r="AA118" t="s">
        <v>458</v>
      </c>
      <c r="AB118">
        <v>0.37619999999999998</v>
      </c>
      <c r="AC118" t="s">
        <v>641</v>
      </c>
      <c r="AD118">
        <v>0.68520000000000003</v>
      </c>
      <c r="AE118" t="s">
        <v>642</v>
      </c>
      <c r="AF118">
        <v>1.2763</v>
      </c>
      <c r="AG118">
        <v>5.8</v>
      </c>
      <c r="AH118">
        <v>161.07409999999999</v>
      </c>
      <c r="AI118">
        <v>20</v>
      </c>
      <c r="AJ118">
        <v>6</v>
      </c>
      <c r="AK118">
        <v>55</v>
      </c>
      <c r="AL118">
        <v>18</v>
      </c>
      <c r="AM118">
        <v>26</v>
      </c>
      <c r="AN118" t="s">
        <v>394</v>
      </c>
      <c r="AP118" t="str">
        <f t="shared" si="1"/>
        <v/>
      </c>
    </row>
    <row r="119" spans="1:42">
      <c r="A119" t="s">
        <v>643</v>
      </c>
      <c r="B119" s="4">
        <v>43402</v>
      </c>
      <c r="C119" s="1">
        <v>0.54861111111111105</v>
      </c>
      <c r="D119" t="s">
        <v>224</v>
      </c>
      <c r="E119" t="s">
        <v>433</v>
      </c>
      <c r="G119">
        <v>6542</v>
      </c>
      <c r="H119" t="s">
        <v>231</v>
      </c>
      <c r="I119" t="s">
        <v>232</v>
      </c>
      <c r="J119" t="s">
        <v>5</v>
      </c>
      <c r="K119" t="s">
        <v>234</v>
      </c>
      <c r="L119" t="s">
        <v>612</v>
      </c>
      <c r="M119">
        <v>8</v>
      </c>
      <c r="N119">
        <v>2</v>
      </c>
      <c r="O119">
        <v>45.790399999999998</v>
      </c>
      <c r="P119">
        <v>38.841000000000001</v>
      </c>
      <c r="Q119">
        <v>28.643999999999998</v>
      </c>
      <c r="R119">
        <v>8.5090000000000003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17.0349</v>
      </c>
      <c r="Z119">
        <v>15.9579</v>
      </c>
      <c r="AA119" t="s">
        <v>644</v>
      </c>
      <c r="AB119">
        <v>1.3515999999999999</v>
      </c>
      <c r="AC119" t="s">
        <v>470</v>
      </c>
      <c r="AD119">
        <v>1.0568</v>
      </c>
      <c r="AE119" t="s">
        <v>589</v>
      </c>
      <c r="AF119">
        <v>0.20300000000000001</v>
      </c>
      <c r="AG119">
        <v>3</v>
      </c>
      <c r="AH119">
        <v>160.3887</v>
      </c>
      <c r="AI119">
        <v>20</v>
      </c>
      <c r="AJ119">
        <v>13</v>
      </c>
      <c r="AK119">
        <v>61</v>
      </c>
      <c r="AL119">
        <v>18</v>
      </c>
      <c r="AM119">
        <v>52</v>
      </c>
      <c r="AN119" t="s">
        <v>394</v>
      </c>
      <c r="AP119" t="str">
        <f t="shared" si="1"/>
        <v/>
      </c>
    </row>
    <row r="120" spans="1:42">
      <c r="A120" t="s">
        <v>645</v>
      </c>
      <c r="B120" s="4">
        <v>43402</v>
      </c>
      <c r="C120" s="1">
        <v>0.54861111111111105</v>
      </c>
      <c r="D120" t="s">
        <v>224</v>
      </c>
      <c r="E120" t="s">
        <v>433</v>
      </c>
      <c r="G120">
        <v>6542</v>
      </c>
      <c r="H120" t="s">
        <v>231</v>
      </c>
      <c r="I120" t="s">
        <v>232</v>
      </c>
      <c r="J120" t="s">
        <v>5</v>
      </c>
      <c r="K120" t="s">
        <v>234</v>
      </c>
      <c r="L120" t="s">
        <v>612</v>
      </c>
      <c r="M120">
        <v>3</v>
      </c>
      <c r="N120">
        <v>2</v>
      </c>
      <c r="O120">
        <v>57.712499999999999</v>
      </c>
      <c r="P120">
        <v>40.038499999999999</v>
      </c>
      <c r="Q120">
        <v>19.166599999999999</v>
      </c>
      <c r="R120">
        <v>7.3231999999999999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15.6441</v>
      </c>
      <c r="Z120">
        <v>14.382099999999999</v>
      </c>
      <c r="AA120" t="s">
        <v>646</v>
      </c>
      <c r="AB120">
        <v>1.0183</v>
      </c>
      <c r="AC120" t="s">
        <v>647</v>
      </c>
      <c r="AD120">
        <v>0.31809999999999999</v>
      </c>
      <c r="AE120" t="s">
        <v>406</v>
      </c>
      <c r="AF120">
        <v>2.0196000000000001</v>
      </c>
      <c r="AG120">
        <v>1.5</v>
      </c>
      <c r="AH120">
        <v>159.12309999999999</v>
      </c>
      <c r="AI120">
        <v>16</v>
      </c>
      <c r="AJ120">
        <v>2</v>
      </c>
      <c r="AK120">
        <v>66</v>
      </c>
      <c r="AL120">
        <v>18</v>
      </c>
      <c r="AM120">
        <v>16</v>
      </c>
      <c r="AN120" t="s">
        <v>394</v>
      </c>
      <c r="AP120" t="str">
        <f t="shared" si="1"/>
        <v/>
      </c>
    </row>
    <row r="121" spans="1:42">
      <c r="A121" t="s">
        <v>648</v>
      </c>
      <c r="B121" s="4">
        <v>43402</v>
      </c>
      <c r="C121" s="1">
        <v>0.54861111111111105</v>
      </c>
      <c r="D121" t="s">
        <v>224</v>
      </c>
      <c r="E121" t="s">
        <v>433</v>
      </c>
      <c r="G121">
        <v>6542</v>
      </c>
      <c r="H121" t="s">
        <v>231</v>
      </c>
      <c r="I121" t="s">
        <v>232</v>
      </c>
      <c r="J121" t="s">
        <v>5</v>
      </c>
      <c r="K121" t="s">
        <v>234</v>
      </c>
      <c r="L121" t="s">
        <v>612</v>
      </c>
      <c r="M121">
        <v>9</v>
      </c>
      <c r="N121">
        <v>2</v>
      </c>
      <c r="O121">
        <v>45.8538</v>
      </c>
      <c r="P121">
        <v>51.512799999999999</v>
      </c>
      <c r="Q121">
        <v>16.979800000000001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22.446100000000001</v>
      </c>
      <c r="Z121">
        <v>15.177899999999999</v>
      </c>
      <c r="AA121" t="s">
        <v>444</v>
      </c>
      <c r="AB121">
        <v>1.8236000000000001</v>
      </c>
      <c r="AC121" t="s">
        <v>470</v>
      </c>
      <c r="AD121">
        <v>1.0568</v>
      </c>
      <c r="AE121" t="s">
        <v>624</v>
      </c>
      <c r="AF121">
        <v>2.3128000000000002</v>
      </c>
      <c r="AG121">
        <v>1.8</v>
      </c>
      <c r="AH121">
        <v>158.96350000000001</v>
      </c>
      <c r="AI121">
        <v>12</v>
      </c>
      <c r="AJ121">
        <v>1</v>
      </c>
      <c r="AK121">
        <v>60</v>
      </c>
      <c r="AL121">
        <v>18</v>
      </c>
      <c r="AM121">
        <v>17</v>
      </c>
      <c r="AN121" t="s">
        <v>394</v>
      </c>
      <c r="AP121" t="str">
        <f t="shared" si="1"/>
        <v/>
      </c>
    </row>
    <row r="122" spans="1:42">
      <c r="A122" t="s">
        <v>649</v>
      </c>
      <c r="B122" s="4">
        <v>43402</v>
      </c>
      <c r="C122" s="1">
        <v>0.54861111111111105</v>
      </c>
      <c r="D122" t="s">
        <v>224</v>
      </c>
      <c r="E122" t="s">
        <v>433</v>
      </c>
      <c r="G122">
        <v>6542</v>
      </c>
      <c r="H122" t="s">
        <v>231</v>
      </c>
      <c r="I122" t="s">
        <v>232</v>
      </c>
      <c r="J122" t="s">
        <v>5</v>
      </c>
      <c r="K122" t="s">
        <v>234</v>
      </c>
      <c r="L122" t="s">
        <v>612</v>
      </c>
      <c r="M122">
        <v>12</v>
      </c>
      <c r="N122">
        <v>2</v>
      </c>
      <c r="O122">
        <v>51.475000000000001</v>
      </c>
      <c r="P122">
        <v>38.532200000000003</v>
      </c>
      <c r="Q122">
        <v>21.7255</v>
      </c>
      <c r="R122">
        <v>5.7588999999999997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14.714499999999999</v>
      </c>
      <c r="Z122">
        <v>17.6157</v>
      </c>
      <c r="AA122" t="s">
        <v>650</v>
      </c>
      <c r="AB122">
        <v>0.81079999999999997</v>
      </c>
      <c r="AC122" t="s">
        <v>651</v>
      </c>
      <c r="AD122">
        <v>1.3892</v>
      </c>
      <c r="AE122" t="s">
        <v>652</v>
      </c>
      <c r="AF122">
        <v>0.61080000000000001</v>
      </c>
      <c r="AG122">
        <v>2.4</v>
      </c>
      <c r="AH122">
        <v>155.0325</v>
      </c>
      <c r="AI122">
        <v>16</v>
      </c>
      <c r="AJ122">
        <v>11</v>
      </c>
      <c r="AK122">
        <v>58</v>
      </c>
      <c r="AL122">
        <v>18</v>
      </c>
      <c r="AM122">
        <v>10</v>
      </c>
      <c r="AN122" t="s">
        <v>394</v>
      </c>
      <c r="AP122" t="str">
        <f t="shared" si="1"/>
        <v/>
      </c>
    </row>
    <row r="123" spans="1:42">
      <c r="A123" t="s">
        <v>653</v>
      </c>
      <c r="B123" s="4">
        <v>43402</v>
      </c>
      <c r="C123" s="1">
        <v>0.54861111111111105</v>
      </c>
      <c r="D123" t="s">
        <v>224</v>
      </c>
      <c r="E123" t="s">
        <v>433</v>
      </c>
      <c r="G123">
        <v>6542</v>
      </c>
      <c r="H123" t="s">
        <v>231</v>
      </c>
      <c r="I123" t="s">
        <v>232</v>
      </c>
      <c r="J123" t="s">
        <v>5</v>
      </c>
      <c r="K123" t="s">
        <v>234</v>
      </c>
      <c r="L123" t="s">
        <v>612</v>
      </c>
      <c r="M123">
        <v>5</v>
      </c>
      <c r="N123">
        <v>2</v>
      </c>
      <c r="O123">
        <v>54.32</v>
      </c>
      <c r="P123">
        <v>38</v>
      </c>
      <c r="Q123">
        <v>18.010899999999999</v>
      </c>
      <c r="R123">
        <v>7.5187999999999997</v>
      </c>
      <c r="S123">
        <v>5.1478000000000002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10.7331</v>
      </c>
      <c r="Z123">
        <v>11.3207</v>
      </c>
      <c r="AA123" t="s">
        <v>465</v>
      </c>
      <c r="AB123">
        <v>0.77380000000000004</v>
      </c>
      <c r="AC123" t="s">
        <v>478</v>
      </c>
      <c r="AD123">
        <v>0.43020000000000003</v>
      </c>
      <c r="AE123" t="s">
        <v>654</v>
      </c>
      <c r="AF123">
        <v>1.3239000000000001</v>
      </c>
      <c r="AG123">
        <v>0.3</v>
      </c>
      <c r="AH123">
        <v>147.8792</v>
      </c>
      <c r="AI123">
        <v>33</v>
      </c>
      <c r="AJ123">
        <v>16</v>
      </c>
      <c r="AK123">
        <v>65</v>
      </c>
      <c r="AL123">
        <v>18</v>
      </c>
      <c r="AM123">
        <v>14</v>
      </c>
      <c r="AN123" t="s">
        <v>394</v>
      </c>
      <c r="AP123" t="str">
        <f t="shared" si="1"/>
        <v/>
      </c>
    </row>
    <row r="124" spans="1:42">
      <c r="A124" t="s">
        <v>655</v>
      </c>
      <c r="B124" s="4">
        <v>43402</v>
      </c>
      <c r="C124" s="1">
        <v>0.54861111111111105</v>
      </c>
      <c r="D124" t="s">
        <v>224</v>
      </c>
      <c r="E124" t="s">
        <v>433</v>
      </c>
      <c r="G124">
        <v>6542</v>
      </c>
      <c r="H124" t="s">
        <v>231</v>
      </c>
      <c r="I124" t="s">
        <v>232</v>
      </c>
      <c r="J124" t="s">
        <v>5</v>
      </c>
      <c r="K124" t="s">
        <v>234</v>
      </c>
      <c r="L124" t="s">
        <v>612</v>
      </c>
      <c r="M124">
        <v>18</v>
      </c>
      <c r="N124">
        <v>2</v>
      </c>
      <c r="O124">
        <v>43.8658</v>
      </c>
      <c r="P124">
        <v>44.041600000000003</v>
      </c>
      <c r="Q124">
        <v>14.732100000000001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19.954899999999999</v>
      </c>
      <c r="Z124">
        <v>16.579999999999998</v>
      </c>
      <c r="AA124" t="s">
        <v>656</v>
      </c>
      <c r="AB124">
        <v>0.747</v>
      </c>
      <c r="AC124" t="s">
        <v>621</v>
      </c>
      <c r="AD124">
        <v>0.99690000000000001</v>
      </c>
      <c r="AE124" t="s">
        <v>501</v>
      </c>
      <c r="AF124">
        <v>1.6209</v>
      </c>
      <c r="AG124">
        <v>4.2</v>
      </c>
      <c r="AH124">
        <v>146.73920000000001</v>
      </c>
      <c r="AI124">
        <v>20</v>
      </c>
      <c r="AJ124">
        <v>3</v>
      </c>
      <c r="AK124">
        <v>52</v>
      </c>
      <c r="AL124">
        <v>18</v>
      </c>
      <c r="AM124">
        <v>102</v>
      </c>
      <c r="AN124" t="s">
        <v>394</v>
      </c>
      <c r="AP124" t="str">
        <f t="shared" si="1"/>
        <v/>
      </c>
    </row>
    <row r="125" spans="1:42">
      <c r="A125" t="s">
        <v>657</v>
      </c>
      <c r="B125" s="4">
        <v>43402</v>
      </c>
      <c r="C125" s="1">
        <v>0.54861111111111105</v>
      </c>
      <c r="D125" t="s">
        <v>224</v>
      </c>
      <c r="E125" t="s">
        <v>433</v>
      </c>
      <c r="G125">
        <v>6542</v>
      </c>
      <c r="H125" t="s">
        <v>231</v>
      </c>
      <c r="I125" t="s">
        <v>232</v>
      </c>
      <c r="J125" t="s">
        <v>5</v>
      </c>
      <c r="K125" t="s">
        <v>234</v>
      </c>
      <c r="L125" t="s">
        <v>612</v>
      </c>
      <c r="M125">
        <v>19</v>
      </c>
      <c r="N125">
        <v>2</v>
      </c>
      <c r="O125">
        <v>35.295000000000002</v>
      </c>
      <c r="P125">
        <v>41.748600000000003</v>
      </c>
      <c r="Q125">
        <v>18.637799999999999</v>
      </c>
      <c r="R125">
        <v>8.7925000000000004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14.7409</v>
      </c>
      <c r="Z125">
        <v>11.0243</v>
      </c>
      <c r="AB125">
        <v>0</v>
      </c>
      <c r="AC125" t="s">
        <v>658</v>
      </c>
      <c r="AD125">
        <v>0.1623</v>
      </c>
      <c r="AE125" t="s">
        <v>659</v>
      </c>
      <c r="AF125">
        <v>2.944</v>
      </c>
      <c r="AG125">
        <v>4.8</v>
      </c>
      <c r="AH125">
        <v>138.1455</v>
      </c>
      <c r="AI125">
        <v>0</v>
      </c>
      <c r="AJ125">
        <v>0</v>
      </c>
      <c r="AK125">
        <v>50</v>
      </c>
      <c r="AL125">
        <v>18</v>
      </c>
      <c r="AM125">
        <v>26</v>
      </c>
      <c r="AN125" t="s">
        <v>394</v>
      </c>
      <c r="AP125" t="str">
        <f t="shared" si="1"/>
        <v/>
      </c>
    </row>
    <row r="126" spans="1:42">
      <c r="A126" t="s">
        <v>660</v>
      </c>
      <c r="B126" s="4">
        <v>43402</v>
      </c>
      <c r="C126" s="1">
        <v>0.54861111111111105</v>
      </c>
      <c r="D126" t="s">
        <v>224</v>
      </c>
      <c r="E126" t="s">
        <v>433</v>
      </c>
      <c r="G126">
        <v>6542</v>
      </c>
      <c r="H126" t="s">
        <v>231</v>
      </c>
      <c r="I126" t="s">
        <v>232</v>
      </c>
      <c r="J126" t="s">
        <v>5</v>
      </c>
      <c r="K126" t="s">
        <v>234</v>
      </c>
      <c r="L126" t="s">
        <v>612</v>
      </c>
      <c r="M126">
        <v>20</v>
      </c>
      <c r="N126">
        <v>2</v>
      </c>
      <c r="O126">
        <v>39.117199999999997</v>
      </c>
      <c r="P126">
        <v>33.627000000000002</v>
      </c>
      <c r="Q126">
        <v>15.0724</v>
      </c>
      <c r="R126">
        <v>5.2534000000000001</v>
      </c>
      <c r="S126">
        <v>3.5581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8.1836000000000002</v>
      </c>
      <c r="Z126">
        <v>9.9385999999999992</v>
      </c>
      <c r="AB126">
        <v>0</v>
      </c>
      <c r="AC126" t="s">
        <v>661</v>
      </c>
      <c r="AD126">
        <v>0.111</v>
      </c>
      <c r="AE126" t="s">
        <v>659</v>
      </c>
      <c r="AF126">
        <v>2.944</v>
      </c>
      <c r="AG126">
        <v>4.8</v>
      </c>
      <c r="AH126">
        <v>122.6054</v>
      </c>
      <c r="AI126">
        <v>0</v>
      </c>
      <c r="AJ126">
        <v>0</v>
      </c>
      <c r="AK126">
        <v>50</v>
      </c>
      <c r="AL126">
        <v>18</v>
      </c>
      <c r="AM126">
        <v>40</v>
      </c>
      <c r="AN126" t="s">
        <v>394</v>
      </c>
      <c r="AP126" t="str">
        <f t="shared" si="1"/>
        <v/>
      </c>
    </row>
    <row r="127" spans="1:42">
      <c r="A127" t="s">
        <v>663</v>
      </c>
      <c r="B127" s="4">
        <v>43402</v>
      </c>
      <c r="C127" s="1">
        <v>0.55555555555555558</v>
      </c>
      <c r="D127" t="s">
        <v>175</v>
      </c>
      <c r="E127" t="s">
        <v>484</v>
      </c>
      <c r="F127" t="s">
        <v>230</v>
      </c>
      <c r="G127">
        <v>3752</v>
      </c>
      <c r="H127" t="s">
        <v>291</v>
      </c>
      <c r="I127" t="s">
        <v>232</v>
      </c>
      <c r="J127" t="s">
        <v>5</v>
      </c>
      <c r="K127" t="s">
        <v>234</v>
      </c>
      <c r="L127" t="s">
        <v>662</v>
      </c>
      <c r="M127">
        <v>2</v>
      </c>
      <c r="N127">
        <v>2</v>
      </c>
      <c r="O127">
        <v>77.599999999999994</v>
      </c>
      <c r="P127">
        <v>42.380699999999997</v>
      </c>
      <c r="Q127">
        <v>18.382100000000001</v>
      </c>
      <c r="R127">
        <v>11.4877</v>
      </c>
      <c r="S127">
        <v>5.6342999999999996</v>
      </c>
      <c r="T127">
        <v>3.9973999999999998</v>
      </c>
      <c r="U127">
        <v>3.4702999999999999</v>
      </c>
      <c r="V127">
        <v>2.9952000000000001</v>
      </c>
      <c r="W127">
        <v>1.3475999999999999</v>
      </c>
      <c r="X127">
        <v>0</v>
      </c>
      <c r="Y127">
        <v>1.6112</v>
      </c>
      <c r="Z127">
        <v>17.77</v>
      </c>
      <c r="AA127" t="s">
        <v>487</v>
      </c>
      <c r="AB127">
        <v>2.7252000000000001</v>
      </c>
      <c r="AC127" t="s">
        <v>488</v>
      </c>
      <c r="AD127">
        <v>2.0716999999999999</v>
      </c>
      <c r="AE127" t="s">
        <v>664</v>
      </c>
      <c r="AF127">
        <v>1.7919</v>
      </c>
      <c r="AG127">
        <v>22.021599999999999</v>
      </c>
      <c r="AH127" s="23">
        <v>215.2869</v>
      </c>
      <c r="AI127">
        <v>3</v>
      </c>
      <c r="AJ127">
        <v>4</v>
      </c>
      <c r="AK127">
        <v>69</v>
      </c>
      <c r="AL127">
        <v>10</v>
      </c>
      <c r="AM127">
        <v>11</v>
      </c>
      <c r="AN127" t="s">
        <v>394</v>
      </c>
      <c r="AP127" t="str">
        <f t="shared" si="1"/>
        <v>Bold</v>
      </c>
    </row>
    <row r="128" spans="1:42">
      <c r="A128" t="s">
        <v>665</v>
      </c>
      <c r="B128" s="4">
        <v>43402</v>
      </c>
      <c r="C128" s="1">
        <v>0.55555555555555558</v>
      </c>
      <c r="D128" t="s">
        <v>175</v>
      </c>
      <c r="E128" t="s">
        <v>484</v>
      </c>
      <c r="F128" t="s">
        <v>230</v>
      </c>
      <c r="G128">
        <v>3752</v>
      </c>
      <c r="H128" t="s">
        <v>291</v>
      </c>
      <c r="I128" t="s">
        <v>232</v>
      </c>
      <c r="J128" t="s">
        <v>5</v>
      </c>
      <c r="K128" t="s">
        <v>234</v>
      </c>
      <c r="L128" t="s">
        <v>662</v>
      </c>
      <c r="M128">
        <v>9</v>
      </c>
      <c r="N128">
        <v>2</v>
      </c>
      <c r="O128">
        <v>70.34</v>
      </c>
      <c r="P128">
        <v>38.6843</v>
      </c>
      <c r="Q128">
        <v>28.456600000000002</v>
      </c>
      <c r="R128">
        <v>9.5425000000000004</v>
      </c>
      <c r="S128">
        <v>4.8326000000000002</v>
      </c>
      <c r="T128">
        <v>3.2719999999999998</v>
      </c>
      <c r="U128">
        <v>0</v>
      </c>
      <c r="V128">
        <v>0</v>
      </c>
      <c r="W128">
        <v>0</v>
      </c>
      <c r="X128">
        <v>0</v>
      </c>
      <c r="Y128">
        <v>8.2242999999999995</v>
      </c>
      <c r="Z128">
        <v>17.391400000000001</v>
      </c>
      <c r="AA128" t="s">
        <v>666</v>
      </c>
      <c r="AB128">
        <v>3.4060000000000001</v>
      </c>
      <c r="AC128" t="s">
        <v>402</v>
      </c>
      <c r="AD128">
        <v>2.2823000000000002</v>
      </c>
      <c r="AE128" t="s">
        <v>608</v>
      </c>
      <c r="AF128">
        <v>2.3721000000000001</v>
      </c>
      <c r="AG128">
        <v>16.566800000000001</v>
      </c>
      <c r="AH128">
        <v>205.3708</v>
      </c>
      <c r="AI128">
        <v>4</v>
      </c>
      <c r="AJ128">
        <v>10</v>
      </c>
      <c r="AK128">
        <v>61</v>
      </c>
      <c r="AL128">
        <v>10</v>
      </c>
      <c r="AM128">
        <v>10</v>
      </c>
      <c r="AN128" t="s">
        <v>394</v>
      </c>
      <c r="AP128" t="str">
        <f t="shared" si="1"/>
        <v/>
      </c>
    </row>
    <row r="129" spans="1:42">
      <c r="A129" t="s">
        <v>667</v>
      </c>
      <c r="B129" s="4">
        <v>43402</v>
      </c>
      <c r="C129" s="1">
        <v>0.55555555555555558</v>
      </c>
      <c r="D129" t="s">
        <v>175</v>
      </c>
      <c r="E129" t="s">
        <v>484</v>
      </c>
      <c r="F129" t="s">
        <v>230</v>
      </c>
      <c r="G129">
        <v>3752</v>
      </c>
      <c r="H129" t="s">
        <v>291</v>
      </c>
      <c r="I129" t="s">
        <v>232</v>
      </c>
      <c r="J129" t="s">
        <v>5</v>
      </c>
      <c r="K129" t="s">
        <v>234</v>
      </c>
      <c r="L129" t="s">
        <v>662</v>
      </c>
      <c r="M129">
        <v>7</v>
      </c>
      <c r="N129">
        <v>2</v>
      </c>
      <c r="O129">
        <v>67.430000000000007</v>
      </c>
      <c r="P129">
        <v>57.473100000000002</v>
      </c>
      <c r="Q129">
        <v>15.3468</v>
      </c>
      <c r="R129">
        <v>5.8117999999999999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16.5534</v>
      </c>
      <c r="Z129">
        <v>16.590699999999998</v>
      </c>
      <c r="AA129" t="s">
        <v>301</v>
      </c>
      <c r="AB129">
        <v>0.99080000000000001</v>
      </c>
      <c r="AC129" t="s">
        <v>668</v>
      </c>
      <c r="AD129">
        <v>1.4423999999999999</v>
      </c>
      <c r="AE129" t="s">
        <v>669</v>
      </c>
      <c r="AF129">
        <v>1.7572000000000001</v>
      </c>
      <c r="AG129">
        <v>10.35</v>
      </c>
      <c r="AH129">
        <v>193.74619999999999</v>
      </c>
      <c r="AI129">
        <v>5.5</v>
      </c>
      <c r="AJ129">
        <v>6</v>
      </c>
      <c r="AK129">
        <v>64</v>
      </c>
      <c r="AL129">
        <v>10</v>
      </c>
      <c r="AM129">
        <v>20</v>
      </c>
      <c r="AN129" t="s">
        <v>394</v>
      </c>
      <c r="AP129" t="str">
        <f t="shared" si="1"/>
        <v/>
      </c>
    </row>
    <row r="130" spans="1:42">
      <c r="A130" t="s">
        <v>670</v>
      </c>
      <c r="B130" s="4">
        <v>43402</v>
      </c>
      <c r="C130" s="1">
        <v>0.55555555555555558</v>
      </c>
      <c r="D130" t="s">
        <v>175</v>
      </c>
      <c r="E130" t="s">
        <v>484</v>
      </c>
      <c r="F130" t="s">
        <v>230</v>
      </c>
      <c r="G130">
        <v>3752</v>
      </c>
      <c r="H130" t="s">
        <v>291</v>
      </c>
      <c r="I130" t="s">
        <v>232</v>
      </c>
      <c r="J130" t="s">
        <v>5</v>
      </c>
      <c r="K130" t="s">
        <v>234</v>
      </c>
      <c r="L130" t="s">
        <v>662</v>
      </c>
      <c r="M130">
        <v>5</v>
      </c>
      <c r="N130">
        <v>2</v>
      </c>
      <c r="O130">
        <v>65.7</v>
      </c>
      <c r="P130">
        <v>43.578099999999999</v>
      </c>
      <c r="Q130">
        <v>15.2643</v>
      </c>
      <c r="R130">
        <v>9.4457000000000004</v>
      </c>
      <c r="S130">
        <v>3.8325999999999998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11.215999999999999</v>
      </c>
      <c r="Z130">
        <v>17.4514</v>
      </c>
      <c r="AA130" t="s">
        <v>671</v>
      </c>
      <c r="AB130">
        <v>0.88200000000000001</v>
      </c>
      <c r="AC130" t="s">
        <v>672</v>
      </c>
      <c r="AD130">
        <v>0.94599999999999995</v>
      </c>
      <c r="AE130" t="s">
        <v>248</v>
      </c>
      <c r="AF130">
        <v>1.8340000000000001</v>
      </c>
      <c r="AG130">
        <v>4.4665999999999997</v>
      </c>
      <c r="AH130">
        <v>174.61680000000001</v>
      </c>
      <c r="AI130">
        <v>12</v>
      </c>
      <c r="AJ130">
        <v>5</v>
      </c>
      <c r="AK130">
        <v>67</v>
      </c>
      <c r="AL130">
        <v>10</v>
      </c>
      <c r="AM130">
        <v>23</v>
      </c>
      <c r="AN130" t="s">
        <v>394</v>
      </c>
      <c r="AP130" t="str">
        <f t="shared" ref="AP130:AP193" si="2">IF(AND(D130&lt;&gt;D129,C130&lt;&gt;C129),"Bold","")</f>
        <v/>
      </c>
    </row>
    <row r="131" spans="1:42">
      <c r="A131" t="s">
        <v>673</v>
      </c>
      <c r="B131" s="4">
        <v>43402</v>
      </c>
      <c r="C131" s="1">
        <v>0.55555555555555558</v>
      </c>
      <c r="D131" t="s">
        <v>175</v>
      </c>
      <c r="E131" t="s">
        <v>484</v>
      </c>
      <c r="F131" t="s">
        <v>230</v>
      </c>
      <c r="G131">
        <v>3752</v>
      </c>
      <c r="H131" t="s">
        <v>291</v>
      </c>
      <c r="I131" t="s">
        <v>232</v>
      </c>
      <c r="J131" t="s">
        <v>5</v>
      </c>
      <c r="K131" t="s">
        <v>234</v>
      </c>
      <c r="L131" t="s">
        <v>662</v>
      </c>
      <c r="M131">
        <v>4</v>
      </c>
      <c r="N131">
        <v>2</v>
      </c>
      <c r="O131">
        <v>46.134999999999998</v>
      </c>
      <c r="P131">
        <v>52.230400000000003</v>
      </c>
      <c r="Q131">
        <v>22.494399999999999</v>
      </c>
      <c r="R131">
        <v>6.2972000000000001</v>
      </c>
      <c r="S131">
        <v>6.0240999999999998</v>
      </c>
      <c r="T131">
        <v>4.9039999999999999</v>
      </c>
      <c r="U131">
        <v>0</v>
      </c>
      <c r="V131">
        <v>0</v>
      </c>
      <c r="W131">
        <v>0</v>
      </c>
      <c r="X131">
        <v>0</v>
      </c>
      <c r="Y131">
        <v>7.9484000000000004</v>
      </c>
      <c r="Z131">
        <v>17.238600000000002</v>
      </c>
      <c r="AA131" t="s">
        <v>674</v>
      </c>
      <c r="AB131">
        <v>1.9314</v>
      </c>
      <c r="AC131" t="s">
        <v>675</v>
      </c>
      <c r="AD131">
        <v>1.3816999999999999</v>
      </c>
      <c r="AE131" t="s">
        <v>319</v>
      </c>
      <c r="AF131">
        <v>1.7937000000000001</v>
      </c>
      <c r="AG131">
        <v>3.0670999999999999</v>
      </c>
      <c r="AH131">
        <v>171.446</v>
      </c>
      <c r="AI131">
        <v>20</v>
      </c>
      <c r="AJ131">
        <v>7</v>
      </c>
      <c r="AK131">
        <v>68</v>
      </c>
      <c r="AL131">
        <v>10</v>
      </c>
      <c r="AM131">
        <v>34</v>
      </c>
      <c r="AN131" t="s">
        <v>394</v>
      </c>
      <c r="AP131" t="str">
        <f t="shared" si="2"/>
        <v/>
      </c>
    </row>
    <row r="132" spans="1:42">
      <c r="A132" t="s">
        <v>676</v>
      </c>
      <c r="B132" s="4">
        <v>43402</v>
      </c>
      <c r="C132" s="1">
        <v>0.55555555555555558</v>
      </c>
      <c r="D132" t="s">
        <v>175</v>
      </c>
      <c r="E132" t="s">
        <v>484</v>
      </c>
      <c r="F132" t="s">
        <v>230</v>
      </c>
      <c r="G132">
        <v>3752</v>
      </c>
      <c r="H132" t="s">
        <v>291</v>
      </c>
      <c r="I132" t="s">
        <v>232</v>
      </c>
      <c r="J132" t="s">
        <v>5</v>
      </c>
      <c r="K132" t="s">
        <v>234</v>
      </c>
      <c r="L132" t="s">
        <v>662</v>
      </c>
      <c r="M132">
        <v>3</v>
      </c>
      <c r="N132">
        <v>2</v>
      </c>
      <c r="O132">
        <v>65.819699999999997</v>
      </c>
      <c r="P132">
        <v>36.552199999999999</v>
      </c>
      <c r="Q132">
        <v>19.742799999999999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23.647400000000001</v>
      </c>
      <c r="Z132">
        <v>17.368600000000001</v>
      </c>
      <c r="AA132" t="s">
        <v>313</v>
      </c>
      <c r="AB132">
        <v>1.7827</v>
      </c>
      <c r="AC132" t="s">
        <v>677</v>
      </c>
      <c r="AD132">
        <v>1.7678</v>
      </c>
      <c r="AE132" t="s">
        <v>678</v>
      </c>
      <c r="AF132">
        <v>2.3331</v>
      </c>
      <c r="AG132">
        <v>0.9</v>
      </c>
      <c r="AH132">
        <v>169.91419999999999</v>
      </c>
      <c r="AI132">
        <v>6.5</v>
      </c>
      <c r="AJ132">
        <v>2</v>
      </c>
      <c r="AK132">
        <v>68</v>
      </c>
      <c r="AL132">
        <v>10</v>
      </c>
      <c r="AM132">
        <v>56</v>
      </c>
      <c r="AN132" t="s">
        <v>394</v>
      </c>
      <c r="AP132" t="str">
        <f t="shared" si="2"/>
        <v/>
      </c>
    </row>
    <row r="133" spans="1:42">
      <c r="A133" t="s">
        <v>679</v>
      </c>
      <c r="B133" s="4">
        <v>43402</v>
      </c>
      <c r="C133" s="1">
        <v>0.55555555555555558</v>
      </c>
      <c r="D133" t="s">
        <v>175</v>
      </c>
      <c r="E133" t="s">
        <v>484</v>
      </c>
      <c r="F133" t="s">
        <v>230</v>
      </c>
      <c r="G133">
        <v>3752</v>
      </c>
      <c r="H133" t="s">
        <v>291</v>
      </c>
      <c r="I133" t="s">
        <v>232</v>
      </c>
      <c r="J133" t="s">
        <v>5</v>
      </c>
      <c r="K133" t="s">
        <v>234</v>
      </c>
      <c r="L133" t="s">
        <v>662</v>
      </c>
      <c r="M133">
        <v>1</v>
      </c>
      <c r="N133">
        <v>2</v>
      </c>
      <c r="O133">
        <v>43.847499999999997</v>
      </c>
      <c r="P133">
        <v>36.97</v>
      </c>
      <c r="Q133">
        <v>23.8201</v>
      </c>
      <c r="R133">
        <v>11.951499999999999</v>
      </c>
      <c r="S133">
        <v>4.7984999999999998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11.978199999999999</v>
      </c>
      <c r="Z133">
        <v>16.71</v>
      </c>
      <c r="AA133" t="s">
        <v>294</v>
      </c>
      <c r="AB133">
        <v>1.4902</v>
      </c>
      <c r="AC133" t="s">
        <v>295</v>
      </c>
      <c r="AD133">
        <v>2.0966</v>
      </c>
      <c r="AE133" t="s">
        <v>285</v>
      </c>
      <c r="AF133">
        <v>1.3369</v>
      </c>
      <c r="AG133">
        <v>13.6</v>
      </c>
      <c r="AH133">
        <v>168.59950000000001</v>
      </c>
      <c r="AI133">
        <v>10</v>
      </c>
      <c r="AJ133">
        <v>1</v>
      </c>
      <c r="AK133">
        <v>71</v>
      </c>
      <c r="AL133">
        <v>10</v>
      </c>
      <c r="AM133">
        <v>66</v>
      </c>
      <c r="AN133" t="s">
        <v>394</v>
      </c>
      <c r="AP133" t="str">
        <f t="shared" si="2"/>
        <v/>
      </c>
    </row>
    <row r="134" spans="1:42">
      <c r="A134" t="s">
        <v>680</v>
      </c>
      <c r="B134" s="4">
        <v>43402</v>
      </c>
      <c r="C134" s="1">
        <v>0.55555555555555558</v>
      </c>
      <c r="D134" t="s">
        <v>175</v>
      </c>
      <c r="E134" t="s">
        <v>484</v>
      </c>
      <c r="F134" t="s">
        <v>230</v>
      </c>
      <c r="G134">
        <v>3752</v>
      </c>
      <c r="H134" t="s">
        <v>291</v>
      </c>
      <c r="I134" t="s">
        <v>232</v>
      </c>
      <c r="J134" t="s">
        <v>5</v>
      </c>
      <c r="K134" t="s">
        <v>234</v>
      </c>
      <c r="L134" t="s">
        <v>662</v>
      </c>
      <c r="M134">
        <v>8</v>
      </c>
      <c r="N134">
        <v>2</v>
      </c>
      <c r="O134">
        <v>54.88</v>
      </c>
      <c r="P134">
        <v>41.560699999999997</v>
      </c>
      <c r="Q134">
        <v>19.7605</v>
      </c>
      <c r="R134">
        <v>7.3301999999999996</v>
      </c>
      <c r="S134">
        <v>5.2831000000000001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11.1426</v>
      </c>
      <c r="Z134">
        <v>16.732099999999999</v>
      </c>
      <c r="AA134" t="s">
        <v>681</v>
      </c>
      <c r="AB134">
        <v>0.40679999999999999</v>
      </c>
      <c r="AC134" t="s">
        <v>682</v>
      </c>
      <c r="AD134">
        <v>0.41880000000000001</v>
      </c>
      <c r="AE134" t="s">
        <v>268</v>
      </c>
      <c r="AF134">
        <v>1.4529000000000001</v>
      </c>
      <c r="AG134">
        <v>2.7</v>
      </c>
      <c r="AH134">
        <v>161.6678</v>
      </c>
      <c r="AI134">
        <v>7</v>
      </c>
      <c r="AJ134">
        <v>9</v>
      </c>
      <c r="AK134">
        <v>62</v>
      </c>
      <c r="AL134">
        <v>10</v>
      </c>
      <c r="AM134">
        <v>11</v>
      </c>
      <c r="AN134" t="s">
        <v>394</v>
      </c>
      <c r="AP134" t="str">
        <f t="shared" si="2"/>
        <v/>
      </c>
    </row>
    <row r="135" spans="1:42">
      <c r="A135" t="s">
        <v>683</v>
      </c>
      <c r="B135" s="4">
        <v>43402</v>
      </c>
      <c r="C135" s="1">
        <v>0.55555555555555558</v>
      </c>
      <c r="D135" t="s">
        <v>175</v>
      </c>
      <c r="E135" t="s">
        <v>484</v>
      </c>
      <c r="F135" t="s">
        <v>230</v>
      </c>
      <c r="G135">
        <v>3752</v>
      </c>
      <c r="H135" t="s">
        <v>291</v>
      </c>
      <c r="I135" t="s">
        <v>232</v>
      </c>
      <c r="J135" t="s">
        <v>5</v>
      </c>
      <c r="K135" t="s">
        <v>234</v>
      </c>
      <c r="L135" t="s">
        <v>662</v>
      </c>
      <c r="M135">
        <v>6</v>
      </c>
      <c r="N135">
        <v>2</v>
      </c>
      <c r="O135">
        <v>47.912999999999997</v>
      </c>
      <c r="P135">
        <v>47.786999999999999</v>
      </c>
      <c r="Q135">
        <v>17.111999999999998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22.1127</v>
      </c>
      <c r="Z135">
        <v>15.7</v>
      </c>
      <c r="AA135" t="s">
        <v>684</v>
      </c>
      <c r="AB135">
        <v>0.71699999999999997</v>
      </c>
      <c r="AC135" t="s">
        <v>685</v>
      </c>
      <c r="AD135">
        <v>0.83940000000000003</v>
      </c>
      <c r="AE135" t="s">
        <v>323</v>
      </c>
      <c r="AF135">
        <v>2.1355</v>
      </c>
      <c r="AG135">
        <v>7.1329000000000002</v>
      </c>
      <c r="AH135">
        <v>161.4495</v>
      </c>
      <c r="AI135">
        <v>12</v>
      </c>
      <c r="AJ135">
        <v>8</v>
      </c>
      <c r="AK135">
        <v>65</v>
      </c>
      <c r="AL135">
        <v>10</v>
      </c>
      <c r="AM135">
        <v>28</v>
      </c>
      <c r="AN135" t="s">
        <v>394</v>
      </c>
      <c r="AP135" t="str">
        <f t="shared" si="2"/>
        <v/>
      </c>
    </row>
    <row r="136" spans="1:42">
      <c r="A136" t="s">
        <v>686</v>
      </c>
      <c r="B136" s="4">
        <v>43402</v>
      </c>
      <c r="C136" s="1">
        <v>0.55555555555555558</v>
      </c>
      <c r="D136" t="s">
        <v>175</v>
      </c>
      <c r="E136" t="s">
        <v>484</v>
      </c>
      <c r="F136" t="s">
        <v>230</v>
      </c>
      <c r="G136">
        <v>3752</v>
      </c>
      <c r="H136" t="s">
        <v>291</v>
      </c>
      <c r="I136" t="s">
        <v>232</v>
      </c>
      <c r="J136" t="s">
        <v>5</v>
      </c>
      <c r="K136" t="s">
        <v>234</v>
      </c>
      <c r="L136" t="s">
        <v>662</v>
      </c>
      <c r="M136">
        <v>10</v>
      </c>
      <c r="N136">
        <v>2</v>
      </c>
      <c r="O136">
        <v>41.74</v>
      </c>
      <c r="P136">
        <v>47.088900000000002</v>
      </c>
      <c r="Q136">
        <v>24.6372</v>
      </c>
      <c r="R136">
        <v>7.5156000000000001</v>
      </c>
      <c r="S136">
        <v>3.6006999999999998</v>
      </c>
      <c r="T136">
        <v>2.7786</v>
      </c>
      <c r="U136">
        <v>0</v>
      </c>
      <c r="V136">
        <v>0</v>
      </c>
      <c r="W136">
        <v>0</v>
      </c>
      <c r="X136">
        <v>0</v>
      </c>
      <c r="Y136">
        <v>6.7929000000000004</v>
      </c>
      <c r="Z136">
        <v>9.4707000000000008</v>
      </c>
      <c r="AA136" t="s">
        <v>687</v>
      </c>
      <c r="AB136">
        <v>0.51980000000000004</v>
      </c>
      <c r="AC136" t="s">
        <v>263</v>
      </c>
      <c r="AD136">
        <v>1.1879</v>
      </c>
      <c r="AE136" t="s">
        <v>252</v>
      </c>
      <c r="AF136">
        <v>0.85140000000000005</v>
      </c>
      <c r="AG136">
        <v>4.2</v>
      </c>
      <c r="AH136">
        <v>150.3837</v>
      </c>
      <c r="AI136">
        <v>20</v>
      </c>
      <c r="AJ136">
        <v>3</v>
      </c>
      <c r="AK136">
        <v>57</v>
      </c>
      <c r="AL136">
        <v>10</v>
      </c>
      <c r="AM136">
        <v>20</v>
      </c>
      <c r="AN136" t="s">
        <v>394</v>
      </c>
      <c r="AP136" t="str">
        <f t="shared" si="2"/>
        <v/>
      </c>
    </row>
    <row r="137" spans="1:42">
      <c r="A137" t="s">
        <v>689</v>
      </c>
      <c r="B137" s="4">
        <v>43402</v>
      </c>
      <c r="C137" s="1">
        <v>0.55902777777777779</v>
      </c>
      <c r="D137" t="s">
        <v>212</v>
      </c>
      <c r="E137" t="s">
        <v>327</v>
      </c>
      <c r="G137">
        <v>6814</v>
      </c>
      <c r="H137" t="s">
        <v>328</v>
      </c>
      <c r="I137" t="s">
        <v>329</v>
      </c>
      <c r="J137" t="s">
        <v>5</v>
      </c>
      <c r="K137" t="s">
        <v>521</v>
      </c>
      <c r="L137" t="s">
        <v>688</v>
      </c>
      <c r="M137">
        <v>4</v>
      </c>
      <c r="N137">
        <v>8</v>
      </c>
      <c r="O137">
        <v>85.653800000000004</v>
      </c>
      <c r="P137">
        <v>84.843999999999994</v>
      </c>
      <c r="Q137">
        <v>28.019500000000001</v>
      </c>
      <c r="R137">
        <v>11.149800000000001</v>
      </c>
      <c r="S137">
        <v>5.7831999999999999</v>
      </c>
      <c r="T137">
        <v>5.2272999999999996</v>
      </c>
      <c r="U137">
        <v>2.1150000000000002</v>
      </c>
      <c r="V137">
        <v>1.2193000000000001</v>
      </c>
      <c r="W137">
        <v>1.0799000000000001</v>
      </c>
      <c r="X137">
        <v>1.4015</v>
      </c>
      <c r="Y137">
        <v>0</v>
      </c>
      <c r="Z137">
        <v>18.567900000000002</v>
      </c>
      <c r="AA137" t="s">
        <v>690</v>
      </c>
      <c r="AB137">
        <v>1.6256999999999999</v>
      </c>
      <c r="AC137" t="s">
        <v>635</v>
      </c>
      <c r="AD137">
        <v>0.75490000000000002</v>
      </c>
      <c r="AE137" t="s">
        <v>691</v>
      </c>
      <c r="AF137">
        <v>2.0466000000000002</v>
      </c>
      <c r="AG137">
        <v>33.299799999999998</v>
      </c>
      <c r="AH137" s="23">
        <v>282.78809999999999</v>
      </c>
      <c r="AI137">
        <v>5</v>
      </c>
      <c r="AK137">
        <v>104</v>
      </c>
      <c r="AL137">
        <v>12</v>
      </c>
      <c r="AM137">
        <v>17</v>
      </c>
      <c r="AN137" t="s">
        <v>692</v>
      </c>
      <c r="AP137" t="str">
        <f t="shared" si="2"/>
        <v>Bold</v>
      </c>
    </row>
    <row r="138" spans="1:42">
      <c r="A138" t="s">
        <v>693</v>
      </c>
      <c r="B138" s="4">
        <v>43402</v>
      </c>
      <c r="C138" s="1">
        <v>0.55902777777777779</v>
      </c>
      <c r="D138" t="s">
        <v>212</v>
      </c>
      <c r="E138" t="s">
        <v>327</v>
      </c>
      <c r="G138">
        <v>6814</v>
      </c>
      <c r="H138" t="s">
        <v>328</v>
      </c>
      <c r="I138" t="s">
        <v>329</v>
      </c>
      <c r="J138" t="s">
        <v>5</v>
      </c>
      <c r="K138" t="s">
        <v>521</v>
      </c>
      <c r="L138" t="s">
        <v>688</v>
      </c>
      <c r="M138">
        <v>3</v>
      </c>
      <c r="N138">
        <v>4</v>
      </c>
      <c r="O138">
        <v>92.97</v>
      </c>
      <c r="P138">
        <v>80.7744</v>
      </c>
      <c r="Q138">
        <v>26.3414</v>
      </c>
      <c r="R138">
        <v>12.615399999999999</v>
      </c>
      <c r="S138">
        <v>7.6683000000000003</v>
      </c>
      <c r="T138">
        <v>6.4922000000000004</v>
      </c>
      <c r="U138">
        <v>2.4655999999999998</v>
      </c>
      <c r="V138">
        <v>2.2048000000000001</v>
      </c>
      <c r="W138">
        <v>1.125</v>
      </c>
      <c r="X138">
        <v>1.4277</v>
      </c>
      <c r="Y138">
        <v>0</v>
      </c>
      <c r="Z138">
        <v>19.622900000000001</v>
      </c>
      <c r="AA138" t="s">
        <v>694</v>
      </c>
      <c r="AB138">
        <v>8.0600000000000005E-2</v>
      </c>
      <c r="AC138" t="s">
        <v>695</v>
      </c>
      <c r="AD138">
        <v>2.6667000000000001</v>
      </c>
      <c r="AE138" t="s">
        <v>319</v>
      </c>
      <c r="AF138">
        <v>1.6203000000000001</v>
      </c>
      <c r="AG138">
        <v>22.6921</v>
      </c>
      <c r="AH138">
        <v>280.76729999999998</v>
      </c>
      <c r="AI138">
        <v>4</v>
      </c>
      <c r="AK138">
        <v>109</v>
      </c>
      <c r="AL138">
        <v>12</v>
      </c>
      <c r="AM138">
        <v>11</v>
      </c>
      <c r="AN138" t="s">
        <v>692</v>
      </c>
      <c r="AP138" t="str">
        <f t="shared" si="2"/>
        <v/>
      </c>
    </row>
    <row r="139" spans="1:42">
      <c r="A139" t="s">
        <v>696</v>
      </c>
      <c r="B139" s="4">
        <v>43402</v>
      </c>
      <c r="C139" s="1">
        <v>0.55902777777777779</v>
      </c>
      <c r="D139" t="s">
        <v>212</v>
      </c>
      <c r="E139" t="s">
        <v>327</v>
      </c>
      <c r="G139">
        <v>6814</v>
      </c>
      <c r="H139" t="s">
        <v>328</v>
      </c>
      <c r="I139" t="s">
        <v>329</v>
      </c>
      <c r="J139" t="s">
        <v>5</v>
      </c>
      <c r="K139" t="s">
        <v>521</v>
      </c>
      <c r="L139" t="s">
        <v>688</v>
      </c>
      <c r="M139">
        <v>1</v>
      </c>
      <c r="N139">
        <v>6</v>
      </c>
      <c r="O139">
        <v>77.910399999999996</v>
      </c>
      <c r="P139">
        <v>71.9923</v>
      </c>
      <c r="Q139">
        <v>45.346499999999999</v>
      </c>
      <c r="R139">
        <v>5.1929999999999996</v>
      </c>
      <c r="S139">
        <v>6.3455000000000004</v>
      </c>
      <c r="T139">
        <v>4.8766999999999996</v>
      </c>
      <c r="U139">
        <v>2.0063</v>
      </c>
      <c r="V139">
        <v>1.4071</v>
      </c>
      <c r="W139">
        <v>0.92989999999999995</v>
      </c>
      <c r="X139">
        <v>1.7091000000000001</v>
      </c>
      <c r="Y139">
        <v>0</v>
      </c>
      <c r="Z139">
        <v>20.788599999999999</v>
      </c>
      <c r="AA139" t="s">
        <v>697</v>
      </c>
      <c r="AB139">
        <v>0.70379999999999998</v>
      </c>
      <c r="AC139" t="s">
        <v>615</v>
      </c>
      <c r="AD139">
        <v>2.286</v>
      </c>
      <c r="AE139" t="s">
        <v>698</v>
      </c>
      <c r="AF139">
        <v>0.42280000000000001</v>
      </c>
      <c r="AG139">
        <v>30.5962</v>
      </c>
      <c r="AH139">
        <v>272.51409999999998</v>
      </c>
      <c r="AI139">
        <v>8</v>
      </c>
      <c r="AK139">
        <v>109</v>
      </c>
      <c r="AL139">
        <v>12</v>
      </c>
      <c r="AM139">
        <v>23</v>
      </c>
      <c r="AN139" t="s">
        <v>692</v>
      </c>
      <c r="AP139" t="str">
        <f t="shared" si="2"/>
        <v/>
      </c>
    </row>
    <row r="140" spans="1:42">
      <c r="A140" t="s">
        <v>699</v>
      </c>
      <c r="B140" s="4">
        <v>43402</v>
      </c>
      <c r="C140" s="1">
        <v>0.55902777777777779</v>
      </c>
      <c r="D140" t="s">
        <v>212</v>
      </c>
      <c r="E140" t="s">
        <v>327</v>
      </c>
      <c r="G140">
        <v>6814</v>
      </c>
      <c r="H140" t="s">
        <v>328</v>
      </c>
      <c r="I140" t="s">
        <v>329</v>
      </c>
      <c r="J140" t="s">
        <v>5</v>
      </c>
      <c r="K140" t="s">
        <v>521</v>
      </c>
      <c r="L140" t="s">
        <v>688</v>
      </c>
      <c r="M140">
        <v>12</v>
      </c>
      <c r="N140">
        <v>9</v>
      </c>
      <c r="O140">
        <v>68.344800000000006</v>
      </c>
      <c r="P140">
        <v>96.453599999999994</v>
      </c>
      <c r="Q140">
        <v>25.3813</v>
      </c>
      <c r="R140">
        <v>6.7949999999999999</v>
      </c>
      <c r="S140">
        <v>6.4398</v>
      </c>
      <c r="T140">
        <v>4.5965999999999996</v>
      </c>
      <c r="U140">
        <v>3.0503</v>
      </c>
      <c r="V140">
        <v>1.9411</v>
      </c>
      <c r="W140">
        <v>0.76929999999999998</v>
      </c>
      <c r="X140">
        <v>0.76380000000000003</v>
      </c>
      <c r="Y140">
        <v>0</v>
      </c>
      <c r="Z140">
        <v>19.107099999999999</v>
      </c>
      <c r="AA140" t="s">
        <v>700</v>
      </c>
      <c r="AB140">
        <v>9.4600000000000004E-2</v>
      </c>
      <c r="AC140" t="s">
        <v>701</v>
      </c>
      <c r="AD140">
        <v>0.42509999999999998</v>
      </c>
      <c r="AE140" t="s">
        <v>702</v>
      </c>
      <c r="AF140">
        <v>0.52729999999999999</v>
      </c>
      <c r="AG140">
        <v>13.171200000000001</v>
      </c>
      <c r="AH140">
        <v>247.86099999999999</v>
      </c>
      <c r="AI140">
        <v>14</v>
      </c>
      <c r="AK140">
        <v>92</v>
      </c>
      <c r="AL140">
        <v>12</v>
      </c>
      <c r="AM140">
        <v>12</v>
      </c>
      <c r="AN140" t="s">
        <v>692</v>
      </c>
      <c r="AP140" t="str">
        <f t="shared" si="2"/>
        <v/>
      </c>
    </row>
    <row r="141" spans="1:42">
      <c r="A141" t="s">
        <v>703</v>
      </c>
      <c r="B141" s="4">
        <v>43402</v>
      </c>
      <c r="C141" s="1">
        <v>0.55902777777777779</v>
      </c>
      <c r="D141" t="s">
        <v>212</v>
      </c>
      <c r="E141" t="s">
        <v>327</v>
      </c>
      <c r="G141">
        <v>6814</v>
      </c>
      <c r="H141" t="s">
        <v>328</v>
      </c>
      <c r="I141" t="s">
        <v>329</v>
      </c>
      <c r="J141" t="s">
        <v>5</v>
      </c>
      <c r="K141" t="s">
        <v>521</v>
      </c>
      <c r="L141" t="s">
        <v>688</v>
      </c>
      <c r="M141">
        <v>11</v>
      </c>
      <c r="N141">
        <v>8</v>
      </c>
      <c r="O141">
        <v>81.771100000000004</v>
      </c>
      <c r="P141">
        <v>78.136799999999994</v>
      </c>
      <c r="Q141">
        <v>25.273900000000001</v>
      </c>
      <c r="R141">
        <v>7.9652000000000003</v>
      </c>
      <c r="S141">
        <v>6.7794999999999996</v>
      </c>
      <c r="T141">
        <v>4.4951999999999996</v>
      </c>
      <c r="U141">
        <v>2.6617999999999999</v>
      </c>
      <c r="V141">
        <v>1.131</v>
      </c>
      <c r="W141">
        <v>1.6672</v>
      </c>
      <c r="X141">
        <v>0.91339999999999999</v>
      </c>
      <c r="Y141">
        <v>0</v>
      </c>
      <c r="Z141">
        <v>11.1393</v>
      </c>
      <c r="AA141" t="s">
        <v>704</v>
      </c>
      <c r="AB141">
        <v>1.4665999999999999</v>
      </c>
      <c r="AC141" t="s">
        <v>705</v>
      </c>
      <c r="AD141">
        <v>0.70760000000000001</v>
      </c>
      <c r="AE141" t="s">
        <v>706</v>
      </c>
      <c r="AF141">
        <v>0.63880000000000003</v>
      </c>
      <c r="AG141">
        <v>15.9244</v>
      </c>
      <c r="AH141">
        <v>240.67179999999999</v>
      </c>
      <c r="AI141">
        <v>5</v>
      </c>
      <c r="AK141">
        <v>93</v>
      </c>
      <c r="AL141">
        <v>12</v>
      </c>
      <c r="AM141">
        <v>13</v>
      </c>
      <c r="AN141" t="s">
        <v>692</v>
      </c>
      <c r="AP141" t="str">
        <f t="shared" si="2"/>
        <v/>
      </c>
    </row>
    <row r="142" spans="1:42">
      <c r="A142" t="s">
        <v>707</v>
      </c>
      <c r="B142" s="4">
        <v>43402</v>
      </c>
      <c r="C142" s="1">
        <v>0.55902777777777779</v>
      </c>
      <c r="D142" t="s">
        <v>212</v>
      </c>
      <c r="E142" t="s">
        <v>327</v>
      </c>
      <c r="G142">
        <v>6814</v>
      </c>
      <c r="H142" t="s">
        <v>328</v>
      </c>
      <c r="I142" t="s">
        <v>329</v>
      </c>
      <c r="J142" t="s">
        <v>5</v>
      </c>
      <c r="K142" t="s">
        <v>521</v>
      </c>
      <c r="L142" t="s">
        <v>688</v>
      </c>
      <c r="M142">
        <v>8</v>
      </c>
      <c r="N142">
        <v>6</v>
      </c>
      <c r="O142">
        <v>71.594999999999999</v>
      </c>
      <c r="P142">
        <v>60.351999999999997</v>
      </c>
      <c r="Q142">
        <v>17.5502</v>
      </c>
      <c r="R142">
        <v>12.9129</v>
      </c>
      <c r="S142">
        <v>8.9438999999999993</v>
      </c>
      <c r="T142">
        <v>3.8252000000000002</v>
      </c>
      <c r="U142">
        <v>3.7648000000000001</v>
      </c>
      <c r="V142">
        <v>3.5085000000000002</v>
      </c>
      <c r="W142">
        <v>2.4769999999999999</v>
      </c>
      <c r="X142">
        <v>1.1291</v>
      </c>
      <c r="Y142">
        <v>0</v>
      </c>
      <c r="Z142">
        <v>17.6129</v>
      </c>
      <c r="AA142" t="s">
        <v>708</v>
      </c>
      <c r="AB142">
        <v>8.4000000000000005E-2</v>
      </c>
      <c r="AC142" t="s">
        <v>709</v>
      </c>
      <c r="AD142">
        <v>1.2102999999999999</v>
      </c>
      <c r="AE142" t="s">
        <v>710</v>
      </c>
      <c r="AF142">
        <v>4.4428999999999998</v>
      </c>
      <c r="AG142">
        <v>17.7959</v>
      </c>
      <c r="AH142">
        <v>227.2045</v>
      </c>
      <c r="AI142">
        <v>8</v>
      </c>
      <c r="AK142">
        <v>101</v>
      </c>
      <c r="AL142">
        <v>12</v>
      </c>
      <c r="AM142">
        <v>4</v>
      </c>
      <c r="AN142" t="s">
        <v>692</v>
      </c>
      <c r="AP142" t="str">
        <f t="shared" si="2"/>
        <v/>
      </c>
    </row>
    <row r="143" spans="1:42">
      <c r="A143" t="s">
        <v>711</v>
      </c>
      <c r="B143" s="4">
        <v>43402</v>
      </c>
      <c r="C143" s="1">
        <v>0.55902777777777779</v>
      </c>
      <c r="D143" t="s">
        <v>212</v>
      </c>
      <c r="E143" t="s">
        <v>327</v>
      </c>
      <c r="G143">
        <v>6814</v>
      </c>
      <c r="H143" t="s">
        <v>328</v>
      </c>
      <c r="I143" t="s">
        <v>329</v>
      </c>
      <c r="J143" t="s">
        <v>5</v>
      </c>
      <c r="K143" t="s">
        <v>521</v>
      </c>
      <c r="L143" t="s">
        <v>688</v>
      </c>
      <c r="M143">
        <v>2</v>
      </c>
      <c r="N143">
        <v>4</v>
      </c>
      <c r="O143">
        <v>62.637</v>
      </c>
      <c r="P143">
        <v>81.406700000000001</v>
      </c>
      <c r="Q143">
        <v>21.019100000000002</v>
      </c>
      <c r="R143">
        <v>10.943300000000001</v>
      </c>
      <c r="S143">
        <v>7.6760999999999999</v>
      </c>
      <c r="T143">
        <v>2.3639000000000001</v>
      </c>
      <c r="U143">
        <v>2.3675999999999999</v>
      </c>
      <c r="V143">
        <v>1.4811000000000001</v>
      </c>
      <c r="W143">
        <v>1.3117000000000001</v>
      </c>
      <c r="X143">
        <v>0</v>
      </c>
      <c r="Y143">
        <v>1.5492999999999999</v>
      </c>
      <c r="Z143">
        <v>17.599299999999999</v>
      </c>
      <c r="AA143" t="s">
        <v>380</v>
      </c>
      <c r="AB143">
        <v>0.3029</v>
      </c>
      <c r="AC143" t="s">
        <v>361</v>
      </c>
      <c r="AD143">
        <v>0.8569</v>
      </c>
      <c r="AE143" t="s">
        <v>712</v>
      </c>
      <c r="AF143">
        <v>0.73150000000000004</v>
      </c>
      <c r="AG143">
        <v>10.4717</v>
      </c>
      <c r="AH143">
        <v>222.7182</v>
      </c>
      <c r="AI143">
        <v>10</v>
      </c>
      <c r="AK143">
        <v>109</v>
      </c>
      <c r="AL143">
        <v>12</v>
      </c>
      <c r="AM143">
        <v>47</v>
      </c>
      <c r="AN143" t="s">
        <v>692</v>
      </c>
      <c r="AP143" t="str">
        <f t="shared" si="2"/>
        <v/>
      </c>
    </row>
    <row r="144" spans="1:42">
      <c r="A144" t="s">
        <v>713</v>
      </c>
      <c r="B144" s="4">
        <v>43402</v>
      </c>
      <c r="C144" s="1">
        <v>0.55902777777777779</v>
      </c>
      <c r="D144" t="s">
        <v>212</v>
      </c>
      <c r="E144" t="s">
        <v>327</v>
      </c>
      <c r="G144">
        <v>6814</v>
      </c>
      <c r="H144" t="s">
        <v>328</v>
      </c>
      <c r="I144" t="s">
        <v>329</v>
      </c>
      <c r="J144" t="s">
        <v>5</v>
      </c>
      <c r="K144" t="s">
        <v>521</v>
      </c>
      <c r="L144" t="s">
        <v>688</v>
      </c>
      <c r="M144">
        <v>10</v>
      </c>
      <c r="N144">
        <v>5</v>
      </c>
      <c r="O144">
        <v>77.622100000000003</v>
      </c>
      <c r="P144">
        <v>47.777799999999999</v>
      </c>
      <c r="Q144">
        <v>24.0275</v>
      </c>
      <c r="R144">
        <v>4.6482999999999999</v>
      </c>
      <c r="S144">
        <v>3.8956</v>
      </c>
      <c r="T144">
        <v>2.7338</v>
      </c>
      <c r="U144">
        <v>0</v>
      </c>
      <c r="V144">
        <v>0</v>
      </c>
      <c r="W144">
        <v>0</v>
      </c>
      <c r="X144">
        <v>0</v>
      </c>
      <c r="Y144">
        <v>7.2366999999999999</v>
      </c>
      <c r="Z144">
        <v>18.814299999999999</v>
      </c>
      <c r="AA144" t="s">
        <v>714</v>
      </c>
      <c r="AB144">
        <v>0.47420000000000001</v>
      </c>
      <c r="AC144" t="s">
        <v>715</v>
      </c>
      <c r="AD144">
        <v>1.0095000000000001</v>
      </c>
      <c r="AE144" t="s">
        <v>716</v>
      </c>
      <c r="AF144">
        <v>2.3288000000000002</v>
      </c>
      <c r="AG144">
        <v>9.0330999999999992</v>
      </c>
      <c r="AH144">
        <v>199.6018</v>
      </c>
      <c r="AI144">
        <v>5</v>
      </c>
      <c r="AK144">
        <v>96</v>
      </c>
      <c r="AL144">
        <v>12</v>
      </c>
      <c r="AM144">
        <v>11</v>
      </c>
      <c r="AN144" t="s">
        <v>692</v>
      </c>
      <c r="AP144" t="str">
        <f t="shared" si="2"/>
        <v/>
      </c>
    </row>
    <row r="145" spans="1:42">
      <c r="A145" t="s">
        <v>717</v>
      </c>
      <c r="B145" s="4">
        <v>43402</v>
      </c>
      <c r="C145" s="1">
        <v>0.55902777777777779</v>
      </c>
      <c r="D145" t="s">
        <v>212</v>
      </c>
      <c r="E145" t="s">
        <v>327</v>
      </c>
      <c r="G145">
        <v>6814</v>
      </c>
      <c r="H145" t="s">
        <v>328</v>
      </c>
      <c r="I145" t="s">
        <v>329</v>
      </c>
      <c r="J145" t="s">
        <v>5</v>
      </c>
      <c r="K145" t="s">
        <v>521</v>
      </c>
      <c r="L145" t="s">
        <v>688</v>
      </c>
      <c r="M145">
        <v>6</v>
      </c>
      <c r="N145">
        <v>10</v>
      </c>
      <c r="O145">
        <v>50.485199999999999</v>
      </c>
      <c r="P145">
        <v>48.521599999999999</v>
      </c>
      <c r="Q145">
        <v>30.543800000000001</v>
      </c>
      <c r="R145">
        <v>10.418900000000001</v>
      </c>
      <c r="S145">
        <v>3.9805999999999999</v>
      </c>
      <c r="T145">
        <v>5.7039999999999997</v>
      </c>
      <c r="U145">
        <v>2.6514000000000002</v>
      </c>
      <c r="V145">
        <v>1.1186</v>
      </c>
      <c r="W145">
        <v>1.6331</v>
      </c>
      <c r="X145">
        <v>0.88719999999999999</v>
      </c>
      <c r="Y145">
        <v>0</v>
      </c>
      <c r="Z145">
        <v>9.8582999999999998</v>
      </c>
      <c r="AA145" t="s">
        <v>718</v>
      </c>
      <c r="AB145">
        <v>1.6026</v>
      </c>
      <c r="AC145" t="s">
        <v>719</v>
      </c>
      <c r="AD145">
        <v>0.63180000000000003</v>
      </c>
      <c r="AE145" t="s">
        <v>720</v>
      </c>
      <c r="AF145">
        <v>0.1666</v>
      </c>
      <c r="AG145">
        <v>10.2028</v>
      </c>
      <c r="AH145">
        <v>178.40649999999999</v>
      </c>
      <c r="AI145">
        <v>25</v>
      </c>
      <c r="AK145">
        <v>103</v>
      </c>
      <c r="AL145">
        <v>12</v>
      </c>
      <c r="AM145">
        <v>48</v>
      </c>
      <c r="AN145" t="s">
        <v>692</v>
      </c>
      <c r="AP145" t="str">
        <f t="shared" si="2"/>
        <v/>
      </c>
    </row>
    <row r="146" spans="1:42">
      <c r="A146" t="s">
        <v>721</v>
      </c>
      <c r="B146" s="4">
        <v>43402</v>
      </c>
      <c r="C146" s="1">
        <v>0.55902777777777779</v>
      </c>
      <c r="D146" t="s">
        <v>212</v>
      </c>
      <c r="E146" t="s">
        <v>327</v>
      </c>
      <c r="G146">
        <v>6814</v>
      </c>
      <c r="H146" t="s">
        <v>328</v>
      </c>
      <c r="I146" t="s">
        <v>329</v>
      </c>
      <c r="J146" t="s">
        <v>5</v>
      </c>
      <c r="K146" t="s">
        <v>521</v>
      </c>
      <c r="L146" t="s">
        <v>688</v>
      </c>
      <c r="M146">
        <v>7</v>
      </c>
      <c r="N146">
        <v>4</v>
      </c>
      <c r="O146">
        <v>37.842199999999998</v>
      </c>
      <c r="P146">
        <v>40.664499999999997</v>
      </c>
      <c r="Q146">
        <v>39.421500000000002</v>
      </c>
      <c r="R146">
        <v>5.6605999999999996</v>
      </c>
      <c r="S146">
        <v>5.0609999999999999</v>
      </c>
      <c r="T146">
        <v>3.3807</v>
      </c>
      <c r="U146">
        <v>3.5718000000000001</v>
      </c>
      <c r="V146">
        <v>2.1080999999999999</v>
      </c>
      <c r="W146">
        <v>1.2447999999999999</v>
      </c>
      <c r="X146">
        <v>1.3979999999999999</v>
      </c>
      <c r="Y146">
        <v>0</v>
      </c>
      <c r="Z146">
        <v>8.5692000000000004</v>
      </c>
      <c r="AA146" t="s">
        <v>372</v>
      </c>
      <c r="AB146">
        <v>0.91759999999999997</v>
      </c>
      <c r="AC146" t="s">
        <v>373</v>
      </c>
      <c r="AD146">
        <v>0.74550000000000005</v>
      </c>
      <c r="AE146" t="s">
        <v>722</v>
      </c>
      <c r="AF146">
        <v>0.81679999999999997</v>
      </c>
      <c r="AG146">
        <v>7.4447999999999999</v>
      </c>
      <c r="AH146">
        <v>158.84710000000001</v>
      </c>
      <c r="AI146">
        <v>14</v>
      </c>
      <c r="AK146">
        <v>106</v>
      </c>
      <c r="AL146">
        <v>12</v>
      </c>
      <c r="AM146">
        <v>149</v>
      </c>
      <c r="AN146" t="s">
        <v>692</v>
      </c>
      <c r="AP146" t="str">
        <f t="shared" si="2"/>
        <v/>
      </c>
    </row>
    <row r="147" spans="1:42">
      <c r="A147" t="s">
        <v>723</v>
      </c>
      <c r="B147" s="4">
        <v>43402</v>
      </c>
      <c r="C147" s="1">
        <v>0.55902777777777779</v>
      </c>
      <c r="D147" t="s">
        <v>212</v>
      </c>
      <c r="E147" t="s">
        <v>327</v>
      </c>
      <c r="G147">
        <v>6814</v>
      </c>
      <c r="H147" t="s">
        <v>328</v>
      </c>
      <c r="I147" t="s">
        <v>329</v>
      </c>
      <c r="J147" t="s">
        <v>5</v>
      </c>
      <c r="K147" t="s">
        <v>521</v>
      </c>
      <c r="L147" t="s">
        <v>688</v>
      </c>
      <c r="M147">
        <v>9</v>
      </c>
      <c r="N147">
        <v>6</v>
      </c>
      <c r="O147">
        <v>41.517899999999997</v>
      </c>
      <c r="P147">
        <v>42.658999999999999</v>
      </c>
      <c r="Q147">
        <v>23.696100000000001</v>
      </c>
      <c r="R147">
        <v>7.8117000000000001</v>
      </c>
      <c r="S147">
        <v>4.5400999999999998</v>
      </c>
      <c r="T147">
        <v>3.1644999999999999</v>
      </c>
      <c r="U147">
        <v>2.0731999999999999</v>
      </c>
      <c r="V147">
        <v>1.6800999999999999</v>
      </c>
      <c r="W147">
        <v>1.0438000000000001</v>
      </c>
      <c r="X147">
        <v>1.2141999999999999</v>
      </c>
      <c r="Y147">
        <v>0</v>
      </c>
      <c r="Z147">
        <v>18.022099999999998</v>
      </c>
      <c r="AA147" t="s">
        <v>724</v>
      </c>
      <c r="AB147">
        <v>5.5599999999999997E-2</v>
      </c>
      <c r="AC147" t="s">
        <v>725</v>
      </c>
      <c r="AD147">
        <v>1.6875</v>
      </c>
      <c r="AE147" t="s">
        <v>552</v>
      </c>
      <c r="AF147">
        <v>0.80200000000000005</v>
      </c>
      <c r="AG147">
        <v>6.1454000000000004</v>
      </c>
      <c r="AH147">
        <v>156.11340000000001</v>
      </c>
      <c r="AI147">
        <v>14</v>
      </c>
      <c r="AK147">
        <v>98</v>
      </c>
      <c r="AL147">
        <v>12</v>
      </c>
      <c r="AM147">
        <v>42</v>
      </c>
      <c r="AN147" t="s">
        <v>692</v>
      </c>
      <c r="AP147" t="str">
        <f t="shared" si="2"/>
        <v/>
      </c>
    </row>
    <row r="148" spans="1:42">
      <c r="A148" t="s">
        <v>726</v>
      </c>
      <c r="B148" s="4">
        <v>43402</v>
      </c>
      <c r="C148" s="1">
        <v>0.55902777777777779</v>
      </c>
      <c r="D148" t="s">
        <v>212</v>
      </c>
      <c r="E148" t="s">
        <v>327</v>
      </c>
      <c r="G148">
        <v>6814</v>
      </c>
      <c r="H148" t="s">
        <v>328</v>
      </c>
      <c r="I148" t="s">
        <v>329</v>
      </c>
      <c r="J148" t="s">
        <v>5</v>
      </c>
      <c r="K148" t="s">
        <v>521</v>
      </c>
      <c r="L148" t="s">
        <v>688</v>
      </c>
      <c r="M148">
        <v>5</v>
      </c>
      <c r="N148">
        <v>6</v>
      </c>
      <c r="O148">
        <v>41.439900000000002</v>
      </c>
      <c r="P148">
        <v>33.102499999999999</v>
      </c>
      <c r="Q148">
        <v>17.1355</v>
      </c>
      <c r="R148">
        <v>6.9128999999999996</v>
      </c>
      <c r="S148">
        <v>5.1384999999999996</v>
      </c>
      <c r="T148">
        <v>5.484</v>
      </c>
      <c r="U148">
        <v>2.8197000000000001</v>
      </c>
      <c r="V148">
        <v>2.5124</v>
      </c>
      <c r="W148">
        <v>1.1676</v>
      </c>
      <c r="X148">
        <v>1.4961</v>
      </c>
      <c r="Y148">
        <v>0</v>
      </c>
      <c r="Z148">
        <v>10.9</v>
      </c>
      <c r="AA148" t="s">
        <v>727</v>
      </c>
      <c r="AB148">
        <v>2.6051000000000002</v>
      </c>
      <c r="AC148" t="s">
        <v>728</v>
      </c>
      <c r="AD148">
        <v>1.4298</v>
      </c>
      <c r="AE148" t="s">
        <v>729</v>
      </c>
      <c r="AF148">
        <v>3.8788</v>
      </c>
      <c r="AG148">
        <v>4.9869000000000003</v>
      </c>
      <c r="AH148">
        <v>141.00970000000001</v>
      </c>
      <c r="AI148">
        <v>10</v>
      </c>
      <c r="AK148">
        <v>104</v>
      </c>
      <c r="AL148">
        <v>12</v>
      </c>
      <c r="AM148">
        <v>74</v>
      </c>
      <c r="AN148" t="s">
        <v>692</v>
      </c>
      <c r="AP148" t="str">
        <f t="shared" si="2"/>
        <v/>
      </c>
    </row>
    <row r="149" spans="1:42">
      <c r="A149" t="s">
        <v>733</v>
      </c>
      <c r="B149" s="4">
        <v>43402</v>
      </c>
      <c r="C149" s="1">
        <v>0.5625</v>
      </c>
      <c r="D149" t="s">
        <v>186</v>
      </c>
      <c r="E149" t="s">
        <v>730</v>
      </c>
      <c r="F149" t="s">
        <v>290</v>
      </c>
      <c r="G149">
        <v>5458</v>
      </c>
      <c r="H149" t="s">
        <v>548</v>
      </c>
      <c r="I149" t="s">
        <v>329</v>
      </c>
      <c r="J149" t="s">
        <v>233</v>
      </c>
      <c r="K149" t="s">
        <v>731</v>
      </c>
      <c r="L149" t="s">
        <v>732</v>
      </c>
      <c r="M149">
        <v>2</v>
      </c>
      <c r="N149">
        <v>5</v>
      </c>
      <c r="O149">
        <v>71.935299999999998</v>
      </c>
      <c r="P149">
        <v>38.762599999999999</v>
      </c>
      <c r="Q149">
        <v>25.699400000000001</v>
      </c>
      <c r="R149">
        <v>10.7921</v>
      </c>
      <c r="S149">
        <v>4.8665000000000003</v>
      </c>
      <c r="T149">
        <v>4.3346999999999998</v>
      </c>
      <c r="U149">
        <v>2.133</v>
      </c>
      <c r="V149">
        <v>1.899</v>
      </c>
      <c r="W149">
        <v>1.4379</v>
      </c>
      <c r="X149">
        <v>1.0995999999999999</v>
      </c>
      <c r="Y149">
        <v>0</v>
      </c>
      <c r="Z149">
        <v>10.612500000000001</v>
      </c>
      <c r="AA149" t="s">
        <v>568</v>
      </c>
      <c r="AB149">
        <v>2.8622000000000001</v>
      </c>
      <c r="AC149" t="s">
        <v>569</v>
      </c>
      <c r="AD149">
        <v>1.1024</v>
      </c>
      <c r="AE149" t="s">
        <v>387</v>
      </c>
      <c r="AF149">
        <v>1.2325999999999999</v>
      </c>
      <c r="AG149">
        <v>27.066500000000001</v>
      </c>
      <c r="AH149" s="23">
        <v>205.83629999999999</v>
      </c>
      <c r="AI149">
        <v>0.25</v>
      </c>
      <c r="AK149">
        <v>127</v>
      </c>
      <c r="AL149">
        <v>4</v>
      </c>
      <c r="AM149">
        <v>139</v>
      </c>
      <c r="AN149" t="s">
        <v>525</v>
      </c>
      <c r="AP149" t="str">
        <f t="shared" si="2"/>
        <v>Bold</v>
      </c>
    </row>
    <row r="150" spans="1:42">
      <c r="A150" t="s">
        <v>734</v>
      </c>
      <c r="B150" s="4">
        <v>43402</v>
      </c>
      <c r="C150" s="1">
        <v>0.5625</v>
      </c>
      <c r="D150" t="s">
        <v>186</v>
      </c>
      <c r="E150" t="s">
        <v>730</v>
      </c>
      <c r="F150" t="s">
        <v>290</v>
      </c>
      <c r="G150">
        <v>5458</v>
      </c>
      <c r="H150" t="s">
        <v>548</v>
      </c>
      <c r="I150" t="s">
        <v>329</v>
      </c>
      <c r="J150" t="s">
        <v>233</v>
      </c>
      <c r="K150" t="s">
        <v>731</v>
      </c>
      <c r="L150" t="s">
        <v>732</v>
      </c>
      <c r="M150">
        <v>1</v>
      </c>
      <c r="N150">
        <v>6</v>
      </c>
      <c r="O150">
        <v>48.6327</v>
      </c>
      <c r="P150">
        <v>42.896700000000003</v>
      </c>
      <c r="Q150">
        <v>20.371600000000001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22.517800000000001</v>
      </c>
      <c r="Z150">
        <v>16.845700000000001</v>
      </c>
      <c r="AA150" t="s">
        <v>735</v>
      </c>
      <c r="AB150">
        <v>1.2994000000000001</v>
      </c>
      <c r="AC150" t="s">
        <v>736</v>
      </c>
      <c r="AD150">
        <v>0.54749999999999999</v>
      </c>
      <c r="AE150" t="s">
        <v>737</v>
      </c>
      <c r="AF150">
        <v>1.3915</v>
      </c>
      <c r="AG150">
        <v>1.5</v>
      </c>
      <c r="AH150">
        <v>156.00290000000001</v>
      </c>
      <c r="AI150">
        <v>10</v>
      </c>
      <c r="AK150">
        <v>91</v>
      </c>
      <c r="AL150">
        <v>4</v>
      </c>
      <c r="AM150">
        <v>27</v>
      </c>
      <c r="AN150" t="s">
        <v>525</v>
      </c>
      <c r="AP150" t="str">
        <f t="shared" si="2"/>
        <v/>
      </c>
    </row>
    <row r="151" spans="1:42">
      <c r="A151" t="s">
        <v>738</v>
      </c>
      <c r="B151" s="4">
        <v>43402</v>
      </c>
      <c r="C151" s="1">
        <v>0.5625</v>
      </c>
      <c r="D151" t="s">
        <v>186</v>
      </c>
      <c r="E151" t="s">
        <v>730</v>
      </c>
      <c r="F151" t="s">
        <v>290</v>
      </c>
      <c r="G151">
        <v>5458</v>
      </c>
      <c r="H151" t="s">
        <v>548</v>
      </c>
      <c r="I151" t="s">
        <v>329</v>
      </c>
      <c r="J151" t="s">
        <v>233</v>
      </c>
      <c r="K151" t="s">
        <v>731</v>
      </c>
      <c r="L151" t="s">
        <v>732</v>
      </c>
      <c r="M151">
        <v>3</v>
      </c>
      <c r="N151">
        <v>5</v>
      </c>
      <c r="O151">
        <v>54.0657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82.233900000000006</v>
      </c>
      <c r="Z151">
        <v>0</v>
      </c>
      <c r="AA151" t="s">
        <v>554</v>
      </c>
      <c r="AB151">
        <v>0.51139999999999997</v>
      </c>
      <c r="AC151" t="s">
        <v>739</v>
      </c>
      <c r="AD151">
        <v>0.20949999999999999</v>
      </c>
      <c r="AE151" t="s">
        <v>552</v>
      </c>
      <c r="AF151">
        <v>1.4691000000000001</v>
      </c>
      <c r="AG151">
        <v>1.5</v>
      </c>
      <c r="AH151">
        <v>139.9896</v>
      </c>
      <c r="AI151">
        <v>6.5</v>
      </c>
      <c r="AK151">
        <v>0</v>
      </c>
      <c r="AL151">
        <v>4</v>
      </c>
      <c r="AM151">
        <v>2</v>
      </c>
      <c r="AN151" t="s">
        <v>525</v>
      </c>
      <c r="AP151" t="str">
        <f t="shared" si="2"/>
        <v/>
      </c>
    </row>
    <row r="152" spans="1:42">
      <c r="A152" t="s">
        <v>740</v>
      </c>
      <c r="B152" s="4">
        <v>43402</v>
      </c>
      <c r="C152" s="1">
        <v>0.5625</v>
      </c>
      <c r="D152" t="s">
        <v>186</v>
      </c>
      <c r="E152" t="s">
        <v>730</v>
      </c>
      <c r="F152" t="s">
        <v>290</v>
      </c>
      <c r="G152">
        <v>5458</v>
      </c>
      <c r="H152" t="s">
        <v>548</v>
      </c>
      <c r="I152" t="s">
        <v>329</v>
      </c>
      <c r="J152" t="s">
        <v>233</v>
      </c>
      <c r="K152" t="s">
        <v>731</v>
      </c>
      <c r="L152" t="s">
        <v>732</v>
      </c>
      <c r="M152">
        <v>4</v>
      </c>
      <c r="N152">
        <v>5</v>
      </c>
      <c r="O152">
        <v>42.589100000000002</v>
      </c>
      <c r="P152">
        <v>37.888300000000001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36.024700000000003</v>
      </c>
      <c r="Z152">
        <v>8.7463999999999995</v>
      </c>
      <c r="AA152" t="s">
        <v>741</v>
      </c>
      <c r="AB152">
        <v>1.7464999999999999</v>
      </c>
      <c r="AC152" t="s">
        <v>742</v>
      </c>
      <c r="AD152">
        <v>1.4726999999999999</v>
      </c>
      <c r="AE152" t="s">
        <v>346</v>
      </c>
      <c r="AF152">
        <v>1.7486999999999999</v>
      </c>
      <c r="AG152">
        <v>2.1</v>
      </c>
      <c r="AH152">
        <v>132.31639999999999</v>
      </c>
      <c r="AI152">
        <v>14</v>
      </c>
      <c r="AK152">
        <v>0</v>
      </c>
      <c r="AL152">
        <v>4</v>
      </c>
      <c r="AM152">
        <v>11</v>
      </c>
      <c r="AN152" t="s">
        <v>525</v>
      </c>
      <c r="AP152" t="str">
        <f t="shared" si="2"/>
        <v/>
      </c>
    </row>
    <row r="153" spans="1:42">
      <c r="A153" t="s">
        <v>746</v>
      </c>
      <c r="B153" s="4">
        <v>43402</v>
      </c>
      <c r="C153" s="1">
        <v>0.56944444444444442</v>
      </c>
      <c r="D153" t="s">
        <v>226</v>
      </c>
      <c r="E153" t="s">
        <v>743</v>
      </c>
      <c r="F153" t="s">
        <v>388</v>
      </c>
      <c r="G153">
        <v>3493</v>
      </c>
      <c r="H153" t="s">
        <v>231</v>
      </c>
      <c r="I153" t="s">
        <v>232</v>
      </c>
      <c r="J153" t="s">
        <v>233</v>
      </c>
      <c r="K153" t="s">
        <v>744</v>
      </c>
      <c r="L153" t="s">
        <v>745</v>
      </c>
      <c r="M153">
        <v>3</v>
      </c>
      <c r="N153">
        <v>4</v>
      </c>
      <c r="O153">
        <v>82.684700000000007</v>
      </c>
      <c r="P153">
        <v>42.06</v>
      </c>
      <c r="Q153">
        <v>28.7392</v>
      </c>
      <c r="R153">
        <v>8.8984000000000005</v>
      </c>
      <c r="S153">
        <v>3.7149999999999999</v>
      </c>
      <c r="T153">
        <v>3.6215000000000002</v>
      </c>
      <c r="U153">
        <v>2.8422999999999998</v>
      </c>
      <c r="V153">
        <v>1.4910000000000001</v>
      </c>
      <c r="W153">
        <v>0.84760000000000002</v>
      </c>
      <c r="X153">
        <v>1.2242999999999999</v>
      </c>
      <c r="Y153">
        <v>0</v>
      </c>
      <c r="Z153">
        <v>17.3064</v>
      </c>
      <c r="AA153" t="s">
        <v>747</v>
      </c>
      <c r="AB153">
        <v>0.93030000000000002</v>
      </c>
      <c r="AC153" t="s">
        <v>288</v>
      </c>
      <c r="AD153">
        <v>0.26919999999999999</v>
      </c>
      <c r="AE153" t="s">
        <v>529</v>
      </c>
      <c r="AF153">
        <v>0.2878</v>
      </c>
      <c r="AG153">
        <v>15.095800000000001</v>
      </c>
      <c r="AH153" s="23">
        <v>210.0137</v>
      </c>
      <c r="AI153">
        <v>5.5</v>
      </c>
      <c r="AJ153">
        <v>12</v>
      </c>
      <c r="AK153">
        <v>60</v>
      </c>
      <c r="AL153">
        <v>13</v>
      </c>
      <c r="AM153">
        <v>23</v>
      </c>
      <c r="AN153" t="s">
        <v>748</v>
      </c>
      <c r="AP153" t="str">
        <f t="shared" si="2"/>
        <v>Bold</v>
      </c>
    </row>
    <row r="154" spans="1:42">
      <c r="A154" t="s">
        <v>749</v>
      </c>
      <c r="B154" s="4">
        <v>43402</v>
      </c>
      <c r="C154" s="1">
        <v>0.56944444444444442</v>
      </c>
      <c r="D154" t="s">
        <v>226</v>
      </c>
      <c r="E154" t="s">
        <v>743</v>
      </c>
      <c r="F154" t="s">
        <v>388</v>
      </c>
      <c r="G154">
        <v>3493</v>
      </c>
      <c r="H154" t="s">
        <v>231</v>
      </c>
      <c r="I154" t="s">
        <v>232</v>
      </c>
      <c r="J154" t="s">
        <v>233</v>
      </c>
      <c r="K154" t="s">
        <v>744</v>
      </c>
      <c r="L154" t="s">
        <v>745</v>
      </c>
      <c r="M154">
        <v>10</v>
      </c>
      <c r="N154">
        <v>4</v>
      </c>
      <c r="O154">
        <v>55.515000000000001</v>
      </c>
      <c r="P154">
        <v>49.332000000000001</v>
      </c>
      <c r="Q154">
        <v>18.110900000000001</v>
      </c>
      <c r="R154">
        <v>8.3257999999999992</v>
      </c>
      <c r="S154">
        <v>6.5488999999999997</v>
      </c>
      <c r="T154">
        <v>4.2710999999999997</v>
      </c>
      <c r="U154">
        <v>3.0470000000000002</v>
      </c>
      <c r="V154">
        <v>1.9120999999999999</v>
      </c>
      <c r="W154">
        <v>1.8971</v>
      </c>
      <c r="X154">
        <v>1.2261</v>
      </c>
      <c r="Y154">
        <v>0</v>
      </c>
      <c r="Z154">
        <v>18.190000000000001</v>
      </c>
      <c r="AA154" t="s">
        <v>276</v>
      </c>
      <c r="AB154">
        <v>1.8127</v>
      </c>
      <c r="AC154" t="s">
        <v>277</v>
      </c>
      <c r="AD154">
        <v>1.5530999999999999</v>
      </c>
      <c r="AE154" t="s">
        <v>319</v>
      </c>
      <c r="AF154">
        <v>1.2128000000000001</v>
      </c>
      <c r="AG154">
        <v>19.6206</v>
      </c>
      <c r="AH154">
        <v>192.5753</v>
      </c>
      <c r="AI154">
        <v>10</v>
      </c>
      <c r="AJ154">
        <v>1</v>
      </c>
      <c r="AK154">
        <v>59</v>
      </c>
      <c r="AL154">
        <v>13</v>
      </c>
      <c r="AM154">
        <v>10</v>
      </c>
      <c r="AN154" t="s">
        <v>748</v>
      </c>
      <c r="AP154" t="str">
        <f t="shared" si="2"/>
        <v/>
      </c>
    </row>
    <row r="155" spans="1:42">
      <c r="A155" t="s">
        <v>750</v>
      </c>
      <c r="B155" s="4">
        <v>43402</v>
      </c>
      <c r="C155" s="1">
        <v>0.56944444444444442</v>
      </c>
      <c r="D155" t="s">
        <v>226</v>
      </c>
      <c r="E155" t="s">
        <v>743</v>
      </c>
      <c r="F155" t="s">
        <v>388</v>
      </c>
      <c r="G155">
        <v>3493</v>
      </c>
      <c r="H155" t="s">
        <v>231</v>
      </c>
      <c r="I155" t="s">
        <v>232</v>
      </c>
      <c r="J155" t="s">
        <v>233</v>
      </c>
      <c r="K155" t="s">
        <v>744</v>
      </c>
      <c r="L155" t="s">
        <v>745</v>
      </c>
      <c r="M155">
        <v>2</v>
      </c>
      <c r="N155">
        <v>4</v>
      </c>
      <c r="O155">
        <v>67.89</v>
      </c>
      <c r="P155">
        <v>41.024000000000001</v>
      </c>
      <c r="Q155">
        <v>20.109200000000001</v>
      </c>
      <c r="R155">
        <v>7.0625</v>
      </c>
      <c r="S155">
        <v>4.7774999999999999</v>
      </c>
      <c r="T155">
        <v>3.7174999999999998</v>
      </c>
      <c r="U155">
        <v>4.3726000000000003</v>
      </c>
      <c r="V155">
        <v>3.3490000000000002</v>
      </c>
      <c r="W155">
        <v>1.7151000000000001</v>
      </c>
      <c r="X155">
        <v>0.74519999999999997</v>
      </c>
      <c r="Y155">
        <v>0</v>
      </c>
      <c r="Z155">
        <v>17.755700000000001</v>
      </c>
      <c r="AA155" t="s">
        <v>751</v>
      </c>
      <c r="AB155">
        <v>1.8007</v>
      </c>
      <c r="AC155" t="s">
        <v>752</v>
      </c>
      <c r="AD155">
        <v>1.6665000000000001</v>
      </c>
      <c r="AE155" t="s">
        <v>753</v>
      </c>
      <c r="AF155">
        <v>1.3559000000000001</v>
      </c>
      <c r="AG155">
        <v>7.6184000000000003</v>
      </c>
      <c r="AH155">
        <v>184.9597</v>
      </c>
      <c r="AI155">
        <v>8</v>
      </c>
      <c r="AJ155">
        <v>11</v>
      </c>
      <c r="AK155">
        <v>65</v>
      </c>
      <c r="AL155">
        <v>13</v>
      </c>
      <c r="AM155">
        <v>17</v>
      </c>
      <c r="AN155" t="s">
        <v>748</v>
      </c>
      <c r="AP155" t="str">
        <f t="shared" si="2"/>
        <v/>
      </c>
    </row>
    <row r="156" spans="1:42">
      <c r="A156" t="s">
        <v>754</v>
      </c>
      <c r="B156" s="4">
        <v>43402</v>
      </c>
      <c r="C156" s="1">
        <v>0.56944444444444442</v>
      </c>
      <c r="D156" t="s">
        <v>226</v>
      </c>
      <c r="E156" t="s">
        <v>743</v>
      </c>
      <c r="F156" t="s">
        <v>388</v>
      </c>
      <c r="G156">
        <v>3493</v>
      </c>
      <c r="H156" t="s">
        <v>231</v>
      </c>
      <c r="I156" t="s">
        <v>232</v>
      </c>
      <c r="J156" t="s">
        <v>233</v>
      </c>
      <c r="K156" t="s">
        <v>744</v>
      </c>
      <c r="L156" t="s">
        <v>745</v>
      </c>
      <c r="M156">
        <v>8</v>
      </c>
      <c r="N156">
        <v>3</v>
      </c>
      <c r="O156">
        <v>43.533999999999999</v>
      </c>
      <c r="P156">
        <v>64.001199999999997</v>
      </c>
      <c r="Q156">
        <v>14.152900000000001</v>
      </c>
      <c r="R156">
        <v>8.9558999999999997</v>
      </c>
      <c r="S156">
        <v>4.1566000000000001</v>
      </c>
      <c r="T156">
        <v>3.5398000000000001</v>
      </c>
      <c r="U156">
        <v>2.1006</v>
      </c>
      <c r="V156">
        <v>1.6242000000000001</v>
      </c>
      <c r="W156">
        <v>1.5105</v>
      </c>
      <c r="X156">
        <v>1.5281</v>
      </c>
      <c r="Y156">
        <v>0</v>
      </c>
      <c r="Z156">
        <v>16.012899999999998</v>
      </c>
      <c r="AA156" t="s">
        <v>401</v>
      </c>
      <c r="AB156">
        <v>0.83699999999999997</v>
      </c>
      <c r="AC156" t="s">
        <v>603</v>
      </c>
      <c r="AD156">
        <v>0.4037</v>
      </c>
      <c r="AE156" t="s">
        <v>642</v>
      </c>
      <c r="AF156">
        <v>1.1919999999999999</v>
      </c>
      <c r="AG156">
        <v>15.7669</v>
      </c>
      <c r="AH156">
        <v>179.31639999999999</v>
      </c>
      <c r="AI156">
        <v>14</v>
      </c>
      <c r="AJ156">
        <v>8</v>
      </c>
      <c r="AK156">
        <v>58</v>
      </c>
      <c r="AL156">
        <v>13</v>
      </c>
      <c r="AM156">
        <v>10</v>
      </c>
      <c r="AN156" t="s">
        <v>748</v>
      </c>
      <c r="AP156" t="str">
        <f t="shared" si="2"/>
        <v/>
      </c>
    </row>
    <row r="157" spans="1:42">
      <c r="A157" t="s">
        <v>755</v>
      </c>
      <c r="B157" s="4">
        <v>43402</v>
      </c>
      <c r="C157" s="1">
        <v>0.56944444444444442</v>
      </c>
      <c r="D157" t="s">
        <v>226</v>
      </c>
      <c r="E157" t="s">
        <v>743</v>
      </c>
      <c r="F157" t="s">
        <v>388</v>
      </c>
      <c r="G157">
        <v>3493</v>
      </c>
      <c r="H157" t="s">
        <v>231</v>
      </c>
      <c r="I157" t="s">
        <v>232</v>
      </c>
      <c r="J157" t="s">
        <v>233</v>
      </c>
      <c r="K157" t="s">
        <v>744</v>
      </c>
      <c r="L157" t="s">
        <v>745</v>
      </c>
      <c r="M157">
        <v>7</v>
      </c>
      <c r="N157">
        <v>5</v>
      </c>
      <c r="O157">
        <v>54.634500000000003</v>
      </c>
      <c r="P157">
        <v>49.283299999999997</v>
      </c>
      <c r="Q157">
        <v>22.702999999999999</v>
      </c>
      <c r="R157">
        <v>6.5507</v>
      </c>
      <c r="S157">
        <v>5.5194000000000001</v>
      </c>
      <c r="T157">
        <v>3.8056000000000001</v>
      </c>
      <c r="U157">
        <v>3.1677</v>
      </c>
      <c r="V157">
        <v>2.0908000000000002</v>
      </c>
      <c r="W157">
        <v>1.1443000000000001</v>
      </c>
      <c r="X157">
        <v>0.87680000000000002</v>
      </c>
      <c r="Y157">
        <v>0</v>
      </c>
      <c r="Z157">
        <v>11.6214</v>
      </c>
      <c r="AA157" t="s">
        <v>237</v>
      </c>
      <c r="AB157">
        <v>1.8721000000000001</v>
      </c>
      <c r="AC157" t="s">
        <v>756</v>
      </c>
      <c r="AD157">
        <v>1.1392</v>
      </c>
      <c r="AE157" t="s">
        <v>757</v>
      </c>
      <c r="AF157">
        <v>1.4133</v>
      </c>
      <c r="AG157">
        <v>7.7657999999999996</v>
      </c>
      <c r="AH157">
        <v>173.58789999999999</v>
      </c>
      <c r="AI157">
        <v>4</v>
      </c>
      <c r="AJ157">
        <v>5</v>
      </c>
      <c r="AK157">
        <v>67</v>
      </c>
      <c r="AL157">
        <v>13</v>
      </c>
      <c r="AM157">
        <v>6</v>
      </c>
      <c r="AN157" t="s">
        <v>748</v>
      </c>
      <c r="AP157" t="str">
        <f t="shared" si="2"/>
        <v/>
      </c>
    </row>
    <row r="158" spans="1:42">
      <c r="A158" t="s">
        <v>758</v>
      </c>
      <c r="B158" s="4">
        <v>43402</v>
      </c>
      <c r="C158" s="1">
        <v>0.56944444444444442</v>
      </c>
      <c r="D158" t="s">
        <v>226</v>
      </c>
      <c r="E158" t="s">
        <v>743</v>
      </c>
      <c r="F158" t="s">
        <v>388</v>
      </c>
      <c r="G158">
        <v>3493</v>
      </c>
      <c r="H158" t="s">
        <v>231</v>
      </c>
      <c r="I158" t="s">
        <v>232</v>
      </c>
      <c r="J158" t="s">
        <v>233</v>
      </c>
      <c r="K158" t="s">
        <v>744</v>
      </c>
      <c r="L158" t="s">
        <v>745</v>
      </c>
      <c r="M158">
        <v>4</v>
      </c>
      <c r="N158">
        <v>3</v>
      </c>
      <c r="O158">
        <v>33.819000000000003</v>
      </c>
      <c r="P158">
        <v>35.308599999999998</v>
      </c>
      <c r="Q158">
        <v>28.677099999999999</v>
      </c>
      <c r="R158">
        <v>12.797000000000001</v>
      </c>
      <c r="S158">
        <v>5.5708000000000002</v>
      </c>
      <c r="T158">
        <v>4.6041999999999996</v>
      </c>
      <c r="U158">
        <v>4.4871999999999996</v>
      </c>
      <c r="V158">
        <v>2.1564000000000001</v>
      </c>
      <c r="W158">
        <v>1.4358</v>
      </c>
      <c r="X158">
        <v>1.3068</v>
      </c>
      <c r="Y158">
        <v>0</v>
      </c>
      <c r="Z158">
        <v>15.2607</v>
      </c>
      <c r="AA158" t="s">
        <v>254</v>
      </c>
      <c r="AB158">
        <v>2.8199999999999999E-2</v>
      </c>
      <c r="AC158" t="s">
        <v>759</v>
      </c>
      <c r="AD158">
        <v>4.8000000000000001E-2</v>
      </c>
      <c r="AE158" t="s">
        <v>760</v>
      </c>
      <c r="AF158">
        <v>1.6586000000000001</v>
      </c>
      <c r="AG158">
        <v>20.616700000000002</v>
      </c>
      <c r="AH158">
        <v>167.77510000000001</v>
      </c>
      <c r="AI158">
        <v>14</v>
      </c>
      <c r="AJ158">
        <v>3</v>
      </c>
      <c r="AK158">
        <v>60</v>
      </c>
      <c r="AL158">
        <v>13</v>
      </c>
      <c r="AM158">
        <v>6</v>
      </c>
      <c r="AN158" t="s">
        <v>748</v>
      </c>
      <c r="AP158" t="str">
        <f t="shared" si="2"/>
        <v/>
      </c>
    </row>
    <row r="159" spans="1:42">
      <c r="A159" t="s">
        <v>761</v>
      </c>
      <c r="B159" s="4">
        <v>43402</v>
      </c>
      <c r="C159" s="1">
        <v>0.56944444444444442</v>
      </c>
      <c r="D159" t="s">
        <v>226</v>
      </c>
      <c r="E159" t="s">
        <v>743</v>
      </c>
      <c r="F159" t="s">
        <v>388</v>
      </c>
      <c r="G159">
        <v>3493</v>
      </c>
      <c r="H159" t="s">
        <v>231</v>
      </c>
      <c r="I159" t="s">
        <v>232</v>
      </c>
      <c r="J159" t="s">
        <v>233</v>
      </c>
      <c r="K159" t="s">
        <v>744</v>
      </c>
      <c r="L159" t="s">
        <v>745</v>
      </c>
      <c r="M159">
        <v>6</v>
      </c>
      <c r="N159">
        <v>5</v>
      </c>
      <c r="O159">
        <v>37.238199999999999</v>
      </c>
      <c r="P159">
        <v>56.6464</v>
      </c>
      <c r="Q159">
        <v>22.9239</v>
      </c>
      <c r="R159">
        <v>4.0583999999999998</v>
      </c>
      <c r="S159">
        <v>4.3042999999999996</v>
      </c>
      <c r="T159">
        <v>1.7597</v>
      </c>
      <c r="U159">
        <v>2.3995000000000002</v>
      </c>
      <c r="V159">
        <v>0.82940000000000003</v>
      </c>
      <c r="W159">
        <v>1.0916999999999999</v>
      </c>
      <c r="X159">
        <v>1.2037</v>
      </c>
      <c r="Y159">
        <v>0</v>
      </c>
      <c r="Z159">
        <v>14.92</v>
      </c>
      <c r="AA159" t="s">
        <v>287</v>
      </c>
      <c r="AB159">
        <v>0.63580000000000003</v>
      </c>
      <c r="AC159" t="s">
        <v>424</v>
      </c>
      <c r="AD159">
        <v>3.1251000000000002</v>
      </c>
      <c r="AE159" t="s">
        <v>762</v>
      </c>
      <c r="AF159">
        <v>1.9726999999999999</v>
      </c>
      <c r="AG159">
        <v>13.117900000000001</v>
      </c>
      <c r="AH159">
        <v>166.22669999999999</v>
      </c>
      <c r="AI159">
        <v>20</v>
      </c>
      <c r="AJ159">
        <v>13</v>
      </c>
      <c r="AK159">
        <v>48</v>
      </c>
      <c r="AL159">
        <v>13</v>
      </c>
      <c r="AM159">
        <v>35</v>
      </c>
      <c r="AN159" t="s">
        <v>748</v>
      </c>
      <c r="AP159" t="str">
        <f t="shared" si="2"/>
        <v/>
      </c>
    </row>
    <row r="160" spans="1:42">
      <c r="A160" t="s">
        <v>763</v>
      </c>
      <c r="B160" s="4">
        <v>43402</v>
      </c>
      <c r="C160" s="1">
        <v>0.56944444444444442</v>
      </c>
      <c r="D160" t="s">
        <v>226</v>
      </c>
      <c r="E160" t="s">
        <v>743</v>
      </c>
      <c r="F160" t="s">
        <v>388</v>
      </c>
      <c r="G160">
        <v>3493</v>
      </c>
      <c r="H160" t="s">
        <v>231</v>
      </c>
      <c r="I160" t="s">
        <v>232</v>
      </c>
      <c r="J160" t="s">
        <v>233</v>
      </c>
      <c r="K160" t="s">
        <v>744</v>
      </c>
      <c r="L160" t="s">
        <v>745</v>
      </c>
      <c r="M160">
        <v>13</v>
      </c>
      <c r="N160">
        <v>3</v>
      </c>
      <c r="O160">
        <v>45.95</v>
      </c>
      <c r="P160">
        <v>37.968000000000004</v>
      </c>
      <c r="Q160">
        <v>23.029199999999999</v>
      </c>
      <c r="R160">
        <v>7.3963999999999999</v>
      </c>
      <c r="S160">
        <v>5.38</v>
      </c>
      <c r="T160">
        <v>3.5798000000000001</v>
      </c>
      <c r="U160">
        <v>2.5434999999999999</v>
      </c>
      <c r="V160">
        <v>1.4937</v>
      </c>
      <c r="W160">
        <v>1.8837999999999999</v>
      </c>
      <c r="X160">
        <v>1.3254999999999999</v>
      </c>
      <c r="Y160">
        <v>0</v>
      </c>
      <c r="Z160">
        <v>17.805</v>
      </c>
      <c r="AA160" t="s">
        <v>246</v>
      </c>
      <c r="AB160">
        <v>1.8609</v>
      </c>
      <c r="AC160" t="s">
        <v>405</v>
      </c>
      <c r="AD160">
        <v>2.0807000000000002</v>
      </c>
      <c r="AE160" t="s">
        <v>764</v>
      </c>
      <c r="AF160">
        <v>1.1879</v>
      </c>
      <c r="AG160">
        <v>12.1669</v>
      </c>
      <c r="AH160">
        <v>165.6514</v>
      </c>
      <c r="AI160">
        <v>8</v>
      </c>
      <c r="AJ160">
        <v>9</v>
      </c>
      <c r="AK160">
        <v>57</v>
      </c>
      <c r="AL160">
        <v>13</v>
      </c>
      <c r="AM160">
        <v>6</v>
      </c>
      <c r="AN160" t="s">
        <v>748</v>
      </c>
      <c r="AP160" t="str">
        <f t="shared" si="2"/>
        <v/>
      </c>
    </row>
    <row r="161" spans="1:42">
      <c r="A161" t="s">
        <v>765</v>
      </c>
      <c r="B161" s="4">
        <v>43402</v>
      </c>
      <c r="C161" s="1">
        <v>0.56944444444444442</v>
      </c>
      <c r="D161" t="s">
        <v>226</v>
      </c>
      <c r="E161" t="s">
        <v>743</v>
      </c>
      <c r="F161" t="s">
        <v>388</v>
      </c>
      <c r="G161">
        <v>3493</v>
      </c>
      <c r="H161" t="s">
        <v>231</v>
      </c>
      <c r="I161" t="s">
        <v>232</v>
      </c>
      <c r="J161" t="s">
        <v>233</v>
      </c>
      <c r="K161" t="s">
        <v>744</v>
      </c>
      <c r="L161" t="s">
        <v>745</v>
      </c>
      <c r="M161">
        <v>5</v>
      </c>
      <c r="N161">
        <v>5</v>
      </c>
      <c r="O161">
        <v>55.158000000000001</v>
      </c>
      <c r="P161">
        <v>38.095599999999997</v>
      </c>
      <c r="Q161">
        <v>24.078700000000001</v>
      </c>
      <c r="R161">
        <v>4.9016000000000002</v>
      </c>
      <c r="S161">
        <v>4.8929999999999998</v>
      </c>
      <c r="T161">
        <v>5.6040000000000001</v>
      </c>
      <c r="U161">
        <v>2.2987000000000002</v>
      </c>
      <c r="V161">
        <v>1.2444</v>
      </c>
      <c r="W161">
        <v>1.6011</v>
      </c>
      <c r="X161">
        <v>1.0553999999999999</v>
      </c>
      <c r="Y161">
        <v>0</v>
      </c>
      <c r="Z161">
        <v>0</v>
      </c>
      <c r="AA161" t="s">
        <v>284</v>
      </c>
      <c r="AB161">
        <v>1.1754</v>
      </c>
      <c r="AC161" t="s">
        <v>766</v>
      </c>
      <c r="AD161">
        <v>1.3261000000000001</v>
      </c>
      <c r="AE161" t="s">
        <v>767</v>
      </c>
      <c r="AF161">
        <v>1.1321000000000001</v>
      </c>
      <c r="AG161">
        <v>22.742899999999999</v>
      </c>
      <c r="AH161">
        <v>165.30699999999999</v>
      </c>
      <c r="AI161">
        <v>3.5</v>
      </c>
      <c r="AJ161">
        <v>2</v>
      </c>
      <c r="AK161">
        <v>78</v>
      </c>
      <c r="AL161">
        <v>13</v>
      </c>
      <c r="AM161">
        <v>33</v>
      </c>
      <c r="AN161" t="s">
        <v>748</v>
      </c>
      <c r="AP161" t="str">
        <f t="shared" si="2"/>
        <v/>
      </c>
    </row>
    <row r="162" spans="1:42">
      <c r="A162" t="s">
        <v>768</v>
      </c>
      <c r="B162" s="4">
        <v>43402</v>
      </c>
      <c r="C162" s="1">
        <v>0.56944444444444442</v>
      </c>
      <c r="D162" t="s">
        <v>226</v>
      </c>
      <c r="E162" t="s">
        <v>743</v>
      </c>
      <c r="F162" t="s">
        <v>388</v>
      </c>
      <c r="G162">
        <v>3493</v>
      </c>
      <c r="H162" t="s">
        <v>231</v>
      </c>
      <c r="I162" t="s">
        <v>232</v>
      </c>
      <c r="J162" t="s">
        <v>233</v>
      </c>
      <c r="K162" t="s">
        <v>744</v>
      </c>
      <c r="L162" t="s">
        <v>745</v>
      </c>
      <c r="M162">
        <v>1</v>
      </c>
      <c r="N162">
        <v>5</v>
      </c>
      <c r="O162">
        <v>36.691000000000003</v>
      </c>
      <c r="P162">
        <v>39.5002</v>
      </c>
      <c r="Q162">
        <v>36.126399999999997</v>
      </c>
      <c r="R162">
        <v>8.6478999999999999</v>
      </c>
      <c r="S162">
        <v>6.5801999999999996</v>
      </c>
      <c r="T162">
        <v>3.3687999999999998</v>
      </c>
      <c r="U162">
        <v>2.1181000000000001</v>
      </c>
      <c r="V162">
        <v>1.6114999999999999</v>
      </c>
      <c r="W162">
        <v>1.2637</v>
      </c>
      <c r="X162">
        <v>1.0033000000000001</v>
      </c>
      <c r="Y162">
        <v>0</v>
      </c>
      <c r="Z162">
        <v>10.0236</v>
      </c>
      <c r="AA162" t="s">
        <v>250</v>
      </c>
      <c r="AB162">
        <v>0.73080000000000001</v>
      </c>
      <c r="AC162" t="s">
        <v>769</v>
      </c>
      <c r="AD162">
        <v>0.90959999999999996</v>
      </c>
      <c r="AE162" t="s">
        <v>678</v>
      </c>
      <c r="AF162">
        <v>2.4672000000000001</v>
      </c>
      <c r="AG162">
        <v>12.8377</v>
      </c>
      <c r="AH162">
        <v>163.87989999999999</v>
      </c>
      <c r="AI162">
        <v>12</v>
      </c>
      <c r="AJ162">
        <v>4</v>
      </c>
      <c r="AK162">
        <v>61</v>
      </c>
      <c r="AL162">
        <v>13</v>
      </c>
      <c r="AM162">
        <v>10</v>
      </c>
      <c r="AN162" t="s">
        <v>748</v>
      </c>
      <c r="AP162" t="str">
        <f t="shared" si="2"/>
        <v/>
      </c>
    </row>
    <row r="163" spans="1:42">
      <c r="A163" t="s">
        <v>770</v>
      </c>
      <c r="B163" s="4">
        <v>43402</v>
      </c>
      <c r="C163" s="1">
        <v>0.56944444444444442</v>
      </c>
      <c r="D163" t="s">
        <v>226</v>
      </c>
      <c r="E163" t="s">
        <v>743</v>
      </c>
      <c r="F163" t="s">
        <v>388</v>
      </c>
      <c r="G163">
        <v>3493</v>
      </c>
      <c r="H163" t="s">
        <v>231</v>
      </c>
      <c r="I163" t="s">
        <v>232</v>
      </c>
      <c r="J163" t="s">
        <v>233</v>
      </c>
      <c r="K163" t="s">
        <v>744</v>
      </c>
      <c r="L163" t="s">
        <v>745</v>
      </c>
      <c r="M163">
        <v>9</v>
      </c>
      <c r="N163">
        <v>3</v>
      </c>
      <c r="O163">
        <v>43.856000000000002</v>
      </c>
      <c r="P163">
        <v>49.320999999999998</v>
      </c>
      <c r="Q163">
        <v>16.626000000000001</v>
      </c>
      <c r="R163">
        <v>5.8384999999999998</v>
      </c>
      <c r="S163">
        <v>4.1833</v>
      </c>
      <c r="T163">
        <v>2.8691</v>
      </c>
      <c r="U163">
        <v>1.8758999999999999</v>
      </c>
      <c r="V163">
        <v>1.5740000000000001</v>
      </c>
      <c r="W163">
        <v>1.5104</v>
      </c>
      <c r="X163">
        <v>0.96709999999999996</v>
      </c>
      <c r="Y163">
        <v>0</v>
      </c>
      <c r="Z163">
        <v>9.1870999999999992</v>
      </c>
      <c r="AA163" t="s">
        <v>419</v>
      </c>
      <c r="AB163">
        <v>0.32840000000000003</v>
      </c>
      <c r="AC163" t="s">
        <v>771</v>
      </c>
      <c r="AD163">
        <v>0.1938</v>
      </c>
      <c r="AE163" t="s">
        <v>772</v>
      </c>
      <c r="AF163">
        <v>0.41110000000000002</v>
      </c>
      <c r="AG163">
        <v>5.6551</v>
      </c>
      <c r="AH163">
        <v>144.39689999999999</v>
      </c>
      <c r="AI163">
        <v>16</v>
      </c>
      <c r="AJ163">
        <v>10</v>
      </c>
      <c r="AK163">
        <v>50</v>
      </c>
      <c r="AL163">
        <v>13</v>
      </c>
      <c r="AM163">
        <v>5</v>
      </c>
      <c r="AN163" t="s">
        <v>748</v>
      </c>
      <c r="AP163" t="str">
        <f t="shared" si="2"/>
        <v/>
      </c>
    </row>
    <row r="164" spans="1:42">
      <c r="A164" t="s">
        <v>773</v>
      </c>
      <c r="B164" s="4">
        <v>43402</v>
      </c>
      <c r="C164" s="1">
        <v>0.56944444444444442</v>
      </c>
      <c r="D164" t="s">
        <v>226</v>
      </c>
      <c r="E164" t="s">
        <v>743</v>
      </c>
      <c r="F164" t="s">
        <v>388</v>
      </c>
      <c r="G164">
        <v>3493</v>
      </c>
      <c r="H164" t="s">
        <v>231</v>
      </c>
      <c r="I164" t="s">
        <v>232</v>
      </c>
      <c r="J164" t="s">
        <v>233</v>
      </c>
      <c r="K164" t="s">
        <v>744</v>
      </c>
      <c r="L164" t="s">
        <v>745</v>
      </c>
      <c r="M164">
        <v>11</v>
      </c>
      <c r="N164">
        <v>4</v>
      </c>
      <c r="O164">
        <v>36.700000000000003</v>
      </c>
      <c r="P164">
        <v>25.776</v>
      </c>
      <c r="Q164">
        <v>13.256600000000001</v>
      </c>
      <c r="R164">
        <v>4.9130000000000003</v>
      </c>
      <c r="S164">
        <v>4.5918999999999999</v>
      </c>
      <c r="T164">
        <v>2.2709000000000001</v>
      </c>
      <c r="U164">
        <v>0</v>
      </c>
      <c r="V164">
        <v>0</v>
      </c>
      <c r="W164">
        <v>0</v>
      </c>
      <c r="X164">
        <v>0</v>
      </c>
      <c r="Y164">
        <v>5.0189000000000004</v>
      </c>
      <c r="Z164">
        <v>13.949299999999999</v>
      </c>
      <c r="AA164" t="s">
        <v>262</v>
      </c>
      <c r="AB164">
        <v>0.97270000000000001</v>
      </c>
      <c r="AC164" t="s">
        <v>774</v>
      </c>
      <c r="AD164">
        <v>0.85929999999999995</v>
      </c>
      <c r="AE164" t="s">
        <v>775</v>
      </c>
      <c r="AF164">
        <v>0.41199999999999998</v>
      </c>
      <c r="AG164">
        <v>3</v>
      </c>
      <c r="AH164">
        <v>111.72069999999999</v>
      </c>
      <c r="AI164">
        <v>25</v>
      </c>
      <c r="AJ164">
        <v>7</v>
      </c>
      <c r="AK164">
        <v>40</v>
      </c>
      <c r="AL164">
        <v>13</v>
      </c>
      <c r="AM164">
        <v>27</v>
      </c>
      <c r="AN164" t="s">
        <v>748</v>
      </c>
      <c r="AP164" t="str">
        <f t="shared" si="2"/>
        <v/>
      </c>
    </row>
    <row r="165" spans="1:42">
      <c r="A165" t="s">
        <v>776</v>
      </c>
      <c r="B165" s="4">
        <v>43402</v>
      </c>
      <c r="C165" s="1">
        <v>0.56944444444444442</v>
      </c>
      <c r="D165" t="s">
        <v>226</v>
      </c>
      <c r="E165" t="s">
        <v>743</v>
      </c>
      <c r="F165" t="s">
        <v>388</v>
      </c>
      <c r="G165">
        <v>3493</v>
      </c>
      <c r="H165" t="s">
        <v>231</v>
      </c>
      <c r="I165" t="s">
        <v>232</v>
      </c>
      <c r="J165" t="s">
        <v>233</v>
      </c>
      <c r="K165" t="s">
        <v>744</v>
      </c>
      <c r="L165" t="s">
        <v>745</v>
      </c>
      <c r="M165">
        <v>12</v>
      </c>
      <c r="N165">
        <v>4</v>
      </c>
      <c r="O165">
        <v>21.541499999999999</v>
      </c>
      <c r="P165">
        <v>19.8996</v>
      </c>
      <c r="Q165">
        <v>8.2745999999999995</v>
      </c>
      <c r="R165">
        <v>4.2361000000000004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7.2937000000000003</v>
      </c>
      <c r="Z165">
        <v>11.357900000000001</v>
      </c>
      <c r="AA165" t="s">
        <v>273</v>
      </c>
      <c r="AB165">
        <v>0.51590000000000003</v>
      </c>
      <c r="AC165" t="s">
        <v>424</v>
      </c>
      <c r="AD165">
        <v>2.8395000000000001</v>
      </c>
      <c r="AE165" t="s">
        <v>777</v>
      </c>
      <c r="AF165">
        <v>1.0941000000000001</v>
      </c>
      <c r="AG165">
        <v>3</v>
      </c>
      <c r="AH165">
        <v>80.052899999999994</v>
      </c>
      <c r="AI165">
        <v>50</v>
      </c>
      <c r="AJ165">
        <v>6</v>
      </c>
      <c r="AK165">
        <v>28</v>
      </c>
      <c r="AL165">
        <v>13</v>
      </c>
      <c r="AM165">
        <v>356</v>
      </c>
      <c r="AN165" t="s">
        <v>748</v>
      </c>
      <c r="AP165" t="str">
        <f t="shared" si="2"/>
        <v/>
      </c>
    </row>
    <row r="166" spans="1:42">
      <c r="A166" t="s">
        <v>780</v>
      </c>
      <c r="B166" s="4">
        <v>43402</v>
      </c>
      <c r="C166" s="1">
        <v>0.57291666666666663</v>
      </c>
      <c r="D166" t="s">
        <v>224</v>
      </c>
      <c r="E166" t="s">
        <v>433</v>
      </c>
      <c r="G166">
        <v>10903</v>
      </c>
      <c r="H166" t="s">
        <v>231</v>
      </c>
      <c r="I166" t="s">
        <v>232</v>
      </c>
      <c r="J166" t="s">
        <v>5</v>
      </c>
      <c r="K166" t="s">
        <v>778</v>
      </c>
      <c r="L166" t="s">
        <v>779</v>
      </c>
      <c r="M166">
        <v>2</v>
      </c>
      <c r="N166">
        <v>9</v>
      </c>
      <c r="O166">
        <v>91.094999999999999</v>
      </c>
      <c r="P166">
        <v>82.418999999999997</v>
      </c>
      <c r="Q166">
        <v>35.066499999999998</v>
      </c>
      <c r="R166">
        <v>12.135300000000001</v>
      </c>
      <c r="S166">
        <v>9.5420999999999996</v>
      </c>
      <c r="T166">
        <v>4.6307</v>
      </c>
      <c r="U166">
        <v>3.7774999999999999</v>
      </c>
      <c r="V166">
        <v>1.7126999999999999</v>
      </c>
      <c r="W166">
        <v>1.696</v>
      </c>
      <c r="X166">
        <v>2.0207999999999999</v>
      </c>
      <c r="Y166">
        <v>0</v>
      </c>
      <c r="Z166">
        <v>21.145700000000001</v>
      </c>
      <c r="AA166" t="s">
        <v>477</v>
      </c>
      <c r="AB166">
        <v>1.7838000000000001</v>
      </c>
      <c r="AC166" t="s">
        <v>781</v>
      </c>
      <c r="AD166">
        <v>1.0108999999999999</v>
      </c>
      <c r="AE166" t="s">
        <v>782</v>
      </c>
      <c r="AF166">
        <v>4.7923</v>
      </c>
      <c r="AG166">
        <v>23.5669</v>
      </c>
      <c r="AH166" s="23">
        <v>296.39519999999999</v>
      </c>
      <c r="AI166">
        <v>8</v>
      </c>
      <c r="AJ166">
        <v>10</v>
      </c>
      <c r="AK166">
        <v>88</v>
      </c>
      <c r="AL166">
        <v>10</v>
      </c>
      <c r="AM166">
        <v>22</v>
      </c>
      <c r="AN166" t="s">
        <v>5</v>
      </c>
      <c r="AP166" t="str">
        <f t="shared" si="2"/>
        <v>Bold</v>
      </c>
    </row>
    <row r="167" spans="1:42">
      <c r="A167" t="s">
        <v>783</v>
      </c>
      <c r="B167" s="4">
        <v>43402</v>
      </c>
      <c r="C167" s="1">
        <v>0.57291666666666663</v>
      </c>
      <c r="D167" t="s">
        <v>224</v>
      </c>
      <c r="E167" t="s">
        <v>433</v>
      </c>
      <c r="G167">
        <v>10903</v>
      </c>
      <c r="H167" t="s">
        <v>231</v>
      </c>
      <c r="I167" t="s">
        <v>232</v>
      </c>
      <c r="J167" t="s">
        <v>5</v>
      </c>
      <c r="K167" t="s">
        <v>778</v>
      </c>
      <c r="L167" t="s">
        <v>779</v>
      </c>
      <c r="M167">
        <v>3</v>
      </c>
      <c r="N167">
        <v>8</v>
      </c>
      <c r="O167">
        <v>108.77</v>
      </c>
      <c r="P167">
        <v>65.927999999999997</v>
      </c>
      <c r="Q167">
        <v>44.025500000000001</v>
      </c>
      <c r="R167">
        <v>14.242599999999999</v>
      </c>
      <c r="S167">
        <v>5.5153999999999996</v>
      </c>
      <c r="T167">
        <v>4.8365</v>
      </c>
      <c r="U167">
        <v>3.2652000000000001</v>
      </c>
      <c r="V167">
        <v>2.1013999999999999</v>
      </c>
      <c r="W167">
        <v>1.9036999999999999</v>
      </c>
      <c r="X167">
        <v>2.6676000000000002</v>
      </c>
      <c r="Y167">
        <v>0</v>
      </c>
      <c r="Z167">
        <v>22.1221</v>
      </c>
      <c r="AA167" t="s">
        <v>646</v>
      </c>
      <c r="AB167">
        <v>1.0183</v>
      </c>
      <c r="AC167" t="s">
        <v>784</v>
      </c>
      <c r="AD167">
        <v>1.8828</v>
      </c>
      <c r="AE167" t="s">
        <v>785</v>
      </c>
      <c r="AF167">
        <v>1.2702</v>
      </c>
      <c r="AG167">
        <v>13.0139</v>
      </c>
      <c r="AH167">
        <v>292.56319999999999</v>
      </c>
      <c r="AI167">
        <v>10</v>
      </c>
      <c r="AJ167">
        <v>1</v>
      </c>
      <c r="AK167">
        <v>87</v>
      </c>
      <c r="AL167">
        <v>10</v>
      </c>
      <c r="AM167">
        <v>9</v>
      </c>
      <c r="AN167" t="s">
        <v>5</v>
      </c>
      <c r="AP167" t="str">
        <f t="shared" si="2"/>
        <v/>
      </c>
    </row>
    <row r="168" spans="1:42">
      <c r="A168" t="s">
        <v>786</v>
      </c>
      <c r="B168" s="4">
        <v>43402</v>
      </c>
      <c r="C168" s="1">
        <v>0.57291666666666663</v>
      </c>
      <c r="D168" t="s">
        <v>224</v>
      </c>
      <c r="E168" t="s">
        <v>433</v>
      </c>
      <c r="G168">
        <v>10903</v>
      </c>
      <c r="H168" t="s">
        <v>231</v>
      </c>
      <c r="I168" t="s">
        <v>232</v>
      </c>
      <c r="J168" t="s">
        <v>5</v>
      </c>
      <c r="K168" t="s">
        <v>778</v>
      </c>
      <c r="L168" t="s">
        <v>779</v>
      </c>
      <c r="M168">
        <v>8</v>
      </c>
      <c r="N168">
        <v>6</v>
      </c>
      <c r="O168">
        <v>94.78</v>
      </c>
      <c r="P168">
        <v>69.256</v>
      </c>
      <c r="Q168">
        <v>38.334400000000002</v>
      </c>
      <c r="R168">
        <v>14.088200000000001</v>
      </c>
      <c r="S168">
        <v>5.8487</v>
      </c>
      <c r="T168">
        <v>2.7532999999999999</v>
      </c>
      <c r="U168">
        <v>2.8452999999999999</v>
      </c>
      <c r="V168">
        <v>1.6618999999999999</v>
      </c>
      <c r="W168">
        <v>0.72460000000000002</v>
      </c>
      <c r="X168">
        <v>1.5761000000000001</v>
      </c>
      <c r="Y168">
        <v>0</v>
      </c>
      <c r="Z168">
        <v>21.249300000000002</v>
      </c>
      <c r="AA168" t="s">
        <v>452</v>
      </c>
      <c r="AB168">
        <v>5.0804999999999998</v>
      </c>
      <c r="AC168" t="s">
        <v>615</v>
      </c>
      <c r="AD168">
        <v>1.9027000000000001</v>
      </c>
      <c r="AE168" t="s">
        <v>787</v>
      </c>
      <c r="AF168">
        <v>1.4901</v>
      </c>
      <c r="AG168">
        <v>25.017299999999999</v>
      </c>
      <c r="AH168">
        <v>286.60829999999999</v>
      </c>
      <c r="AI168">
        <v>3</v>
      </c>
      <c r="AJ168">
        <v>4</v>
      </c>
      <c r="AK168">
        <v>79</v>
      </c>
      <c r="AL168">
        <v>10</v>
      </c>
      <c r="AM168">
        <v>6</v>
      </c>
      <c r="AN168" t="s">
        <v>5</v>
      </c>
      <c r="AP168" t="str">
        <f t="shared" si="2"/>
        <v/>
      </c>
    </row>
    <row r="169" spans="1:42">
      <c r="A169" t="s">
        <v>788</v>
      </c>
      <c r="B169" s="4">
        <v>43402</v>
      </c>
      <c r="C169" s="1">
        <v>0.57291666666666663</v>
      </c>
      <c r="D169" t="s">
        <v>224</v>
      </c>
      <c r="E169" t="s">
        <v>433</v>
      </c>
      <c r="G169">
        <v>10903</v>
      </c>
      <c r="H169" t="s">
        <v>231</v>
      </c>
      <c r="I169" t="s">
        <v>232</v>
      </c>
      <c r="J169" t="s">
        <v>5</v>
      </c>
      <c r="K169" t="s">
        <v>778</v>
      </c>
      <c r="L169" t="s">
        <v>779</v>
      </c>
      <c r="M169">
        <v>10</v>
      </c>
      <c r="N169">
        <v>3</v>
      </c>
      <c r="O169">
        <v>96.7</v>
      </c>
      <c r="P169">
        <v>74.319999999999993</v>
      </c>
      <c r="Q169">
        <v>25.874099999999999</v>
      </c>
      <c r="R169">
        <v>11.7704</v>
      </c>
      <c r="S169">
        <v>3.7623000000000002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16.000299999999999</v>
      </c>
      <c r="Z169">
        <v>19.645</v>
      </c>
      <c r="AA169" t="s">
        <v>441</v>
      </c>
      <c r="AB169">
        <v>1.6234</v>
      </c>
      <c r="AC169" t="s">
        <v>442</v>
      </c>
      <c r="AD169">
        <v>2.3294000000000001</v>
      </c>
      <c r="AE169" t="s">
        <v>319</v>
      </c>
      <c r="AF169">
        <v>1.6271</v>
      </c>
      <c r="AG169">
        <v>24.366599999999998</v>
      </c>
      <c r="AH169">
        <v>278.01859999999999</v>
      </c>
      <c r="AI169">
        <v>3.33</v>
      </c>
      <c r="AJ169">
        <v>8</v>
      </c>
      <c r="AK169">
        <v>80</v>
      </c>
      <c r="AL169">
        <v>10</v>
      </c>
      <c r="AM169">
        <v>6</v>
      </c>
      <c r="AN169" t="s">
        <v>5</v>
      </c>
      <c r="AP169" t="str">
        <f t="shared" si="2"/>
        <v/>
      </c>
    </row>
    <row r="170" spans="1:42">
      <c r="A170" t="s">
        <v>789</v>
      </c>
      <c r="B170" s="4">
        <v>43402</v>
      </c>
      <c r="C170" s="1">
        <v>0.57291666666666663</v>
      </c>
      <c r="D170" t="s">
        <v>224</v>
      </c>
      <c r="E170" t="s">
        <v>433</v>
      </c>
      <c r="G170">
        <v>10903</v>
      </c>
      <c r="H170" t="s">
        <v>231</v>
      </c>
      <c r="I170" t="s">
        <v>232</v>
      </c>
      <c r="J170" t="s">
        <v>5</v>
      </c>
      <c r="K170" t="s">
        <v>778</v>
      </c>
      <c r="L170" t="s">
        <v>779</v>
      </c>
      <c r="M170">
        <v>6</v>
      </c>
      <c r="N170">
        <v>4</v>
      </c>
      <c r="O170">
        <v>76.09</v>
      </c>
      <c r="P170">
        <v>72.076700000000002</v>
      </c>
      <c r="Q170">
        <v>42.305599999999998</v>
      </c>
      <c r="R170">
        <v>7.3025000000000002</v>
      </c>
      <c r="S170">
        <v>8.9600000000000009</v>
      </c>
      <c r="T170">
        <v>5.5175999999999998</v>
      </c>
      <c r="U170">
        <v>3.6518999999999999</v>
      </c>
      <c r="V170">
        <v>3.3466</v>
      </c>
      <c r="W170">
        <v>2.2677999999999998</v>
      </c>
      <c r="X170">
        <v>2.2723</v>
      </c>
      <c r="Y170">
        <v>0</v>
      </c>
      <c r="Z170">
        <v>20.07</v>
      </c>
      <c r="AA170" t="s">
        <v>454</v>
      </c>
      <c r="AB170">
        <v>1.1983999999999999</v>
      </c>
      <c r="AC170" t="s">
        <v>478</v>
      </c>
      <c r="AD170">
        <v>1.573</v>
      </c>
      <c r="AE170" t="s">
        <v>311</v>
      </c>
      <c r="AF170">
        <v>1.2214</v>
      </c>
      <c r="AG170">
        <v>23.9573</v>
      </c>
      <c r="AH170">
        <v>271.81119999999999</v>
      </c>
      <c r="AI170">
        <v>14</v>
      </c>
      <c r="AJ170">
        <v>6</v>
      </c>
      <c r="AK170">
        <v>82</v>
      </c>
      <c r="AL170">
        <v>10</v>
      </c>
      <c r="AM170">
        <v>19</v>
      </c>
      <c r="AN170" t="s">
        <v>5</v>
      </c>
      <c r="AP170" t="str">
        <f t="shared" si="2"/>
        <v/>
      </c>
    </row>
    <row r="171" spans="1:42">
      <c r="A171" t="s">
        <v>790</v>
      </c>
      <c r="B171" s="4">
        <v>43402</v>
      </c>
      <c r="C171" s="1">
        <v>0.57291666666666663</v>
      </c>
      <c r="D171" t="s">
        <v>224</v>
      </c>
      <c r="E171" t="s">
        <v>433</v>
      </c>
      <c r="G171">
        <v>10903</v>
      </c>
      <c r="H171" t="s">
        <v>231</v>
      </c>
      <c r="I171" t="s">
        <v>232</v>
      </c>
      <c r="J171" t="s">
        <v>5</v>
      </c>
      <c r="K171" t="s">
        <v>778</v>
      </c>
      <c r="L171" t="s">
        <v>779</v>
      </c>
      <c r="M171">
        <v>9</v>
      </c>
      <c r="N171">
        <v>5</v>
      </c>
      <c r="O171">
        <v>87.694999999999993</v>
      </c>
      <c r="P171">
        <v>70.754999999999995</v>
      </c>
      <c r="Q171">
        <v>29.7637</v>
      </c>
      <c r="R171">
        <v>11.0318</v>
      </c>
      <c r="S171">
        <v>4.5811000000000002</v>
      </c>
      <c r="T171">
        <v>4.1273</v>
      </c>
      <c r="U171">
        <v>3.1705000000000001</v>
      </c>
      <c r="V171">
        <v>2.2970999999999999</v>
      </c>
      <c r="W171">
        <v>1.1708000000000001</v>
      </c>
      <c r="X171">
        <v>0</v>
      </c>
      <c r="Y171">
        <v>1.7123999999999999</v>
      </c>
      <c r="Z171">
        <v>20.4314</v>
      </c>
      <c r="AA171" t="s">
        <v>473</v>
      </c>
      <c r="AB171">
        <v>1.5718000000000001</v>
      </c>
      <c r="AC171" t="s">
        <v>791</v>
      </c>
      <c r="AD171">
        <v>2.3435000000000001</v>
      </c>
      <c r="AE171" t="s">
        <v>678</v>
      </c>
      <c r="AF171">
        <v>2.3940000000000001</v>
      </c>
      <c r="AG171">
        <v>25.995999999999999</v>
      </c>
      <c r="AH171">
        <v>269.04140000000001</v>
      </c>
      <c r="AI171">
        <v>10</v>
      </c>
      <c r="AJ171">
        <v>9</v>
      </c>
      <c r="AK171">
        <v>79</v>
      </c>
      <c r="AL171">
        <v>10</v>
      </c>
      <c r="AM171">
        <v>16</v>
      </c>
      <c r="AN171" t="s">
        <v>5</v>
      </c>
      <c r="AP171" t="str">
        <f t="shared" si="2"/>
        <v/>
      </c>
    </row>
    <row r="172" spans="1:42">
      <c r="A172" t="s">
        <v>792</v>
      </c>
      <c r="B172" s="4">
        <v>43402</v>
      </c>
      <c r="C172" s="1">
        <v>0.57291666666666663</v>
      </c>
      <c r="D172" t="s">
        <v>224</v>
      </c>
      <c r="E172" t="s">
        <v>433</v>
      </c>
      <c r="G172">
        <v>10903</v>
      </c>
      <c r="H172" t="s">
        <v>231</v>
      </c>
      <c r="I172" t="s">
        <v>232</v>
      </c>
      <c r="J172" t="s">
        <v>5</v>
      </c>
      <c r="K172" t="s">
        <v>778</v>
      </c>
      <c r="L172" t="s">
        <v>779</v>
      </c>
      <c r="M172">
        <v>4</v>
      </c>
      <c r="N172">
        <v>4</v>
      </c>
      <c r="O172">
        <v>86.78</v>
      </c>
      <c r="P172">
        <v>71.895399999999995</v>
      </c>
      <c r="Q172">
        <v>24.529299999999999</v>
      </c>
      <c r="R172">
        <v>6.6699000000000002</v>
      </c>
      <c r="S172">
        <v>7.2733999999999996</v>
      </c>
      <c r="T172">
        <v>6.6778000000000004</v>
      </c>
      <c r="U172">
        <v>2.4003999999999999</v>
      </c>
      <c r="V172">
        <v>2.8104</v>
      </c>
      <c r="W172">
        <v>2.1040000000000001</v>
      </c>
      <c r="X172">
        <v>1.8817999999999999</v>
      </c>
      <c r="Y172">
        <v>0</v>
      </c>
      <c r="Z172">
        <v>21.089300000000001</v>
      </c>
      <c r="AA172" t="s">
        <v>637</v>
      </c>
      <c r="AB172">
        <v>0.31419999999999998</v>
      </c>
      <c r="AC172" t="s">
        <v>793</v>
      </c>
      <c r="AD172">
        <v>0.13650000000000001</v>
      </c>
      <c r="AE172" t="s">
        <v>794</v>
      </c>
      <c r="AF172">
        <v>2.3026</v>
      </c>
      <c r="AG172">
        <v>26.617999999999999</v>
      </c>
      <c r="AH172">
        <v>263.483</v>
      </c>
      <c r="AI172">
        <v>16</v>
      </c>
      <c r="AJ172">
        <v>3</v>
      </c>
      <c r="AK172">
        <v>86</v>
      </c>
      <c r="AL172">
        <v>10</v>
      </c>
      <c r="AM172">
        <v>9</v>
      </c>
      <c r="AN172" t="s">
        <v>5</v>
      </c>
      <c r="AP172" t="str">
        <f t="shared" si="2"/>
        <v/>
      </c>
    </row>
    <row r="173" spans="1:42">
      <c r="A173" t="s">
        <v>795</v>
      </c>
      <c r="B173" s="4">
        <v>43402</v>
      </c>
      <c r="C173" s="1">
        <v>0.57291666666666663</v>
      </c>
      <c r="D173" t="s">
        <v>224</v>
      </c>
      <c r="E173" t="s">
        <v>433</v>
      </c>
      <c r="G173">
        <v>10903</v>
      </c>
      <c r="H173" t="s">
        <v>231</v>
      </c>
      <c r="I173" t="s">
        <v>232</v>
      </c>
      <c r="J173" t="s">
        <v>5</v>
      </c>
      <c r="K173" t="s">
        <v>778</v>
      </c>
      <c r="L173" t="s">
        <v>779</v>
      </c>
      <c r="M173">
        <v>7</v>
      </c>
      <c r="N173">
        <v>3</v>
      </c>
      <c r="O173">
        <v>99.5</v>
      </c>
      <c r="P173">
        <v>43.822600000000001</v>
      </c>
      <c r="Q173">
        <v>34.517000000000003</v>
      </c>
      <c r="R173">
        <v>13.658200000000001</v>
      </c>
      <c r="S173">
        <v>10.4643</v>
      </c>
      <c r="T173">
        <v>3.9466000000000001</v>
      </c>
      <c r="U173">
        <v>5.2561999999999998</v>
      </c>
      <c r="V173">
        <v>2.2029999999999998</v>
      </c>
      <c r="W173">
        <v>1.5722</v>
      </c>
      <c r="X173">
        <v>1.6940999999999999</v>
      </c>
      <c r="Y173">
        <v>0</v>
      </c>
      <c r="Z173">
        <v>19.054300000000001</v>
      </c>
      <c r="AA173" t="s">
        <v>461</v>
      </c>
      <c r="AB173">
        <v>1.2144999999999999</v>
      </c>
      <c r="AC173" t="s">
        <v>462</v>
      </c>
      <c r="AD173">
        <v>1.4736</v>
      </c>
      <c r="AE173" t="s">
        <v>463</v>
      </c>
      <c r="AF173">
        <v>1.1332</v>
      </c>
      <c r="AG173">
        <v>23.301200000000001</v>
      </c>
      <c r="AH173">
        <v>262.81099999999998</v>
      </c>
      <c r="AI173">
        <v>3.5</v>
      </c>
      <c r="AJ173">
        <v>2</v>
      </c>
      <c r="AK173">
        <v>85</v>
      </c>
      <c r="AL173">
        <v>10</v>
      </c>
      <c r="AM173">
        <v>15</v>
      </c>
      <c r="AN173" t="s">
        <v>5</v>
      </c>
      <c r="AP173" t="str">
        <f t="shared" si="2"/>
        <v/>
      </c>
    </row>
    <row r="174" spans="1:42">
      <c r="A174" t="s">
        <v>796</v>
      </c>
      <c r="B174" s="4">
        <v>43402</v>
      </c>
      <c r="C174" s="1">
        <v>0.57291666666666663</v>
      </c>
      <c r="D174" t="s">
        <v>224</v>
      </c>
      <c r="E174" t="s">
        <v>433</v>
      </c>
      <c r="G174">
        <v>10903</v>
      </c>
      <c r="H174" t="s">
        <v>231</v>
      </c>
      <c r="I174" t="s">
        <v>232</v>
      </c>
      <c r="J174" t="s">
        <v>5</v>
      </c>
      <c r="K174" t="s">
        <v>778</v>
      </c>
      <c r="L174" t="s">
        <v>779</v>
      </c>
      <c r="M174">
        <v>5</v>
      </c>
      <c r="N174">
        <v>5</v>
      </c>
      <c r="O174">
        <v>61.004800000000003</v>
      </c>
      <c r="P174">
        <v>76.378399999999999</v>
      </c>
      <c r="Q174">
        <v>26.596</v>
      </c>
      <c r="R174">
        <v>6.4260999999999999</v>
      </c>
      <c r="S174">
        <v>6.3292999999999999</v>
      </c>
      <c r="T174">
        <v>4.8776000000000002</v>
      </c>
      <c r="U174">
        <v>3.0022000000000002</v>
      </c>
      <c r="V174">
        <v>2.77</v>
      </c>
      <c r="W174">
        <v>1.9681</v>
      </c>
      <c r="X174">
        <v>1.1032999999999999</v>
      </c>
      <c r="Y174">
        <v>0</v>
      </c>
      <c r="Z174">
        <v>15.68</v>
      </c>
      <c r="AA174" t="s">
        <v>469</v>
      </c>
      <c r="AB174">
        <v>1.0483</v>
      </c>
      <c r="AC174" t="s">
        <v>797</v>
      </c>
      <c r="AD174">
        <v>0.80249999999999999</v>
      </c>
      <c r="AE174" t="s">
        <v>374</v>
      </c>
      <c r="AF174">
        <v>2.1162999999999998</v>
      </c>
      <c r="AG174">
        <v>26.820499999999999</v>
      </c>
      <c r="AH174">
        <v>236.92339999999999</v>
      </c>
      <c r="AI174">
        <v>12</v>
      </c>
      <c r="AJ174">
        <v>7</v>
      </c>
      <c r="AK174">
        <v>85</v>
      </c>
      <c r="AL174">
        <v>10</v>
      </c>
      <c r="AM174">
        <v>16</v>
      </c>
      <c r="AN174" t="s">
        <v>5</v>
      </c>
      <c r="AP174" t="str">
        <f t="shared" si="2"/>
        <v/>
      </c>
    </row>
    <row r="175" spans="1:42">
      <c r="A175" t="s">
        <v>798</v>
      </c>
      <c r="B175" s="4">
        <v>43402</v>
      </c>
      <c r="C175" s="1">
        <v>0.57291666666666663</v>
      </c>
      <c r="D175" t="s">
        <v>224</v>
      </c>
      <c r="E175" t="s">
        <v>433</v>
      </c>
      <c r="G175">
        <v>10903</v>
      </c>
      <c r="H175" t="s">
        <v>231</v>
      </c>
      <c r="I175" t="s">
        <v>232</v>
      </c>
      <c r="J175" t="s">
        <v>5</v>
      </c>
      <c r="K175" t="s">
        <v>778</v>
      </c>
      <c r="L175" t="s">
        <v>779</v>
      </c>
      <c r="M175">
        <v>1</v>
      </c>
      <c r="N175">
        <v>8</v>
      </c>
      <c r="O175">
        <v>75.88</v>
      </c>
      <c r="P175">
        <v>45.411099999999998</v>
      </c>
      <c r="Q175">
        <v>17.9224</v>
      </c>
      <c r="R175">
        <v>7.3383000000000003</v>
      </c>
      <c r="S175">
        <v>6.2039999999999997</v>
      </c>
      <c r="T175">
        <v>4.1127000000000002</v>
      </c>
      <c r="U175">
        <v>3.0748000000000002</v>
      </c>
      <c r="V175">
        <v>3.0371000000000001</v>
      </c>
      <c r="W175">
        <v>1.4117999999999999</v>
      </c>
      <c r="X175">
        <v>1.2999000000000001</v>
      </c>
      <c r="Y175">
        <v>0</v>
      </c>
      <c r="Z175">
        <v>22.333600000000001</v>
      </c>
      <c r="AA175" t="s">
        <v>799</v>
      </c>
      <c r="AB175">
        <v>0.86819999999999997</v>
      </c>
      <c r="AC175" t="s">
        <v>781</v>
      </c>
      <c r="AD175">
        <v>0.43930000000000002</v>
      </c>
      <c r="AE175" t="s">
        <v>800</v>
      </c>
      <c r="AF175">
        <v>0.64990000000000003</v>
      </c>
      <c r="AG175">
        <v>15.583299999999999</v>
      </c>
      <c r="AH175">
        <v>205.56639999999999</v>
      </c>
      <c r="AI175">
        <v>25</v>
      </c>
      <c r="AJ175">
        <v>5</v>
      </c>
      <c r="AK175">
        <v>91</v>
      </c>
      <c r="AL175">
        <v>10</v>
      </c>
      <c r="AM175">
        <v>9</v>
      </c>
      <c r="AN175" t="s">
        <v>5</v>
      </c>
      <c r="AP175" t="str">
        <f t="shared" si="2"/>
        <v/>
      </c>
    </row>
    <row r="176" spans="1:42">
      <c r="A176" t="s">
        <v>804</v>
      </c>
      <c r="B176" s="4">
        <v>43402</v>
      </c>
      <c r="C176" s="1">
        <v>0.57986111111111105</v>
      </c>
      <c r="D176" t="s">
        <v>175</v>
      </c>
      <c r="E176" t="s">
        <v>801</v>
      </c>
      <c r="F176" t="s">
        <v>802</v>
      </c>
      <c r="G176">
        <v>12602</v>
      </c>
      <c r="H176" t="s">
        <v>291</v>
      </c>
      <c r="I176" t="s">
        <v>232</v>
      </c>
      <c r="J176" t="s">
        <v>5</v>
      </c>
      <c r="K176" t="s">
        <v>778</v>
      </c>
      <c r="L176" t="s">
        <v>803</v>
      </c>
      <c r="M176">
        <v>1</v>
      </c>
      <c r="N176">
        <v>4</v>
      </c>
      <c r="O176">
        <v>111.4709</v>
      </c>
      <c r="P176">
        <v>73.678600000000003</v>
      </c>
      <c r="Q176">
        <v>42.622599999999998</v>
      </c>
      <c r="R176">
        <v>16.7437</v>
      </c>
      <c r="S176">
        <v>10.173400000000001</v>
      </c>
      <c r="T176">
        <v>6.9629000000000003</v>
      </c>
      <c r="U176">
        <v>4.9813999999999998</v>
      </c>
      <c r="V176">
        <v>2.7660999999999998</v>
      </c>
      <c r="W176">
        <v>1.7885</v>
      </c>
      <c r="X176">
        <v>1.4100999999999999</v>
      </c>
      <c r="Y176">
        <v>0</v>
      </c>
      <c r="Z176">
        <v>23.0364</v>
      </c>
      <c r="AA176" t="s">
        <v>487</v>
      </c>
      <c r="AB176">
        <v>3.0586000000000002</v>
      </c>
      <c r="AC176" t="s">
        <v>488</v>
      </c>
      <c r="AD176">
        <v>2.3893</v>
      </c>
      <c r="AE176" t="s">
        <v>805</v>
      </c>
      <c r="AF176">
        <v>2.4222999999999999</v>
      </c>
      <c r="AG176">
        <v>23.137</v>
      </c>
      <c r="AH176" s="23">
        <v>326.64179999999999</v>
      </c>
      <c r="AI176">
        <v>1.88</v>
      </c>
      <c r="AJ176">
        <v>6</v>
      </c>
      <c r="AK176">
        <v>103</v>
      </c>
      <c r="AL176">
        <v>7</v>
      </c>
      <c r="AM176">
        <v>44</v>
      </c>
      <c r="AN176" t="s">
        <v>5</v>
      </c>
      <c r="AP176" t="str">
        <f t="shared" si="2"/>
        <v>Bold</v>
      </c>
    </row>
    <row r="177" spans="1:42">
      <c r="A177" t="s">
        <v>806</v>
      </c>
      <c r="B177" s="4">
        <v>43402</v>
      </c>
      <c r="C177" s="1">
        <v>0.57986111111111105</v>
      </c>
      <c r="D177" t="s">
        <v>175</v>
      </c>
      <c r="E177" t="s">
        <v>801</v>
      </c>
      <c r="F177" t="s">
        <v>802</v>
      </c>
      <c r="G177">
        <v>12602</v>
      </c>
      <c r="H177" t="s">
        <v>291</v>
      </c>
      <c r="I177" t="s">
        <v>232</v>
      </c>
      <c r="J177" t="s">
        <v>5</v>
      </c>
      <c r="K177" t="s">
        <v>778</v>
      </c>
      <c r="L177" t="s">
        <v>803</v>
      </c>
      <c r="M177">
        <v>3</v>
      </c>
      <c r="N177">
        <v>5</v>
      </c>
      <c r="O177">
        <v>111.19499999999999</v>
      </c>
      <c r="P177">
        <v>86.786199999999994</v>
      </c>
      <c r="Q177">
        <v>23.967199999999998</v>
      </c>
      <c r="R177">
        <v>10.118399999999999</v>
      </c>
      <c r="S177">
        <v>11.0703</v>
      </c>
      <c r="T177">
        <v>7.258</v>
      </c>
      <c r="U177">
        <v>6.4032</v>
      </c>
      <c r="V177">
        <v>3.8483999999999998</v>
      </c>
      <c r="W177">
        <v>2.7734999999999999</v>
      </c>
      <c r="X177">
        <v>2.2113</v>
      </c>
      <c r="Y177">
        <v>0</v>
      </c>
      <c r="Z177">
        <v>21.627099999999999</v>
      </c>
      <c r="AA177" t="s">
        <v>687</v>
      </c>
      <c r="AB177">
        <v>0.51980000000000004</v>
      </c>
      <c r="AC177" t="s">
        <v>263</v>
      </c>
      <c r="AD177">
        <v>2.3879000000000001</v>
      </c>
      <c r="AE177" t="s">
        <v>807</v>
      </c>
      <c r="AF177">
        <v>2.5899000000000001</v>
      </c>
      <c r="AG177">
        <v>24.348600000000001</v>
      </c>
      <c r="AH177">
        <v>317.10500000000002</v>
      </c>
      <c r="AI177">
        <v>5.5</v>
      </c>
      <c r="AJ177">
        <v>4</v>
      </c>
      <c r="AK177">
        <v>97</v>
      </c>
      <c r="AL177">
        <v>7</v>
      </c>
      <c r="AM177">
        <v>16</v>
      </c>
      <c r="AN177" t="s">
        <v>5</v>
      </c>
      <c r="AP177" t="str">
        <f t="shared" si="2"/>
        <v/>
      </c>
    </row>
    <row r="178" spans="1:42">
      <c r="A178" t="s">
        <v>808</v>
      </c>
      <c r="B178" s="4">
        <v>43402</v>
      </c>
      <c r="C178" s="1">
        <v>0.57986111111111105</v>
      </c>
      <c r="D178" t="s">
        <v>175</v>
      </c>
      <c r="E178" t="s">
        <v>801</v>
      </c>
      <c r="F178" t="s">
        <v>802</v>
      </c>
      <c r="G178">
        <v>12602</v>
      </c>
      <c r="H178" t="s">
        <v>291</v>
      </c>
      <c r="I178" t="s">
        <v>232</v>
      </c>
      <c r="J178" t="s">
        <v>5</v>
      </c>
      <c r="K178" t="s">
        <v>778</v>
      </c>
      <c r="L178" t="s">
        <v>803</v>
      </c>
      <c r="M178">
        <v>2</v>
      </c>
      <c r="N178">
        <v>6</v>
      </c>
      <c r="O178">
        <v>86.784999999999997</v>
      </c>
      <c r="P178">
        <v>94.768000000000001</v>
      </c>
      <c r="Q178">
        <v>29.183800000000002</v>
      </c>
      <c r="R178">
        <v>16.273900000000001</v>
      </c>
      <c r="S178">
        <v>6.2938000000000001</v>
      </c>
      <c r="T178">
        <v>4.2621000000000002</v>
      </c>
      <c r="U178">
        <v>6.0403000000000002</v>
      </c>
      <c r="V178">
        <v>3.6</v>
      </c>
      <c r="W178">
        <v>1.6646000000000001</v>
      </c>
      <c r="X178">
        <v>2.0352000000000001</v>
      </c>
      <c r="Y178">
        <v>0</v>
      </c>
      <c r="Z178">
        <v>22.097100000000001</v>
      </c>
      <c r="AA178" t="s">
        <v>809</v>
      </c>
      <c r="AB178">
        <v>3.1791</v>
      </c>
      <c r="AC178" t="s">
        <v>810</v>
      </c>
      <c r="AD178">
        <v>3.0297999999999998</v>
      </c>
      <c r="AE178" t="s">
        <v>664</v>
      </c>
      <c r="AF178">
        <v>1.764</v>
      </c>
      <c r="AG178">
        <v>21.0913</v>
      </c>
      <c r="AH178">
        <v>302.06799999999998</v>
      </c>
      <c r="AI178">
        <v>5.5</v>
      </c>
      <c r="AJ178">
        <v>5</v>
      </c>
      <c r="AK178">
        <v>102</v>
      </c>
      <c r="AL178">
        <v>7</v>
      </c>
      <c r="AM178">
        <v>2</v>
      </c>
      <c r="AN178" t="s">
        <v>5</v>
      </c>
      <c r="AP178" t="str">
        <f t="shared" si="2"/>
        <v/>
      </c>
    </row>
    <row r="179" spans="1:42">
      <c r="A179" t="s">
        <v>811</v>
      </c>
      <c r="B179" s="4">
        <v>43402</v>
      </c>
      <c r="C179" s="1">
        <v>0.57986111111111105</v>
      </c>
      <c r="D179" t="s">
        <v>175</v>
      </c>
      <c r="E179" t="s">
        <v>801</v>
      </c>
      <c r="F179" t="s">
        <v>802</v>
      </c>
      <c r="G179">
        <v>12602</v>
      </c>
      <c r="H179" t="s">
        <v>291</v>
      </c>
      <c r="I179" t="s">
        <v>232</v>
      </c>
      <c r="J179" t="s">
        <v>5</v>
      </c>
      <c r="K179" t="s">
        <v>778</v>
      </c>
      <c r="L179" t="s">
        <v>803</v>
      </c>
      <c r="M179">
        <v>5</v>
      </c>
      <c r="N179">
        <v>6</v>
      </c>
      <c r="O179">
        <v>82.73</v>
      </c>
      <c r="P179">
        <v>86.382099999999994</v>
      </c>
      <c r="Q179">
        <v>40.573399999999999</v>
      </c>
      <c r="R179">
        <v>15.3567</v>
      </c>
      <c r="S179">
        <v>8.1611999999999991</v>
      </c>
      <c r="T179">
        <v>4.8681000000000001</v>
      </c>
      <c r="U179">
        <v>5.1851000000000003</v>
      </c>
      <c r="V179">
        <v>3.7641</v>
      </c>
      <c r="W179">
        <v>1.6256999999999999</v>
      </c>
      <c r="X179">
        <v>1.5622</v>
      </c>
      <c r="Y179">
        <v>0</v>
      </c>
      <c r="Z179">
        <v>24.573599999999999</v>
      </c>
      <c r="AA179" t="s">
        <v>812</v>
      </c>
      <c r="AB179">
        <v>1.4609000000000001</v>
      </c>
      <c r="AC179" t="s">
        <v>813</v>
      </c>
      <c r="AD179">
        <v>1.9844999999999999</v>
      </c>
      <c r="AE179" t="s">
        <v>814</v>
      </c>
      <c r="AF179">
        <v>1.94</v>
      </c>
      <c r="AG179">
        <v>13.069599999999999</v>
      </c>
      <c r="AH179">
        <v>293.2373</v>
      </c>
      <c r="AI179">
        <v>2.5</v>
      </c>
      <c r="AJ179">
        <v>1</v>
      </c>
      <c r="AK179">
        <v>97</v>
      </c>
      <c r="AL179">
        <v>7</v>
      </c>
      <c r="AM179">
        <v>20</v>
      </c>
      <c r="AN179" t="s">
        <v>5</v>
      </c>
      <c r="AP179" t="str">
        <f t="shared" si="2"/>
        <v/>
      </c>
    </row>
    <row r="180" spans="1:42">
      <c r="A180" t="s">
        <v>815</v>
      </c>
      <c r="B180" s="4">
        <v>43402</v>
      </c>
      <c r="C180" s="1">
        <v>0.57986111111111105</v>
      </c>
      <c r="D180" t="s">
        <v>175</v>
      </c>
      <c r="E180" t="s">
        <v>801</v>
      </c>
      <c r="F180" t="s">
        <v>802</v>
      </c>
      <c r="G180">
        <v>12602</v>
      </c>
      <c r="H180" t="s">
        <v>291</v>
      </c>
      <c r="I180" t="s">
        <v>232</v>
      </c>
      <c r="J180" t="s">
        <v>5</v>
      </c>
      <c r="K180" t="s">
        <v>778</v>
      </c>
      <c r="L180" t="s">
        <v>803</v>
      </c>
      <c r="M180">
        <v>6</v>
      </c>
      <c r="N180">
        <v>4</v>
      </c>
      <c r="O180">
        <v>116.982</v>
      </c>
      <c r="P180">
        <v>72.814400000000006</v>
      </c>
      <c r="Q180">
        <v>24.643699999999999</v>
      </c>
      <c r="R180">
        <v>12.295500000000001</v>
      </c>
      <c r="S180">
        <v>6.5518999999999998</v>
      </c>
      <c r="T180">
        <v>4.8257000000000003</v>
      </c>
      <c r="U180">
        <v>2.6082000000000001</v>
      </c>
      <c r="V180">
        <v>1.7891999999999999</v>
      </c>
      <c r="W180">
        <v>2.1143999999999998</v>
      </c>
      <c r="X180">
        <v>1.8803000000000001</v>
      </c>
      <c r="Y180">
        <v>0</v>
      </c>
      <c r="Z180">
        <v>21.703600000000002</v>
      </c>
      <c r="AB180">
        <v>0</v>
      </c>
      <c r="AC180" t="s">
        <v>325</v>
      </c>
      <c r="AD180">
        <v>2.3346</v>
      </c>
      <c r="AE180" t="s">
        <v>816</v>
      </c>
      <c r="AF180">
        <v>1.5582</v>
      </c>
      <c r="AG180">
        <v>11.3889</v>
      </c>
      <c r="AH180">
        <v>283.49059999999997</v>
      </c>
      <c r="AI180">
        <v>0</v>
      </c>
      <c r="AJ180">
        <v>7</v>
      </c>
      <c r="AK180">
        <v>96</v>
      </c>
      <c r="AL180">
        <v>7</v>
      </c>
      <c r="AM180">
        <v>45</v>
      </c>
      <c r="AN180" t="s">
        <v>5</v>
      </c>
      <c r="AP180" t="str">
        <f t="shared" si="2"/>
        <v/>
      </c>
    </row>
    <row r="181" spans="1:42">
      <c r="A181" t="s">
        <v>817</v>
      </c>
      <c r="B181" s="4">
        <v>43402</v>
      </c>
      <c r="C181" s="1">
        <v>0.57986111111111105</v>
      </c>
      <c r="D181" t="s">
        <v>175</v>
      </c>
      <c r="E181" t="s">
        <v>801</v>
      </c>
      <c r="F181" t="s">
        <v>802</v>
      </c>
      <c r="G181">
        <v>12602</v>
      </c>
      <c r="H181" t="s">
        <v>291</v>
      </c>
      <c r="I181" t="s">
        <v>232</v>
      </c>
      <c r="J181" t="s">
        <v>5</v>
      </c>
      <c r="K181" t="s">
        <v>778</v>
      </c>
      <c r="L181" t="s">
        <v>803</v>
      </c>
      <c r="M181">
        <v>4</v>
      </c>
      <c r="N181">
        <v>6</v>
      </c>
      <c r="O181">
        <v>97.875</v>
      </c>
      <c r="P181">
        <v>68.434899999999999</v>
      </c>
      <c r="Q181">
        <v>29.927</v>
      </c>
      <c r="R181">
        <v>9.9382999999999999</v>
      </c>
      <c r="S181">
        <v>11.141500000000001</v>
      </c>
      <c r="T181">
        <v>3.3231999999999999</v>
      </c>
      <c r="U181">
        <v>2.8512</v>
      </c>
      <c r="V181">
        <v>2.3512</v>
      </c>
      <c r="W181">
        <v>1.4214</v>
      </c>
      <c r="X181">
        <v>1.2402</v>
      </c>
      <c r="Y181">
        <v>0</v>
      </c>
      <c r="Z181">
        <v>23.445</v>
      </c>
      <c r="AA181" t="s">
        <v>305</v>
      </c>
      <c r="AB181">
        <v>1.5645</v>
      </c>
      <c r="AC181" t="s">
        <v>810</v>
      </c>
      <c r="AD181">
        <v>3.1898</v>
      </c>
      <c r="AE181" t="s">
        <v>818</v>
      </c>
      <c r="AF181">
        <v>1.3032999999999999</v>
      </c>
      <c r="AG181">
        <v>9.6249000000000002</v>
      </c>
      <c r="AH181">
        <v>267.63139999999999</v>
      </c>
      <c r="AI181">
        <v>10</v>
      </c>
      <c r="AJ181">
        <v>3</v>
      </c>
      <c r="AK181">
        <v>97</v>
      </c>
      <c r="AL181">
        <v>7</v>
      </c>
      <c r="AM181">
        <v>2</v>
      </c>
      <c r="AN181" t="s">
        <v>5</v>
      </c>
      <c r="AP181" t="str">
        <f t="shared" si="2"/>
        <v/>
      </c>
    </row>
    <row r="182" spans="1:42">
      <c r="A182" t="s">
        <v>819</v>
      </c>
      <c r="B182" s="4">
        <v>43402</v>
      </c>
      <c r="C182" s="1">
        <v>0.57986111111111105</v>
      </c>
      <c r="D182" t="s">
        <v>175</v>
      </c>
      <c r="E182" t="s">
        <v>801</v>
      </c>
      <c r="F182" t="s">
        <v>802</v>
      </c>
      <c r="G182">
        <v>12602</v>
      </c>
      <c r="H182" t="s">
        <v>291</v>
      </c>
      <c r="I182" t="s">
        <v>232</v>
      </c>
      <c r="J182" t="s">
        <v>5</v>
      </c>
      <c r="K182" t="s">
        <v>778</v>
      </c>
      <c r="L182" t="s">
        <v>803</v>
      </c>
      <c r="M182">
        <v>7</v>
      </c>
      <c r="N182">
        <v>4</v>
      </c>
      <c r="O182">
        <v>60.329599999999999</v>
      </c>
      <c r="P182">
        <v>95.758399999999995</v>
      </c>
      <c r="Q182">
        <v>21.1585</v>
      </c>
      <c r="R182">
        <v>6.0063000000000004</v>
      </c>
      <c r="S182">
        <v>5.8662999999999998</v>
      </c>
      <c r="T182">
        <v>5.3079999999999998</v>
      </c>
      <c r="U182">
        <v>3.1469999999999998</v>
      </c>
      <c r="V182">
        <v>2.1806000000000001</v>
      </c>
      <c r="W182">
        <v>2.0901000000000001</v>
      </c>
      <c r="X182">
        <v>1.6591</v>
      </c>
      <c r="Y182">
        <v>0</v>
      </c>
      <c r="Z182">
        <v>20.695</v>
      </c>
      <c r="AA182" t="s">
        <v>503</v>
      </c>
      <c r="AB182">
        <v>2.0792999999999999</v>
      </c>
      <c r="AC182" t="s">
        <v>820</v>
      </c>
      <c r="AD182">
        <v>1.4641999999999999</v>
      </c>
      <c r="AE182" t="s">
        <v>584</v>
      </c>
      <c r="AF182">
        <v>2.1659000000000002</v>
      </c>
      <c r="AG182">
        <v>20.718699999999998</v>
      </c>
      <c r="AH182">
        <v>250.62710000000001</v>
      </c>
      <c r="AI182">
        <v>14</v>
      </c>
      <c r="AJ182">
        <v>2</v>
      </c>
      <c r="AK182">
        <v>96</v>
      </c>
      <c r="AL182">
        <v>7</v>
      </c>
      <c r="AM182">
        <v>38</v>
      </c>
      <c r="AN182" t="s">
        <v>5</v>
      </c>
      <c r="AP182" t="str">
        <f t="shared" si="2"/>
        <v/>
      </c>
    </row>
    <row r="183" spans="1:42">
      <c r="A183" t="s">
        <v>821</v>
      </c>
      <c r="B183" s="4">
        <v>43402</v>
      </c>
      <c r="C183" s="1">
        <v>0.57986111111111105</v>
      </c>
      <c r="D183" t="s">
        <v>175</v>
      </c>
      <c r="E183" t="s">
        <v>801</v>
      </c>
      <c r="F183" t="s">
        <v>802</v>
      </c>
      <c r="G183">
        <v>12602</v>
      </c>
      <c r="H183" t="s">
        <v>291</v>
      </c>
      <c r="I183" t="s">
        <v>232</v>
      </c>
      <c r="J183" t="s">
        <v>5</v>
      </c>
      <c r="K183" t="s">
        <v>778</v>
      </c>
      <c r="L183" t="s">
        <v>803</v>
      </c>
      <c r="M183">
        <v>8</v>
      </c>
      <c r="N183">
        <v>8</v>
      </c>
      <c r="O183">
        <v>75.926599999999993</v>
      </c>
      <c r="P183">
        <v>48.657200000000003</v>
      </c>
      <c r="Q183">
        <v>23.7639</v>
      </c>
      <c r="R183">
        <v>10.059699999999999</v>
      </c>
      <c r="S183">
        <v>8.5518000000000001</v>
      </c>
      <c r="T183">
        <v>4.3505000000000003</v>
      </c>
      <c r="U183">
        <v>6.7523999999999997</v>
      </c>
      <c r="V183">
        <v>2.0234000000000001</v>
      </c>
      <c r="W183">
        <v>1.8186</v>
      </c>
      <c r="X183">
        <v>1.746</v>
      </c>
      <c r="Y183">
        <v>0</v>
      </c>
      <c r="Z183">
        <v>22.022099999999998</v>
      </c>
      <c r="AA183" t="s">
        <v>684</v>
      </c>
      <c r="AB183">
        <v>1.0503</v>
      </c>
      <c r="AC183" t="s">
        <v>822</v>
      </c>
      <c r="AD183">
        <v>1.0351999999999999</v>
      </c>
      <c r="AE183" t="s">
        <v>823</v>
      </c>
      <c r="AF183">
        <v>3.6413000000000002</v>
      </c>
      <c r="AG183">
        <v>18.5212</v>
      </c>
      <c r="AH183">
        <v>229.9203</v>
      </c>
      <c r="AI183">
        <v>20</v>
      </c>
      <c r="AJ183">
        <v>8</v>
      </c>
      <c r="AK183">
        <v>96</v>
      </c>
      <c r="AL183">
        <v>7</v>
      </c>
      <c r="AM183">
        <v>64</v>
      </c>
      <c r="AN183" t="s">
        <v>5</v>
      </c>
      <c r="AP183" t="str">
        <f t="shared" si="2"/>
        <v/>
      </c>
    </row>
    <row r="184" spans="1:42">
      <c r="A184" t="s">
        <v>827</v>
      </c>
      <c r="B184" s="4">
        <v>43402</v>
      </c>
      <c r="C184" s="1">
        <v>0.58333333333333337</v>
      </c>
      <c r="D184" t="s">
        <v>212</v>
      </c>
      <c r="E184" t="s">
        <v>824</v>
      </c>
      <c r="G184">
        <v>6269</v>
      </c>
      <c r="H184" t="s">
        <v>328</v>
      </c>
      <c r="I184" t="s">
        <v>329</v>
      </c>
      <c r="J184" t="s">
        <v>233</v>
      </c>
      <c r="K184" t="s">
        <v>825</v>
      </c>
      <c r="L184" t="s">
        <v>826</v>
      </c>
      <c r="M184">
        <v>9</v>
      </c>
      <c r="N184">
        <v>6</v>
      </c>
      <c r="O184">
        <v>69.104699999999994</v>
      </c>
      <c r="P184">
        <v>42.576999999999998</v>
      </c>
      <c r="Q184">
        <v>20.753399999999999</v>
      </c>
      <c r="R184">
        <v>6.6896000000000004</v>
      </c>
      <c r="S184">
        <v>5.6337999999999999</v>
      </c>
      <c r="T184">
        <v>2.8405999999999998</v>
      </c>
      <c r="U184">
        <v>2.3771</v>
      </c>
      <c r="V184">
        <v>1.2513000000000001</v>
      </c>
      <c r="W184">
        <v>1.1221000000000001</v>
      </c>
      <c r="X184">
        <v>1.0911999999999999</v>
      </c>
      <c r="Y184">
        <v>0</v>
      </c>
      <c r="Z184">
        <v>16.939299999999999</v>
      </c>
      <c r="AA184" t="s">
        <v>700</v>
      </c>
      <c r="AB184">
        <v>0.39579999999999999</v>
      </c>
      <c r="AC184" t="s">
        <v>725</v>
      </c>
      <c r="AD184">
        <v>1.3239000000000001</v>
      </c>
      <c r="AE184" t="s">
        <v>362</v>
      </c>
      <c r="AF184">
        <v>2.0823999999999998</v>
      </c>
      <c r="AG184">
        <v>4.5999999999999996</v>
      </c>
      <c r="AH184" s="23">
        <v>178.78219999999999</v>
      </c>
      <c r="AI184">
        <v>3.5</v>
      </c>
      <c r="AK184">
        <v>90</v>
      </c>
      <c r="AL184">
        <v>12</v>
      </c>
      <c r="AM184">
        <v>8</v>
      </c>
      <c r="AN184" t="s">
        <v>336</v>
      </c>
      <c r="AP184" t="str">
        <f t="shared" si="2"/>
        <v>Bold</v>
      </c>
    </row>
    <row r="185" spans="1:42">
      <c r="A185" t="s">
        <v>828</v>
      </c>
      <c r="B185" s="4">
        <v>43402</v>
      </c>
      <c r="C185" s="1">
        <v>0.58333333333333337</v>
      </c>
      <c r="D185" t="s">
        <v>212</v>
      </c>
      <c r="E185" t="s">
        <v>824</v>
      </c>
      <c r="G185">
        <v>6269</v>
      </c>
      <c r="H185" t="s">
        <v>328</v>
      </c>
      <c r="I185" t="s">
        <v>329</v>
      </c>
      <c r="J185" t="s">
        <v>233</v>
      </c>
      <c r="K185" t="s">
        <v>825</v>
      </c>
      <c r="L185" t="s">
        <v>826</v>
      </c>
      <c r="M185">
        <v>6</v>
      </c>
      <c r="N185">
        <v>6</v>
      </c>
      <c r="O185">
        <v>59.948300000000003</v>
      </c>
      <c r="P185">
        <v>36.530500000000004</v>
      </c>
      <c r="Q185">
        <v>13.6205</v>
      </c>
      <c r="R185">
        <v>5.4187000000000003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13.447699999999999</v>
      </c>
      <c r="Z185">
        <v>16.9221</v>
      </c>
      <c r="AA185" t="s">
        <v>829</v>
      </c>
      <c r="AB185">
        <v>0</v>
      </c>
      <c r="AC185" t="s">
        <v>830</v>
      </c>
      <c r="AD185">
        <v>0</v>
      </c>
      <c r="AE185" t="s">
        <v>831</v>
      </c>
      <c r="AF185">
        <v>9.4549000000000003</v>
      </c>
      <c r="AG185">
        <v>3.5</v>
      </c>
      <c r="AH185">
        <v>158.84280000000001</v>
      </c>
      <c r="AI185">
        <v>2.5</v>
      </c>
      <c r="AK185">
        <v>0</v>
      </c>
      <c r="AL185">
        <v>12</v>
      </c>
      <c r="AM185">
        <v>168</v>
      </c>
      <c r="AN185" t="s">
        <v>336</v>
      </c>
      <c r="AP185" t="str">
        <f t="shared" si="2"/>
        <v/>
      </c>
    </row>
    <row r="186" spans="1:42">
      <c r="A186" t="s">
        <v>832</v>
      </c>
      <c r="B186" s="4">
        <v>43402</v>
      </c>
      <c r="C186" s="1">
        <v>0.58333333333333337</v>
      </c>
      <c r="D186" t="s">
        <v>212</v>
      </c>
      <c r="E186" t="s">
        <v>824</v>
      </c>
      <c r="G186">
        <v>6269</v>
      </c>
      <c r="H186" t="s">
        <v>328</v>
      </c>
      <c r="I186" t="s">
        <v>329</v>
      </c>
      <c r="J186" t="s">
        <v>233</v>
      </c>
      <c r="K186" t="s">
        <v>825</v>
      </c>
      <c r="L186" t="s">
        <v>826</v>
      </c>
      <c r="M186">
        <v>4</v>
      </c>
      <c r="N186">
        <v>6</v>
      </c>
      <c r="O186">
        <v>55.309699999999999</v>
      </c>
      <c r="P186">
        <v>43.5381</v>
      </c>
      <c r="Q186">
        <v>17.495100000000001</v>
      </c>
      <c r="R186">
        <v>5.78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14.6883</v>
      </c>
      <c r="Z186">
        <v>17.356400000000001</v>
      </c>
      <c r="AA186" t="s">
        <v>345</v>
      </c>
      <c r="AB186">
        <v>1.0963000000000001</v>
      </c>
      <c r="AC186" t="s">
        <v>833</v>
      </c>
      <c r="AD186">
        <v>0.56989999999999996</v>
      </c>
      <c r="AE186" t="s">
        <v>834</v>
      </c>
      <c r="AF186">
        <v>0.23319999999999999</v>
      </c>
      <c r="AG186">
        <v>0</v>
      </c>
      <c r="AH186">
        <v>156.06700000000001</v>
      </c>
      <c r="AI186">
        <v>14</v>
      </c>
      <c r="AK186">
        <v>0</v>
      </c>
      <c r="AL186">
        <v>12</v>
      </c>
      <c r="AM186">
        <v>31</v>
      </c>
      <c r="AN186" t="s">
        <v>336</v>
      </c>
      <c r="AP186" t="str">
        <f t="shared" si="2"/>
        <v/>
      </c>
    </row>
    <row r="187" spans="1:42">
      <c r="A187" t="s">
        <v>835</v>
      </c>
      <c r="B187" s="4">
        <v>43402</v>
      </c>
      <c r="C187" s="1">
        <v>0.58333333333333337</v>
      </c>
      <c r="D187" t="s">
        <v>212</v>
      </c>
      <c r="E187" t="s">
        <v>824</v>
      </c>
      <c r="G187">
        <v>6269</v>
      </c>
      <c r="H187" t="s">
        <v>328</v>
      </c>
      <c r="I187" t="s">
        <v>329</v>
      </c>
      <c r="J187" t="s">
        <v>233</v>
      </c>
      <c r="K187" t="s">
        <v>825</v>
      </c>
      <c r="L187" t="s">
        <v>826</v>
      </c>
      <c r="M187">
        <v>2</v>
      </c>
      <c r="N187">
        <v>9</v>
      </c>
      <c r="O187">
        <v>60.215800000000002</v>
      </c>
      <c r="P187">
        <v>43.3688</v>
      </c>
      <c r="Q187">
        <v>15.9656</v>
      </c>
      <c r="R187">
        <v>7.5990000000000002</v>
      </c>
      <c r="S187">
        <v>4.5221</v>
      </c>
      <c r="T187">
        <v>2.2355999999999998</v>
      </c>
      <c r="U187">
        <v>1.6478999999999999</v>
      </c>
      <c r="V187">
        <v>1.0267999999999999</v>
      </c>
      <c r="W187">
        <v>1.0143</v>
      </c>
      <c r="X187">
        <v>0.82220000000000004</v>
      </c>
      <c r="Y187">
        <v>0</v>
      </c>
      <c r="Z187">
        <v>8.6379000000000001</v>
      </c>
      <c r="AA187" t="s">
        <v>836</v>
      </c>
      <c r="AB187">
        <v>0</v>
      </c>
      <c r="AC187" t="s">
        <v>837</v>
      </c>
      <c r="AD187">
        <v>9.3200000000000005E-2</v>
      </c>
      <c r="AE187" t="s">
        <v>838</v>
      </c>
      <c r="AF187">
        <v>1.1499999999999999</v>
      </c>
      <c r="AG187">
        <v>3.5</v>
      </c>
      <c r="AH187">
        <v>151.79929999999999</v>
      </c>
      <c r="AI187">
        <v>10</v>
      </c>
      <c r="AK187">
        <v>80</v>
      </c>
      <c r="AL187">
        <v>12</v>
      </c>
      <c r="AM187">
        <v>11</v>
      </c>
      <c r="AN187" t="s">
        <v>336</v>
      </c>
      <c r="AP187" t="str">
        <f t="shared" si="2"/>
        <v/>
      </c>
    </row>
    <row r="188" spans="1:42">
      <c r="A188" t="s">
        <v>839</v>
      </c>
      <c r="B188" s="4">
        <v>43402</v>
      </c>
      <c r="C188" s="1">
        <v>0.58333333333333337</v>
      </c>
      <c r="D188" t="s">
        <v>212</v>
      </c>
      <c r="E188" t="s">
        <v>824</v>
      </c>
      <c r="G188">
        <v>6269</v>
      </c>
      <c r="H188" t="s">
        <v>328</v>
      </c>
      <c r="I188" t="s">
        <v>329</v>
      </c>
      <c r="J188" t="s">
        <v>233</v>
      </c>
      <c r="K188" t="s">
        <v>825</v>
      </c>
      <c r="L188" t="s">
        <v>826</v>
      </c>
      <c r="M188">
        <v>7</v>
      </c>
      <c r="N188">
        <v>7</v>
      </c>
      <c r="O188">
        <v>50.831200000000003</v>
      </c>
      <c r="P188">
        <v>41.279000000000003</v>
      </c>
      <c r="Q188">
        <v>18.7254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21.938800000000001</v>
      </c>
      <c r="Z188">
        <v>10.3421</v>
      </c>
      <c r="AA188" t="s">
        <v>840</v>
      </c>
      <c r="AB188">
        <v>1.4756</v>
      </c>
      <c r="AC188" t="s">
        <v>841</v>
      </c>
      <c r="AD188">
        <v>0</v>
      </c>
      <c r="AE188" t="s">
        <v>842</v>
      </c>
      <c r="AF188">
        <v>0.23080000000000001</v>
      </c>
      <c r="AG188">
        <v>0</v>
      </c>
      <c r="AH188">
        <v>144.8229</v>
      </c>
      <c r="AI188">
        <v>8</v>
      </c>
      <c r="AK188">
        <v>92</v>
      </c>
      <c r="AL188">
        <v>12</v>
      </c>
      <c r="AM188">
        <v>36</v>
      </c>
      <c r="AN188" t="s">
        <v>336</v>
      </c>
      <c r="AP188" t="str">
        <f t="shared" si="2"/>
        <v/>
      </c>
    </row>
    <row r="189" spans="1:42">
      <c r="A189" t="s">
        <v>843</v>
      </c>
      <c r="B189" s="4">
        <v>43402</v>
      </c>
      <c r="C189" s="1">
        <v>0.58333333333333337</v>
      </c>
      <c r="D189" t="s">
        <v>212</v>
      </c>
      <c r="E189" t="s">
        <v>824</v>
      </c>
      <c r="G189">
        <v>6269</v>
      </c>
      <c r="H189" t="s">
        <v>328</v>
      </c>
      <c r="I189" t="s">
        <v>329</v>
      </c>
      <c r="J189" t="s">
        <v>233</v>
      </c>
      <c r="K189" t="s">
        <v>825</v>
      </c>
      <c r="L189" t="s">
        <v>826</v>
      </c>
      <c r="M189">
        <v>3</v>
      </c>
      <c r="N189">
        <v>5</v>
      </c>
      <c r="O189">
        <v>47.503599999999999</v>
      </c>
      <c r="P189">
        <v>47.4255</v>
      </c>
      <c r="Q189">
        <v>13.0101</v>
      </c>
      <c r="R189">
        <v>6.0174000000000003</v>
      </c>
      <c r="S189">
        <v>3.6919</v>
      </c>
      <c r="T189">
        <v>2.9822000000000002</v>
      </c>
      <c r="U189">
        <v>0</v>
      </c>
      <c r="V189">
        <v>0</v>
      </c>
      <c r="W189">
        <v>0</v>
      </c>
      <c r="X189">
        <v>0</v>
      </c>
      <c r="Y189">
        <v>6.0869999999999997</v>
      </c>
      <c r="Z189">
        <v>0</v>
      </c>
      <c r="AA189" t="s">
        <v>727</v>
      </c>
      <c r="AB189">
        <v>1.8551</v>
      </c>
      <c r="AC189" t="s">
        <v>844</v>
      </c>
      <c r="AD189">
        <v>0.41949999999999998</v>
      </c>
      <c r="AE189" t="s">
        <v>524</v>
      </c>
      <c r="AF189">
        <v>0.88280000000000003</v>
      </c>
      <c r="AG189">
        <v>1.5</v>
      </c>
      <c r="AH189">
        <v>131.375</v>
      </c>
      <c r="AI189">
        <v>3.5</v>
      </c>
      <c r="AK189">
        <v>0</v>
      </c>
      <c r="AL189">
        <v>12</v>
      </c>
      <c r="AM189">
        <v>39</v>
      </c>
      <c r="AN189" t="s">
        <v>336</v>
      </c>
      <c r="AP189" t="str">
        <f t="shared" si="2"/>
        <v/>
      </c>
    </row>
    <row r="190" spans="1:42">
      <c r="A190" t="s">
        <v>845</v>
      </c>
      <c r="B190" s="4">
        <v>43402</v>
      </c>
      <c r="C190" s="1">
        <v>0.58333333333333337</v>
      </c>
      <c r="D190" t="s">
        <v>212</v>
      </c>
      <c r="E190" t="s">
        <v>824</v>
      </c>
      <c r="G190">
        <v>6269</v>
      </c>
      <c r="H190" t="s">
        <v>328</v>
      </c>
      <c r="I190" t="s">
        <v>329</v>
      </c>
      <c r="J190" t="s">
        <v>233</v>
      </c>
      <c r="K190" t="s">
        <v>825</v>
      </c>
      <c r="L190" t="s">
        <v>826</v>
      </c>
      <c r="M190">
        <v>1</v>
      </c>
      <c r="N190">
        <v>6</v>
      </c>
      <c r="O190">
        <v>46.736400000000003</v>
      </c>
      <c r="P190">
        <v>28.544899999999998</v>
      </c>
      <c r="Q190">
        <v>16.447500000000002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18.159800000000001</v>
      </c>
      <c r="Z190">
        <v>13.285</v>
      </c>
      <c r="AA190" t="s">
        <v>714</v>
      </c>
      <c r="AB190">
        <v>8.6999999999999994E-2</v>
      </c>
      <c r="AC190" t="s">
        <v>846</v>
      </c>
      <c r="AD190">
        <v>0.19350000000000001</v>
      </c>
      <c r="AE190" t="s">
        <v>552</v>
      </c>
      <c r="AF190">
        <v>0.7369</v>
      </c>
      <c r="AG190">
        <v>3.5</v>
      </c>
      <c r="AH190">
        <v>127.69110000000001</v>
      </c>
      <c r="AI190">
        <v>50</v>
      </c>
      <c r="AK190">
        <v>0</v>
      </c>
      <c r="AL190">
        <v>12</v>
      </c>
      <c r="AM190">
        <v>47</v>
      </c>
      <c r="AN190" t="s">
        <v>336</v>
      </c>
      <c r="AP190" t="str">
        <f t="shared" si="2"/>
        <v/>
      </c>
    </row>
    <row r="191" spans="1:42">
      <c r="A191" t="s">
        <v>847</v>
      </c>
      <c r="B191" s="4">
        <v>43402</v>
      </c>
      <c r="C191" s="1">
        <v>0.58333333333333337</v>
      </c>
      <c r="D191" t="s">
        <v>212</v>
      </c>
      <c r="E191" t="s">
        <v>824</v>
      </c>
      <c r="G191">
        <v>6269</v>
      </c>
      <c r="H191" t="s">
        <v>328</v>
      </c>
      <c r="I191" t="s">
        <v>329</v>
      </c>
      <c r="J191" t="s">
        <v>233</v>
      </c>
      <c r="K191" t="s">
        <v>825</v>
      </c>
      <c r="L191" t="s">
        <v>826</v>
      </c>
      <c r="M191">
        <v>8</v>
      </c>
      <c r="N191">
        <v>9</v>
      </c>
      <c r="O191">
        <v>39.046399999999998</v>
      </c>
      <c r="P191">
        <v>20.349499999999999</v>
      </c>
      <c r="Q191">
        <v>10.1066</v>
      </c>
      <c r="R191">
        <v>4.4890999999999996</v>
      </c>
      <c r="S191">
        <v>3.4664999999999999</v>
      </c>
      <c r="T191">
        <v>3.4586000000000001</v>
      </c>
      <c r="U191">
        <v>1.6028</v>
      </c>
      <c r="V191">
        <v>0.88280000000000003</v>
      </c>
      <c r="W191">
        <v>0.96140000000000003</v>
      </c>
      <c r="X191">
        <v>1.3391</v>
      </c>
      <c r="Y191">
        <v>0</v>
      </c>
      <c r="Z191">
        <v>15.154299999999999</v>
      </c>
      <c r="AA191" t="s">
        <v>380</v>
      </c>
      <c r="AB191">
        <v>0.3029</v>
      </c>
      <c r="AC191" t="s">
        <v>848</v>
      </c>
      <c r="AD191">
        <v>5.67E-2</v>
      </c>
      <c r="AE191" t="s">
        <v>849</v>
      </c>
      <c r="AF191">
        <v>0</v>
      </c>
      <c r="AG191">
        <v>1.5</v>
      </c>
      <c r="AH191">
        <v>102.7167</v>
      </c>
      <c r="AI191">
        <v>16</v>
      </c>
      <c r="AK191">
        <v>82</v>
      </c>
      <c r="AL191">
        <v>12</v>
      </c>
      <c r="AM191">
        <v>60</v>
      </c>
      <c r="AN191" t="s">
        <v>336</v>
      </c>
      <c r="AP191" t="str">
        <f t="shared" si="2"/>
        <v/>
      </c>
    </row>
    <row r="192" spans="1:42">
      <c r="A192" t="s">
        <v>850</v>
      </c>
      <c r="B192" s="4">
        <v>43402</v>
      </c>
      <c r="C192" s="1">
        <v>0.58333333333333337</v>
      </c>
      <c r="D192" t="s">
        <v>212</v>
      </c>
      <c r="E192" t="s">
        <v>824</v>
      </c>
      <c r="G192">
        <v>6269</v>
      </c>
      <c r="H192" t="s">
        <v>328</v>
      </c>
      <c r="I192" t="s">
        <v>329</v>
      </c>
      <c r="J192" t="s">
        <v>233</v>
      </c>
      <c r="K192" t="s">
        <v>825</v>
      </c>
      <c r="L192" t="s">
        <v>826</v>
      </c>
      <c r="M192">
        <v>10</v>
      </c>
      <c r="N192">
        <v>7</v>
      </c>
      <c r="O192">
        <v>33.670999999999999</v>
      </c>
      <c r="P192">
        <v>23.6419</v>
      </c>
      <c r="Q192">
        <v>14.004200000000001</v>
      </c>
      <c r="R192">
        <v>5.8476999999999997</v>
      </c>
      <c r="S192">
        <v>2.0762999999999998</v>
      </c>
      <c r="T192">
        <v>1.6953</v>
      </c>
      <c r="U192">
        <v>1.0057</v>
      </c>
      <c r="V192">
        <v>0.84279999999999999</v>
      </c>
      <c r="W192">
        <v>0.33989999999999998</v>
      </c>
      <c r="X192">
        <v>0</v>
      </c>
      <c r="Y192">
        <v>0.68500000000000005</v>
      </c>
      <c r="Z192">
        <v>11.620699999999999</v>
      </c>
      <c r="AA192" t="s">
        <v>851</v>
      </c>
      <c r="AB192">
        <v>0.46660000000000001</v>
      </c>
      <c r="AC192" t="s">
        <v>852</v>
      </c>
      <c r="AD192">
        <v>0</v>
      </c>
      <c r="AE192" t="s">
        <v>853</v>
      </c>
      <c r="AF192">
        <v>0.71209999999999996</v>
      </c>
      <c r="AG192">
        <v>2.1</v>
      </c>
      <c r="AH192">
        <v>98.709100000000007</v>
      </c>
      <c r="AI192">
        <v>12</v>
      </c>
      <c r="AK192">
        <v>85</v>
      </c>
      <c r="AL192">
        <v>12</v>
      </c>
      <c r="AM192">
        <v>324</v>
      </c>
      <c r="AN192" t="s">
        <v>336</v>
      </c>
      <c r="AP192" t="str">
        <f t="shared" si="2"/>
        <v/>
      </c>
    </row>
    <row r="193" spans="1:42">
      <c r="A193" t="s">
        <v>854</v>
      </c>
      <c r="B193" s="4">
        <v>43402</v>
      </c>
      <c r="C193" s="1">
        <v>0.58333333333333337</v>
      </c>
      <c r="D193" t="s">
        <v>212</v>
      </c>
      <c r="E193" t="s">
        <v>824</v>
      </c>
      <c r="G193">
        <v>6269</v>
      </c>
      <c r="H193" t="s">
        <v>328</v>
      </c>
      <c r="I193" t="s">
        <v>329</v>
      </c>
      <c r="J193" t="s">
        <v>233</v>
      </c>
      <c r="K193" t="s">
        <v>825</v>
      </c>
      <c r="L193" t="s">
        <v>826</v>
      </c>
      <c r="M193">
        <v>12</v>
      </c>
      <c r="N193">
        <v>7</v>
      </c>
      <c r="O193">
        <v>45.396299999999997</v>
      </c>
      <c r="P193">
        <v>25.532900000000001</v>
      </c>
      <c r="Q193">
        <v>9.4778000000000002</v>
      </c>
      <c r="R193">
        <v>2.4529999999999998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8.9780999999999995</v>
      </c>
      <c r="Z193">
        <v>0</v>
      </c>
      <c r="AA193" t="s">
        <v>855</v>
      </c>
      <c r="AB193">
        <v>0.99890000000000001</v>
      </c>
      <c r="AC193" t="s">
        <v>856</v>
      </c>
      <c r="AD193">
        <v>0.08</v>
      </c>
      <c r="AE193" t="s">
        <v>857</v>
      </c>
      <c r="AF193">
        <v>1.6396999999999999</v>
      </c>
      <c r="AG193">
        <v>2.1</v>
      </c>
      <c r="AH193">
        <v>96.656700000000001</v>
      </c>
      <c r="AI193">
        <v>33</v>
      </c>
      <c r="AK193">
        <v>0</v>
      </c>
      <c r="AL193">
        <v>12</v>
      </c>
      <c r="AM193">
        <v>197</v>
      </c>
      <c r="AN193" t="s">
        <v>336</v>
      </c>
      <c r="AP193" t="str">
        <f t="shared" si="2"/>
        <v/>
      </c>
    </row>
    <row r="194" spans="1:42">
      <c r="A194" t="s">
        <v>858</v>
      </c>
      <c r="B194" s="4">
        <v>43402</v>
      </c>
      <c r="C194" s="1">
        <v>0.58333333333333337</v>
      </c>
      <c r="D194" t="s">
        <v>212</v>
      </c>
      <c r="E194" t="s">
        <v>824</v>
      </c>
      <c r="G194">
        <v>6269</v>
      </c>
      <c r="H194" t="s">
        <v>328</v>
      </c>
      <c r="I194" t="s">
        <v>329</v>
      </c>
      <c r="J194" t="s">
        <v>233</v>
      </c>
      <c r="K194" t="s">
        <v>825</v>
      </c>
      <c r="L194" t="s">
        <v>826</v>
      </c>
      <c r="M194">
        <v>5</v>
      </c>
      <c r="N194">
        <v>5</v>
      </c>
      <c r="O194">
        <v>40.392200000000003</v>
      </c>
      <c r="P194">
        <v>21.8855</v>
      </c>
      <c r="Q194">
        <v>13.906000000000001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15.069599999999999</v>
      </c>
      <c r="Z194">
        <v>0</v>
      </c>
      <c r="AA194" t="s">
        <v>859</v>
      </c>
      <c r="AB194">
        <v>0</v>
      </c>
      <c r="AC194" t="s">
        <v>860</v>
      </c>
      <c r="AD194">
        <v>3.3300000000000003E-2</v>
      </c>
      <c r="AE194" t="s">
        <v>861</v>
      </c>
      <c r="AF194">
        <v>1.8446</v>
      </c>
      <c r="AG194">
        <v>3.5</v>
      </c>
      <c r="AH194">
        <v>96.631299999999996</v>
      </c>
      <c r="AI194">
        <v>33</v>
      </c>
      <c r="AK194">
        <v>88</v>
      </c>
      <c r="AL194">
        <v>12</v>
      </c>
      <c r="AM194">
        <v>223</v>
      </c>
      <c r="AN194" t="s">
        <v>336</v>
      </c>
      <c r="AP194" t="str">
        <f t="shared" ref="AP194:AP257" si="3">IF(AND(D194&lt;&gt;D193,C194&lt;&gt;C193),"Bold","")</f>
        <v/>
      </c>
    </row>
    <row r="195" spans="1:42">
      <c r="A195" t="s">
        <v>862</v>
      </c>
      <c r="B195" s="4">
        <v>43402</v>
      </c>
      <c r="C195" s="1">
        <v>0.58333333333333337</v>
      </c>
      <c r="D195" t="s">
        <v>212</v>
      </c>
      <c r="E195" t="s">
        <v>824</v>
      </c>
      <c r="G195">
        <v>6269</v>
      </c>
      <c r="H195" t="s">
        <v>328</v>
      </c>
      <c r="I195" t="s">
        <v>329</v>
      </c>
      <c r="J195" t="s">
        <v>233</v>
      </c>
      <c r="K195" t="s">
        <v>825</v>
      </c>
      <c r="L195" t="s">
        <v>826</v>
      </c>
      <c r="M195">
        <v>11</v>
      </c>
      <c r="N195">
        <v>6</v>
      </c>
      <c r="O195">
        <v>35.614100000000001</v>
      </c>
      <c r="P195">
        <v>19.7011</v>
      </c>
      <c r="Q195">
        <v>11.7081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13.158099999999999</v>
      </c>
      <c r="Z195">
        <v>5.7142999999999997</v>
      </c>
      <c r="AA195" t="s">
        <v>863</v>
      </c>
      <c r="AB195">
        <v>5.3999999999999999E-2</v>
      </c>
      <c r="AC195" t="s">
        <v>864</v>
      </c>
      <c r="AD195">
        <v>0.78100000000000003</v>
      </c>
      <c r="AE195" t="s">
        <v>865</v>
      </c>
      <c r="AF195">
        <v>1.2239</v>
      </c>
      <c r="AG195">
        <v>5.6</v>
      </c>
      <c r="AH195">
        <v>93.554599999999994</v>
      </c>
      <c r="AI195">
        <v>33</v>
      </c>
      <c r="AK195">
        <v>0</v>
      </c>
      <c r="AL195">
        <v>12</v>
      </c>
      <c r="AM195">
        <v>63</v>
      </c>
      <c r="AN195" t="s">
        <v>336</v>
      </c>
      <c r="AP195" t="str">
        <f t="shared" si="3"/>
        <v/>
      </c>
    </row>
    <row r="196" spans="1:42">
      <c r="A196" t="s">
        <v>867</v>
      </c>
      <c r="B196" s="4">
        <v>43402</v>
      </c>
      <c r="C196" s="1">
        <v>0.58680555555555558</v>
      </c>
      <c r="D196" t="s">
        <v>186</v>
      </c>
      <c r="E196" t="s">
        <v>547</v>
      </c>
      <c r="F196" t="s">
        <v>290</v>
      </c>
      <c r="G196">
        <v>6758</v>
      </c>
      <c r="H196" t="s">
        <v>548</v>
      </c>
      <c r="I196" t="s">
        <v>329</v>
      </c>
      <c r="J196" t="s">
        <v>5</v>
      </c>
      <c r="K196" t="s">
        <v>521</v>
      </c>
      <c r="L196" t="s">
        <v>866</v>
      </c>
      <c r="M196">
        <v>2</v>
      </c>
      <c r="N196">
        <v>6</v>
      </c>
      <c r="O196">
        <v>108.52500000000001</v>
      </c>
      <c r="P196">
        <v>66.880300000000005</v>
      </c>
      <c r="Q196">
        <v>30.934699999999999</v>
      </c>
      <c r="R196">
        <v>8.7335999999999991</v>
      </c>
      <c r="S196">
        <v>3.8003999999999998</v>
      </c>
      <c r="T196">
        <v>5.1268000000000002</v>
      </c>
      <c r="U196">
        <v>2.8090999999999999</v>
      </c>
      <c r="V196">
        <v>1.9301999999999999</v>
      </c>
      <c r="W196">
        <v>2.2183999999999999</v>
      </c>
      <c r="X196">
        <v>1.3293999999999999</v>
      </c>
      <c r="Y196">
        <v>0</v>
      </c>
      <c r="Z196">
        <v>10.344200000000001</v>
      </c>
      <c r="AA196" t="s">
        <v>558</v>
      </c>
      <c r="AB196">
        <v>2.8784999999999998</v>
      </c>
      <c r="AC196" t="s">
        <v>247</v>
      </c>
      <c r="AD196">
        <v>0.84589999999999999</v>
      </c>
      <c r="AE196" t="s">
        <v>868</v>
      </c>
      <c r="AF196">
        <v>0.90759999999999996</v>
      </c>
      <c r="AG196">
        <v>30.1678</v>
      </c>
      <c r="AH196" s="23">
        <v>277.43169999999998</v>
      </c>
      <c r="AI196">
        <v>1.2</v>
      </c>
      <c r="AK196">
        <v>117</v>
      </c>
      <c r="AL196">
        <v>7</v>
      </c>
      <c r="AM196">
        <v>40</v>
      </c>
      <c r="AN196" t="s">
        <v>869</v>
      </c>
      <c r="AP196" t="str">
        <f t="shared" si="3"/>
        <v>Bold</v>
      </c>
    </row>
    <row r="197" spans="1:42">
      <c r="A197" t="s">
        <v>870</v>
      </c>
      <c r="B197" s="4">
        <v>43402</v>
      </c>
      <c r="C197" s="1">
        <v>0.58680555555555558</v>
      </c>
      <c r="D197" t="s">
        <v>186</v>
      </c>
      <c r="E197" t="s">
        <v>547</v>
      </c>
      <c r="F197" t="s">
        <v>290</v>
      </c>
      <c r="G197">
        <v>6758</v>
      </c>
      <c r="H197" t="s">
        <v>548</v>
      </c>
      <c r="I197" t="s">
        <v>329</v>
      </c>
      <c r="J197" t="s">
        <v>5</v>
      </c>
      <c r="K197" t="s">
        <v>521</v>
      </c>
      <c r="L197" t="s">
        <v>866</v>
      </c>
      <c r="M197">
        <v>1</v>
      </c>
      <c r="N197">
        <v>6</v>
      </c>
      <c r="O197">
        <v>78.504000000000005</v>
      </c>
      <c r="P197">
        <v>39.295499999999997</v>
      </c>
      <c r="Q197">
        <v>23.584499999999998</v>
      </c>
      <c r="R197">
        <v>11.1294</v>
      </c>
      <c r="S197">
        <v>6.9151999999999996</v>
      </c>
      <c r="T197">
        <v>6.9608999999999996</v>
      </c>
      <c r="U197">
        <v>3.8734999999999999</v>
      </c>
      <c r="V197">
        <v>2.4533999999999998</v>
      </c>
      <c r="W197">
        <v>1.2377</v>
      </c>
      <c r="X197">
        <v>1.4126000000000001</v>
      </c>
      <c r="Y197">
        <v>0</v>
      </c>
      <c r="Z197">
        <v>14.508599999999999</v>
      </c>
      <c r="AA197" t="s">
        <v>579</v>
      </c>
      <c r="AB197">
        <v>3.4523000000000001</v>
      </c>
      <c r="AC197" t="s">
        <v>871</v>
      </c>
      <c r="AD197">
        <v>2.0589</v>
      </c>
      <c r="AE197" t="s">
        <v>872</v>
      </c>
      <c r="AF197">
        <v>1.3277000000000001</v>
      </c>
      <c r="AG197">
        <v>20.322800000000001</v>
      </c>
      <c r="AH197">
        <v>217.0369</v>
      </c>
      <c r="AI197">
        <v>5</v>
      </c>
      <c r="AK197">
        <v>119</v>
      </c>
      <c r="AL197">
        <v>7</v>
      </c>
      <c r="AM197">
        <v>26</v>
      </c>
      <c r="AN197" t="s">
        <v>869</v>
      </c>
      <c r="AP197" t="str">
        <f t="shared" si="3"/>
        <v/>
      </c>
    </row>
    <row r="198" spans="1:42">
      <c r="A198" t="s">
        <v>873</v>
      </c>
      <c r="B198" s="4">
        <v>43402</v>
      </c>
      <c r="C198" s="1">
        <v>0.58680555555555558</v>
      </c>
      <c r="D198" t="s">
        <v>186</v>
      </c>
      <c r="E198" t="s">
        <v>547</v>
      </c>
      <c r="F198" t="s">
        <v>290</v>
      </c>
      <c r="G198">
        <v>6758</v>
      </c>
      <c r="H198" t="s">
        <v>548</v>
      </c>
      <c r="I198" t="s">
        <v>329</v>
      </c>
      <c r="J198" t="s">
        <v>5</v>
      </c>
      <c r="K198" t="s">
        <v>521</v>
      </c>
      <c r="L198" t="s">
        <v>866</v>
      </c>
      <c r="M198">
        <v>6</v>
      </c>
      <c r="N198">
        <v>6</v>
      </c>
      <c r="O198">
        <v>57.141599999999997</v>
      </c>
      <c r="P198">
        <v>54.662399999999998</v>
      </c>
      <c r="Q198">
        <v>22.326799999999999</v>
      </c>
      <c r="R198">
        <v>6.0411000000000001</v>
      </c>
      <c r="S198">
        <v>4.8981000000000003</v>
      </c>
      <c r="T198">
        <v>3.5009999999999999</v>
      </c>
      <c r="U198">
        <v>2.3441999999999998</v>
      </c>
      <c r="V198">
        <v>1.4621999999999999</v>
      </c>
      <c r="W198">
        <v>1.0758000000000001</v>
      </c>
      <c r="X198">
        <v>1.8714999999999999</v>
      </c>
      <c r="Y198">
        <v>0</v>
      </c>
      <c r="Z198">
        <v>16.1571</v>
      </c>
      <c r="AA198" t="s">
        <v>741</v>
      </c>
      <c r="AB198">
        <v>1.8396999999999999</v>
      </c>
      <c r="AC198" t="s">
        <v>572</v>
      </c>
      <c r="AD198">
        <v>0.45650000000000002</v>
      </c>
      <c r="AE198" t="s">
        <v>874</v>
      </c>
      <c r="AF198">
        <v>2.1966000000000001</v>
      </c>
      <c r="AG198">
        <v>4.6669</v>
      </c>
      <c r="AH198">
        <v>180.64160000000001</v>
      </c>
      <c r="AI198">
        <v>8</v>
      </c>
      <c r="AK198">
        <v>110</v>
      </c>
      <c r="AL198">
        <v>7</v>
      </c>
      <c r="AM198">
        <v>192</v>
      </c>
      <c r="AN198" t="s">
        <v>869</v>
      </c>
      <c r="AP198" t="str">
        <f t="shared" si="3"/>
        <v/>
      </c>
    </row>
    <row r="199" spans="1:42">
      <c r="A199" t="s">
        <v>875</v>
      </c>
      <c r="B199" s="4">
        <v>43402</v>
      </c>
      <c r="C199" s="1">
        <v>0.58680555555555558</v>
      </c>
      <c r="D199" t="s">
        <v>186</v>
      </c>
      <c r="E199" t="s">
        <v>547</v>
      </c>
      <c r="F199" t="s">
        <v>290</v>
      </c>
      <c r="G199">
        <v>6758</v>
      </c>
      <c r="H199" t="s">
        <v>548</v>
      </c>
      <c r="I199" t="s">
        <v>329</v>
      </c>
      <c r="J199" t="s">
        <v>5</v>
      </c>
      <c r="K199" t="s">
        <v>521</v>
      </c>
      <c r="L199" t="s">
        <v>866</v>
      </c>
      <c r="M199">
        <v>5</v>
      </c>
      <c r="N199">
        <v>8</v>
      </c>
      <c r="O199">
        <v>57.564900000000002</v>
      </c>
      <c r="P199">
        <v>36.747999999999998</v>
      </c>
      <c r="Q199">
        <v>26.042300000000001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24.785</v>
      </c>
      <c r="Z199">
        <v>15.1357</v>
      </c>
      <c r="AA199" t="s">
        <v>876</v>
      </c>
      <c r="AB199">
        <v>1.3153999999999999</v>
      </c>
      <c r="AC199" t="s">
        <v>774</v>
      </c>
      <c r="AD199">
        <v>0.97470000000000001</v>
      </c>
      <c r="AE199" t="s">
        <v>877</v>
      </c>
      <c r="AF199">
        <v>1.7068000000000001</v>
      </c>
      <c r="AG199">
        <v>5.3666</v>
      </c>
      <c r="AH199">
        <v>169.63939999999999</v>
      </c>
      <c r="AI199">
        <v>6.5</v>
      </c>
      <c r="AK199">
        <v>110</v>
      </c>
      <c r="AL199">
        <v>7</v>
      </c>
      <c r="AM199">
        <v>191</v>
      </c>
      <c r="AN199" t="s">
        <v>869</v>
      </c>
      <c r="AP199" t="str">
        <f t="shared" si="3"/>
        <v/>
      </c>
    </row>
    <row r="200" spans="1:42">
      <c r="A200" t="s">
        <v>878</v>
      </c>
      <c r="B200" s="4">
        <v>43402</v>
      </c>
      <c r="C200" s="1">
        <v>0.58680555555555558</v>
      </c>
      <c r="D200" t="s">
        <v>186</v>
      </c>
      <c r="E200" t="s">
        <v>547</v>
      </c>
      <c r="F200" t="s">
        <v>290</v>
      </c>
      <c r="G200">
        <v>6758</v>
      </c>
      <c r="H200" t="s">
        <v>548</v>
      </c>
      <c r="I200" t="s">
        <v>329</v>
      </c>
      <c r="J200" t="s">
        <v>5</v>
      </c>
      <c r="K200" t="s">
        <v>521</v>
      </c>
      <c r="L200" t="s">
        <v>866</v>
      </c>
      <c r="M200">
        <v>7</v>
      </c>
      <c r="N200">
        <v>4</v>
      </c>
      <c r="O200">
        <v>47.999000000000002</v>
      </c>
      <c r="P200">
        <v>46.763800000000003</v>
      </c>
      <c r="Q200">
        <v>23.951799999999999</v>
      </c>
      <c r="R200">
        <v>8.91</v>
      </c>
      <c r="S200">
        <v>4.4294000000000002</v>
      </c>
      <c r="T200">
        <v>6.4828999999999999</v>
      </c>
      <c r="U200">
        <v>5.2510000000000003</v>
      </c>
      <c r="V200">
        <v>1.1862999999999999</v>
      </c>
      <c r="W200">
        <v>1.0840000000000001</v>
      </c>
      <c r="X200">
        <v>1.0690999999999999</v>
      </c>
      <c r="Y200">
        <v>0</v>
      </c>
      <c r="Z200">
        <v>5.7142999999999997</v>
      </c>
      <c r="AA200" t="s">
        <v>879</v>
      </c>
      <c r="AB200">
        <v>2.4508000000000001</v>
      </c>
      <c r="AC200" t="s">
        <v>725</v>
      </c>
      <c r="AD200">
        <v>1.9281999999999999</v>
      </c>
      <c r="AE200" t="s">
        <v>764</v>
      </c>
      <c r="AF200">
        <v>1.4419999999999999</v>
      </c>
      <c r="AG200">
        <v>9.6167999999999996</v>
      </c>
      <c r="AH200">
        <v>168.27930000000001</v>
      </c>
      <c r="AI200">
        <v>5</v>
      </c>
      <c r="AK200">
        <v>110</v>
      </c>
      <c r="AL200">
        <v>7</v>
      </c>
      <c r="AM200">
        <v>32</v>
      </c>
      <c r="AN200" t="s">
        <v>869</v>
      </c>
      <c r="AP200" t="str">
        <f t="shared" si="3"/>
        <v/>
      </c>
    </row>
    <row r="201" spans="1:42">
      <c r="A201" t="s">
        <v>880</v>
      </c>
      <c r="B201" s="4">
        <v>43402</v>
      </c>
      <c r="C201" s="1">
        <v>0.58680555555555558</v>
      </c>
      <c r="D201" t="s">
        <v>186</v>
      </c>
      <c r="E201" t="s">
        <v>547</v>
      </c>
      <c r="F201" t="s">
        <v>290</v>
      </c>
      <c r="G201">
        <v>6758</v>
      </c>
      <c r="H201" t="s">
        <v>548</v>
      </c>
      <c r="I201" t="s">
        <v>329</v>
      </c>
      <c r="J201" t="s">
        <v>5</v>
      </c>
      <c r="K201" t="s">
        <v>521</v>
      </c>
      <c r="L201" t="s">
        <v>866</v>
      </c>
      <c r="M201">
        <v>3</v>
      </c>
      <c r="N201">
        <v>7</v>
      </c>
      <c r="O201">
        <v>65.069999999999993</v>
      </c>
      <c r="P201">
        <v>36.539499999999997</v>
      </c>
      <c r="Q201">
        <v>18.71</v>
      </c>
      <c r="R201">
        <v>10.9313</v>
      </c>
      <c r="S201">
        <v>7.8933</v>
      </c>
      <c r="T201">
        <v>2.8708</v>
      </c>
      <c r="U201">
        <v>2.4944000000000002</v>
      </c>
      <c r="V201">
        <v>1.6243000000000001</v>
      </c>
      <c r="W201">
        <v>1.0577000000000001</v>
      </c>
      <c r="X201">
        <v>1.8707</v>
      </c>
      <c r="Y201">
        <v>0</v>
      </c>
      <c r="Z201">
        <v>0</v>
      </c>
      <c r="AA201" t="s">
        <v>881</v>
      </c>
      <c r="AB201">
        <v>0.73060000000000003</v>
      </c>
      <c r="AC201" t="s">
        <v>603</v>
      </c>
      <c r="AD201">
        <v>1.1358999999999999</v>
      </c>
      <c r="AE201" t="s">
        <v>573</v>
      </c>
      <c r="AF201">
        <v>1.6229</v>
      </c>
      <c r="AG201">
        <v>10.680400000000001</v>
      </c>
      <c r="AH201">
        <v>163.23179999999999</v>
      </c>
      <c r="AI201">
        <v>25</v>
      </c>
      <c r="AK201">
        <v>114</v>
      </c>
      <c r="AL201">
        <v>7</v>
      </c>
      <c r="AM201">
        <v>32</v>
      </c>
      <c r="AN201" t="s">
        <v>869</v>
      </c>
      <c r="AP201" t="str">
        <f t="shared" si="3"/>
        <v/>
      </c>
    </row>
    <row r="202" spans="1:42">
      <c r="A202" t="s">
        <v>882</v>
      </c>
      <c r="B202" s="4">
        <v>43402</v>
      </c>
      <c r="C202" s="1">
        <v>0.58680555555555558</v>
      </c>
      <c r="D202" t="s">
        <v>186</v>
      </c>
      <c r="E202" t="s">
        <v>547</v>
      </c>
      <c r="F202" t="s">
        <v>290</v>
      </c>
      <c r="G202">
        <v>6758</v>
      </c>
      <c r="H202" t="s">
        <v>548</v>
      </c>
      <c r="I202" t="s">
        <v>329</v>
      </c>
      <c r="J202" t="s">
        <v>5</v>
      </c>
      <c r="K202" t="s">
        <v>521</v>
      </c>
      <c r="L202" t="s">
        <v>866</v>
      </c>
      <c r="M202">
        <v>4</v>
      </c>
      <c r="N202">
        <v>6</v>
      </c>
      <c r="O202">
        <v>45.1815</v>
      </c>
      <c r="P202">
        <v>38.549300000000002</v>
      </c>
      <c r="Q202">
        <v>20.202000000000002</v>
      </c>
      <c r="R202">
        <v>5.1798000000000002</v>
      </c>
      <c r="S202">
        <v>6.0896999999999997</v>
      </c>
      <c r="T202">
        <v>2.7989000000000002</v>
      </c>
      <c r="U202">
        <v>2.7269000000000001</v>
      </c>
      <c r="V202">
        <v>0</v>
      </c>
      <c r="W202">
        <v>0</v>
      </c>
      <c r="X202">
        <v>0</v>
      </c>
      <c r="Y202">
        <v>4.1109</v>
      </c>
      <c r="Z202">
        <v>8.3336000000000006</v>
      </c>
      <c r="AA202" t="s">
        <v>571</v>
      </c>
      <c r="AB202">
        <v>1.2461</v>
      </c>
      <c r="AC202" t="s">
        <v>883</v>
      </c>
      <c r="AD202">
        <v>2.3818999999999999</v>
      </c>
      <c r="AE202" t="s">
        <v>877</v>
      </c>
      <c r="AF202">
        <v>1.9336</v>
      </c>
      <c r="AG202">
        <v>2.9716</v>
      </c>
      <c r="AH202">
        <v>141.70580000000001</v>
      </c>
      <c r="AI202">
        <v>12</v>
      </c>
      <c r="AK202">
        <v>111</v>
      </c>
      <c r="AL202">
        <v>7</v>
      </c>
      <c r="AM202">
        <v>155</v>
      </c>
      <c r="AN202" t="s">
        <v>869</v>
      </c>
      <c r="AP202" t="str">
        <f t="shared" si="3"/>
        <v/>
      </c>
    </row>
    <row r="203" spans="1:42">
      <c r="A203" t="s">
        <v>888</v>
      </c>
      <c r="B203" s="4">
        <v>43402</v>
      </c>
      <c r="C203" s="1">
        <v>0.59375</v>
      </c>
      <c r="D203" t="s">
        <v>226</v>
      </c>
      <c r="E203" t="s">
        <v>884</v>
      </c>
      <c r="F203" t="s">
        <v>885</v>
      </c>
      <c r="G203">
        <v>9704</v>
      </c>
      <c r="H203" t="s">
        <v>231</v>
      </c>
      <c r="I203" t="s">
        <v>232</v>
      </c>
      <c r="J203" t="s">
        <v>5</v>
      </c>
      <c r="K203" t="s">
        <v>886</v>
      </c>
      <c r="L203" t="s">
        <v>887</v>
      </c>
      <c r="M203">
        <v>5</v>
      </c>
      <c r="N203">
        <v>3</v>
      </c>
      <c r="O203">
        <v>96.9</v>
      </c>
      <c r="P203">
        <v>64.275199999999998</v>
      </c>
      <c r="Q203">
        <v>31.570799999999998</v>
      </c>
      <c r="R203">
        <v>6.5827</v>
      </c>
      <c r="S203">
        <v>5.7214999999999998</v>
      </c>
      <c r="T203">
        <v>5.5651000000000002</v>
      </c>
      <c r="U203">
        <v>3.7631999999999999</v>
      </c>
      <c r="V203">
        <v>4.2674000000000003</v>
      </c>
      <c r="W203">
        <v>1.1277999999999999</v>
      </c>
      <c r="X203">
        <v>1.2322</v>
      </c>
      <c r="Y203">
        <v>0</v>
      </c>
      <c r="Z203">
        <v>10.843299999999999</v>
      </c>
      <c r="AA203" t="s">
        <v>412</v>
      </c>
      <c r="AB203">
        <v>1.988</v>
      </c>
      <c r="AC203" t="s">
        <v>402</v>
      </c>
      <c r="AD203">
        <v>2.3896000000000002</v>
      </c>
      <c r="AE203" t="s">
        <v>818</v>
      </c>
      <c r="AF203">
        <v>1.6618999999999999</v>
      </c>
      <c r="AG203">
        <v>22.517099999999999</v>
      </c>
      <c r="AH203" s="23">
        <v>260.4058</v>
      </c>
      <c r="AI203">
        <v>2.75</v>
      </c>
      <c r="AJ203">
        <v>6</v>
      </c>
      <c r="AK203">
        <v>74</v>
      </c>
      <c r="AL203">
        <v>7</v>
      </c>
      <c r="AM203">
        <v>10</v>
      </c>
      <c r="AN203" t="s">
        <v>5</v>
      </c>
      <c r="AP203" t="str">
        <f t="shared" si="3"/>
        <v>Bold</v>
      </c>
    </row>
    <row r="204" spans="1:42">
      <c r="A204" t="s">
        <v>889</v>
      </c>
      <c r="B204" s="4">
        <v>43402</v>
      </c>
      <c r="C204" s="1">
        <v>0.59375</v>
      </c>
      <c r="D204" t="s">
        <v>226</v>
      </c>
      <c r="E204" t="s">
        <v>884</v>
      </c>
      <c r="F204" t="s">
        <v>885</v>
      </c>
      <c r="G204">
        <v>9704</v>
      </c>
      <c r="H204" t="s">
        <v>231</v>
      </c>
      <c r="I204" t="s">
        <v>232</v>
      </c>
      <c r="J204" t="s">
        <v>5</v>
      </c>
      <c r="K204" t="s">
        <v>886</v>
      </c>
      <c r="L204" t="s">
        <v>887</v>
      </c>
      <c r="M204">
        <v>3</v>
      </c>
      <c r="N204">
        <v>3</v>
      </c>
      <c r="O204">
        <v>60.734999999999999</v>
      </c>
      <c r="P204">
        <v>79.091200000000001</v>
      </c>
      <c r="Q204">
        <v>23.582000000000001</v>
      </c>
      <c r="R204">
        <v>6.8550000000000004</v>
      </c>
      <c r="S204">
        <v>4.9878</v>
      </c>
      <c r="T204">
        <v>8.0356000000000005</v>
      </c>
      <c r="U204">
        <v>5.5404</v>
      </c>
      <c r="V204">
        <v>1.9215</v>
      </c>
      <c r="W204">
        <v>1.3492999999999999</v>
      </c>
      <c r="X204">
        <v>1.4935</v>
      </c>
      <c r="Y204">
        <v>0</v>
      </c>
      <c r="Z204">
        <v>20.331399999999999</v>
      </c>
      <c r="AA204" t="s">
        <v>246</v>
      </c>
      <c r="AB204">
        <v>2.1069</v>
      </c>
      <c r="AC204" t="s">
        <v>488</v>
      </c>
      <c r="AD204">
        <v>2.7181000000000002</v>
      </c>
      <c r="AE204" t="s">
        <v>593</v>
      </c>
      <c r="AF204">
        <v>2.7858999999999998</v>
      </c>
      <c r="AG204">
        <v>31.428999999999998</v>
      </c>
      <c r="AH204">
        <v>252.96270000000001</v>
      </c>
      <c r="AI204">
        <v>5</v>
      </c>
      <c r="AJ204">
        <v>1</v>
      </c>
      <c r="AK204">
        <v>85</v>
      </c>
      <c r="AL204">
        <v>7</v>
      </c>
      <c r="AM204">
        <v>51</v>
      </c>
      <c r="AN204" t="s">
        <v>5</v>
      </c>
      <c r="AP204" t="str">
        <f t="shared" si="3"/>
        <v/>
      </c>
    </row>
    <row r="205" spans="1:42">
      <c r="A205" t="s">
        <v>890</v>
      </c>
      <c r="B205" s="4">
        <v>43402</v>
      </c>
      <c r="C205" s="1">
        <v>0.59375</v>
      </c>
      <c r="D205" t="s">
        <v>226</v>
      </c>
      <c r="E205" t="s">
        <v>884</v>
      </c>
      <c r="F205" t="s">
        <v>885</v>
      </c>
      <c r="G205">
        <v>9704</v>
      </c>
      <c r="H205" t="s">
        <v>231</v>
      </c>
      <c r="I205" t="s">
        <v>232</v>
      </c>
      <c r="J205" t="s">
        <v>5</v>
      </c>
      <c r="K205" t="s">
        <v>886</v>
      </c>
      <c r="L205" t="s">
        <v>887</v>
      </c>
      <c r="M205">
        <v>7</v>
      </c>
      <c r="N205">
        <v>3</v>
      </c>
      <c r="O205">
        <v>79.174999999999997</v>
      </c>
      <c r="P205">
        <v>41.525599999999997</v>
      </c>
      <c r="Q205">
        <v>42.128799999999998</v>
      </c>
      <c r="R205">
        <v>10.32</v>
      </c>
      <c r="S205">
        <v>5.8014999999999999</v>
      </c>
      <c r="T205">
        <v>3.8187000000000002</v>
      </c>
      <c r="U205">
        <v>3.3050000000000002</v>
      </c>
      <c r="V205">
        <v>1.1061000000000001</v>
      </c>
      <c r="W205">
        <v>1.0557000000000001</v>
      </c>
      <c r="X205">
        <v>1.4519</v>
      </c>
      <c r="Y205">
        <v>0</v>
      </c>
      <c r="Z205">
        <v>18.715</v>
      </c>
      <c r="AA205" t="s">
        <v>284</v>
      </c>
      <c r="AB205">
        <v>1.2219</v>
      </c>
      <c r="AC205" t="s">
        <v>891</v>
      </c>
      <c r="AD205">
        <v>2.9115000000000002</v>
      </c>
      <c r="AE205" t="s">
        <v>892</v>
      </c>
      <c r="AF205">
        <v>2.9336000000000002</v>
      </c>
      <c r="AG205">
        <v>35.6813</v>
      </c>
      <c r="AH205">
        <v>251.15170000000001</v>
      </c>
      <c r="AI205">
        <v>7</v>
      </c>
      <c r="AJ205">
        <v>3</v>
      </c>
      <c r="AK205">
        <v>71</v>
      </c>
      <c r="AL205">
        <v>7</v>
      </c>
      <c r="AM205">
        <v>10</v>
      </c>
      <c r="AN205" t="s">
        <v>5</v>
      </c>
      <c r="AP205" t="str">
        <f t="shared" si="3"/>
        <v/>
      </c>
    </row>
    <row r="206" spans="1:42">
      <c r="A206" t="s">
        <v>893</v>
      </c>
      <c r="B206" s="4">
        <v>43402</v>
      </c>
      <c r="C206" s="1">
        <v>0.59375</v>
      </c>
      <c r="D206" t="s">
        <v>226</v>
      </c>
      <c r="E206" t="s">
        <v>884</v>
      </c>
      <c r="F206" t="s">
        <v>885</v>
      </c>
      <c r="G206">
        <v>9704</v>
      </c>
      <c r="H206" t="s">
        <v>231</v>
      </c>
      <c r="I206" t="s">
        <v>232</v>
      </c>
      <c r="J206" t="s">
        <v>5</v>
      </c>
      <c r="K206" t="s">
        <v>886</v>
      </c>
      <c r="L206" t="s">
        <v>887</v>
      </c>
      <c r="M206">
        <v>6</v>
      </c>
      <c r="N206">
        <v>3</v>
      </c>
      <c r="O206">
        <v>97.5</v>
      </c>
      <c r="P206">
        <v>43.789900000000003</v>
      </c>
      <c r="Q206">
        <v>28.573699999999999</v>
      </c>
      <c r="R206">
        <v>8.0524000000000004</v>
      </c>
      <c r="S206">
        <v>5.1425000000000001</v>
      </c>
      <c r="T206">
        <v>5.1390000000000002</v>
      </c>
      <c r="U206">
        <v>2.4053</v>
      </c>
      <c r="V206">
        <v>1.3653</v>
      </c>
      <c r="W206">
        <v>1.4025000000000001</v>
      </c>
      <c r="X206">
        <v>0</v>
      </c>
      <c r="Y206">
        <v>1.542</v>
      </c>
      <c r="Z206">
        <v>18.525700000000001</v>
      </c>
      <c r="AA206" t="s">
        <v>273</v>
      </c>
      <c r="AB206">
        <v>0.51590000000000003</v>
      </c>
      <c r="AC206" t="s">
        <v>596</v>
      </c>
      <c r="AD206">
        <v>0.72489999999999999</v>
      </c>
      <c r="AE206" t="s">
        <v>894</v>
      </c>
      <c r="AF206">
        <v>2.0045000000000002</v>
      </c>
      <c r="AG206">
        <v>25.145099999999999</v>
      </c>
      <c r="AH206">
        <v>241.8287</v>
      </c>
      <c r="AI206">
        <v>5.5</v>
      </c>
      <c r="AJ206">
        <v>5</v>
      </c>
      <c r="AK206">
        <v>74</v>
      </c>
      <c r="AL206">
        <v>7</v>
      </c>
      <c r="AM206">
        <v>31</v>
      </c>
      <c r="AN206" t="s">
        <v>5</v>
      </c>
      <c r="AP206" t="str">
        <f t="shared" si="3"/>
        <v/>
      </c>
    </row>
    <row r="207" spans="1:42">
      <c r="A207" t="s">
        <v>895</v>
      </c>
      <c r="B207" s="4">
        <v>43402</v>
      </c>
      <c r="C207" s="1">
        <v>0.59375</v>
      </c>
      <c r="D207" t="s">
        <v>226</v>
      </c>
      <c r="E207" t="s">
        <v>884</v>
      </c>
      <c r="F207" t="s">
        <v>885</v>
      </c>
      <c r="G207">
        <v>9704</v>
      </c>
      <c r="H207" t="s">
        <v>231</v>
      </c>
      <c r="I207" t="s">
        <v>232</v>
      </c>
      <c r="J207" t="s">
        <v>5</v>
      </c>
      <c r="K207" t="s">
        <v>886</v>
      </c>
      <c r="L207" t="s">
        <v>887</v>
      </c>
      <c r="M207">
        <v>2</v>
      </c>
      <c r="N207">
        <v>3</v>
      </c>
      <c r="O207">
        <v>53.446199999999997</v>
      </c>
      <c r="P207">
        <v>80.256200000000007</v>
      </c>
      <c r="Q207">
        <v>20.783300000000001</v>
      </c>
      <c r="R207">
        <v>9.6823999999999995</v>
      </c>
      <c r="S207">
        <v>6.3231999999999999</v>
      </c>
      <c r="T207">
        <v>5.1623000000000001</v>
      </c>
      <c r="U207">
        <v>1.7016</v>
      </c>
      <c r="V207">
        <v>0</v>
      </c>
      <c r="W207">
        <v>0</v>
      </c>
      <c r="X207">
        <v>0</v>
      </c>
      <c r="Y207">
        <v>5.4821999999999997</v>
      </c>
      <c r="Z207">
        <v>14.4671</v>
      </c>
      <c r="AA207" t="s">
        <v>591</v>
      </c>
      <c r="AB207">
        <v>1.6355</v>
      </c>
      <c r="AC207" t="s">
        <v>592</v>
      </c>
      <c r="AD207">
        <v>2.476</v>
      </c>
      <c r="AE207" t="s">
        <v>896</v>
      </c>
      <c r="AF207">
        <v>0.44069999999999998</v>
      </c>
      <c r="AG207">
        <v>24.595199999999998</v>
      </c>
      <c r="AH207">
        <v>226.452</v>
      </c>
      <c r="AI207">
        <v>6.5</v>
      </c>
      <c r="AJ207">
        <v>2</v>
      </c>
      <c r="AK207">
        <v>86</v>
      </c>
      <c r="AL207">
        <v>7</v>
      </c>
      <c r="AM207">
        <v>17</v>
      </c>
      <c r="AN207" t="s">
        <v>5</v>
      </c>
      <c r="AP207" t="str">
        <f t="shared" si="3"/>
        <v/>
      </c>
    </row>
    <row r="208" spans="1:42">
      <c r="A208" t="s">
        <v>897</v>
      </c>
      <c r="B208" s="4">
        <v>43402</v>
      </c>
      <c r="C208" s="1">
        <v>0.59375</v>
      </c>
      <c r="D208" t="s">
        <v>226</v>
      </c>
      <c r="E208" t="s">
        <v>884</v>
      </c>
      <c r="F208" t="s">
        <v>885</v>
      </c>
      <c r="G208">
        <v>9704</v>
      </c>
      <c r="H208" t="s">
        <v>231</v>
      </c>
      <c r="I208" t="s">
        <v>232</v>
      </c>
      <c r="J208" t="s">
        <v>5</v>
      </c>
      <c r="K208" t="s">
        <v>886</v>
      </c>
      <c r="L208" t="s">
        <v>887</v>
      </c>
      <c r="M208">
        <v>4</v>
      </c>
      <c r="N208">
        <v>3</v>
      </c>
      <c r="O208">
        <v>46.585000000000001</v>
      </c>
      <c r="P208">
        <v>60.491999999999997</v>
      </c>
      <c r="Q208">
        <v>39.918599999999998</v>
      </c>
      <c r="R208">
        <v>8.7287999999999997</v>
      </c>
      <c r="S208">
        <v>5.4363000000000001</v>
      </c>
      <c r="T208">
        <v>4.7770999999999999</v>
      </c>
      <c r="U208">
        <v>0</v>
      </c>
      <c r="V208">
        <v>0</v>
      </c>
      <c r="W208">
        <v>0</v>
      </c>
      <c r="X208">
        <v>0</v>
      </c>
      <c r="Y208">
        <v>9.4624000000000006</v>
      </c>
      <c r="Z208">
        <v>19.5214</v>
      </c>
      <c r="AA208" t="s">
        <v>266</v>
      </c>
      <c r="AB208">
        <v>4.1307999999999998</v>
      </c>
      <c r="AC208" t="s">
        <v>586</v>
      </c>
      <c r="AD208">
        <v>3.4106000000000001</v>
      </c>
      <c r="AE208" t="s">
        <v>546</v>
      </c>
      <c r="AF208">
        <v>1.2221</v>
      </c>
      <c r="AG208">
        <v>15.9339</v>
      </c>
      <c r="AH208">
        <v>219.6191</v>
      </c>
      <c r="AI208">
        <v>3.5</v>
      </c>
      <c r="AJ208">
        <v>7</v>
      </c>
      <c r="AK208">
        <v>82</v>
      </c>
      <c r="AL208">
        <v>7</v>
      </c>
      <c r="AM208">
        <v>32</v>
      </c>
      <c r="AN208" t="s">
        <v>5</v>
      </c>
      <c r="AP208" t="str">
        <f t="shared" si="3"/>
        <v/>
      </c>
    </row>
    <row r="209" spans="1:42">
      <c r="A209" t="s">
        <v>898</v>
      </c>
      <c r="B209" s="4">
        <v>43402</v>
      </c>
      <c r="C209" s="1">
        <v>0.59375</v>
      </c>
      <c r="D209" t="s">
        <v>226</v>
      </c>
      <c r="E209" t="s">
        <v>884</v>
      </c>
      <c r="F209" t="s">
        <v>885</v>
      </c>
      <c r="G209">
        <v>9704</v>
      </c>
      <c r="H209" t="s">
        <v>231</v>
      </c>
      <c r="I209" t="s">
        <v>232</v>
      </c>
      <c r="J209" t="s">
        <v>5</v>
      </c>
      <c r="K209" t="s">
        <v>886</v>
      </c>
      <c r="L209" t="s">
        <v>887</v>
      </c>
      <c r="M209">
        <v>1</v>
      </c>
      <c r="N209">
        <v>3</v>
      </c>
      <c r="O209">
        <v>85.525000000000006</v>
      </c>
      <c r="P209">
        <v>44.944699999999997</v>
      </c>
      <c r="Q209">
        <v>25.17</v>
      </c>
      <c r="R209">
        <v>13.5054</v>
      </c>
      <c r="S209">
        <v>6.7988</v>
      </c>
      <c r="T209">
        <v>2.0577999999999999</v>
      </c>
      <c r="U209">
        <v>1.9365000000000001</v>
      </c>
      <c r="V209">
        <v>0</v>
      </c>
      <c r="W209">
        <v>0</v>
      </c>
      <c r="X209">
        <v>0</v>
      </c>
      <c r="Y209">
        <v>5.4084000000000003</v>
      </c>
      <c r="Z209">
        <v>19.320699999999999</v>
      </c>
      <c r="AA209" t="s">
        <v>250</v>
      </c>
      <c r="AB209">
        <v>1.1148</v>
      </c>
      <c r="AC209" t="s">
        <v>392</v>
      </c>
      <c r="AD209">
        <v>2.2629000000000001</v>
      </c>
      <c r="AE209" t="s">
        <v>393</v>
      </c>
      <c r="AF209">
        <v>1.6755</v>
      </c>
      <c r="AG209">
        <v>7.3433999999999999</v>
      </c>
      <c r="AH209">
        <v>217.06389999999999</v>
      </c>
      <c r="AI209">
        <v>12</v>
      </c>
      <c r="AJ209">
        <v>4</v>
      </c>
      <c r="AK209">
        <v>89</v>
      </c>
      <c r="AL209">
        <v>7</v>
      </c>
      <c r="AM209">
        <v>17</v>
      </c>
      <c r="AN209" t="s">
        <v>5</v>
      </c>
      <c r="AP209" t="str">
        <f t="shared" si="3"/>
        <v/>
      </c>
    </row>
    <row r="210" spans="1:42">
      <c r="A210" t="s">
        <v>900</v>
      </c>
      <c r="B210" s="4">
        <v>43402</v>
      </c>
      <c r="C210" s="1">
        <v>0.59722222222222221</v>
      </c>
      <c r="D210" t="s">
        <v>224</v>
      </c>
      <c r="E210" t="s">
        <v>484</v>
      </c>
      <c r="G210">
        <v>7632</v>
      </c>
      <c r="H210" t="s">
        <v>231</v>
      </c>
      <c r="I210" t="s">
        <v>232</v>
      </c>
      <c r="J210" t="s">
        <v>233</v>
      </c>
      <c r="K210" t="s">
        <v>778</v>
      </c>
      <c r="L210" t="s">
        <v>899</v>
      </c>
      <c r="M210">
        <v>2</v>
      </c>
      <c r="N210">
        <v>3</v>
      </c>
      <c r="O210">
        <v>75.789400000000001</v>
      </c>
      <c r="P210">
        <v>71.279700000000005</v>
      </c>
      <c r="Q210">
        <v>32.128799999999998</v>
      </c>
      <c r="R210">
        <v>10.6035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24.166399999999999</v>
      </c>
      <c r="Z210">
        <v>18.7607</v>
      </c>
      <c r="AA210" t="s">
        <v>444</v>
      </c>
      <c r="AB210">
        <v>1.9692000000000001</v>
      </c>
      <c r="AC210" t="s">
        <v>901</v>
      </c>
      <c r="AD210">
        <v>0.1452</v>
      </c>
      <c r="AE210" t="s">
        <v>902</v>
      </c>
      <c r="AF210">
        <v>1.4906999999999999</v>
      </c>
      <c r="AG210">
        <v>11.1</v>
      </c>
      <c r="AH210" s="23">
        <v>247.43350000000001</v>
      </c>
      <c r="AI210">
        <v>3</v>
      </c>
      <c r="AJ210">
        <v>2</v>
      </c>
      <c r="AK210">
        <v>75</v>
      </c>
      <c r="AL210">
        <v>16</v>
      </c>
      <c r="AM210">
        <v>35</v>
      </c>
      <c r="AN210" t="s">
        <v>439</v>
      </c>
      <c r="AP210" t="str">
        <f t="shared" si="3"/>
        <v>Bold</v>
      </c>
    </row>
    <row r="211" spans="1:42">
      <c r="A211" t="s">
        <v>903</v>
      </c>
      <c r="B211" s="4">
        <v>43402</v>
      </c>
      <c r="C211" s="1">
        <v>0.59722222222222221</v>
      </c>
      <c r="D211" t="s">
        <v>224</v>
      </c>
      <c r="E211" t="s">
        <v>484</v>
      </c>
      <c r="G211">
        <v>7632</v>
      </c>
      <c r="H211" t="s">
        <v>231</v>
      </c>
      <c r="I211" t="s">
        <v>232</v>
      </c>
      <c r="J211" t="s">
        <v>233</v>
      </c>
      <c r="K211" t="s">
        <v>778</v>
      </c>
      <c r="L211" t="s">
        <v>899</v>
      </c>
      <c r="M211">
        <v>13</v>
      </c>
      <c r="N211">
        <v>3</v>
      </c>
      <c r="O211">
        <v>85.36</v>
      </c>
      <c r="P211">
        <v>52.536499999999997</v>
      </c>
      <c r="Q211">
        <v>31.877700000000001</v>
      </c>
      <c r="R211">
        <v>8.3027999999999995</v>
      </c>
      <c r="S211">
        <v>3.7458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13.976699999999999</v>
      </c>
      <c r="Z211">
        <v>18.197900000000001</v>
      </c>
      <c r="AA211" t="s">
        <v>441</v>
      </c>
      <c r="AB211">
        <v>0.95679999999999998</v>
      </c>
      <c r="AC211" t="s">
        <v>442</v>
      </c>
      <c r="AD211">
        <v>1.5294000000000001</v>
      </c>
      <c r="AE211" t="s">
        <v>497</v>
      </c>
      <c r="AF211">
        <v>0.97</v>
      </c>
      <c r="AG211">
        <v>9.85</v>
      </c>
      <c r="AH211">
        <v>227.30369999999999</v>
      </c>
      <c r="AI211">
        <v>8</v>
      </c>
      <c r="AJ211">
        <v>12</v>
      </c>
      <c r="AK211">
        <v>65</v>
      </c>
      <c r="AL211">
        <v>16</v>
      </c>
      <c r="AM211">
        <v>16</v>
      </c>
      <c r="AN211" t="s">
        <v>439</v>
      </c>
      <c r="AP211" t="str">
        <f t="shared" si="3"/>
        <v/>
      </c>
    </row>
    <row r="212" spans="1:42">
      <c r="A212" t="s">
        <v>904</v>
      </c>
      <c r="B212" s="4">
        <v>43402</v>
      </c>
      <c r="C212" s="1">
        <v>0.59722222222222221</v>
      </c>
      <c r="D212" t="s">
        <v>224</v>
      </c>
      <c r="E212" t="s">
        <v>484</v>
      </c>
      <c r="G212">
        <v>7632</v>
      </c>
      <c r="H212" t="s">
        <v>231</v>
      </c>
      <c r="I212" t="s">
        <v>232</v>
      </c>
      <c r="J212" t="s">
        <v>233</v>
      </c>
      <c r="K212" t="s">
        <v>778</v>
      </c>
      <c r="L212" t="s">
        <v>899</v>
      </c>
      <c r="M212">
        <v>14</v>
      </c>
      <c r="N212">
        <v>3</v>
      </c>
      <c r="O212">
        <v>83.095500000000001</v>
      </c>
      <c r="P212">
        <v>48.753599999999999</v>
      </c>
      <c r="Q212">
        <v>22.6342</v>
      </c>
      <c r="R212">
        <v>6.9810999999999996</v>
      </c>
      <c r="S212">
        <v>3.8408000000000002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12.3367</v>
      </c>
      <c r="Z212">
        <v>18.8629</v>
      </c>
      <c r="AA212" t="s">
        <v>473</v>
      </c>
      <c r="AB212">
        <v>2.1421999999999999</v>
      </c>
      <c r="AC212" t="s">
        <v>474</v>
      </c>
      <c r="AD212">
        <v>1.8369</v>
      </c>
      <c r="AE212" t="s">
        <v>905</v>
      </c>
      <c r="AF212">
        <v>1.2645999999999999</v>
      </c>
      <c r="AG212">
        <v>14.6</v>
      </c>
      <c r="AH212">
        <v>216.3486</v>
      </c>
      <c r="AI212">
        <v>2.25</v>
      </c>
      <c r="AJ212">
        <v>1</v>
      </c>
      <c r="AK212">
        <v>79</v>
      </c>
      <c r="AL212">
        <v>16</v>
      </c>
      <c r="AM212">
        <v>19</v>
      </c>
      <c r="AN212" t="s">
        <v>439</v>
      </c>
      <c r="AP212" t="str">
        <f t="shared" si="3"/>
        <v/>
      </c>
    </row>
    <row r="213" spans="1:42">
      <c r="A213" t="s">
        <v>906</v>
      </c>
      <c r="B213" s="4">
        <v>43402</v>
      </c>
      <c r="C213" s="1">
        <v>0.59722222222222221</v>
      </c>
      <c r="D213" t="s">
        <v>224</v>
      </c>
      <c r="E213" t="s">
        <v>484</v>
      </c>
      <c r="G213">
        <v>7632</v>
      </c>
      <c r="H213" t="s">
        <v>231</v>
      </c>
      <c r="I213" t="s">
        <v>232</v>
      </c>
      <c r="J213" t="s">
        <v>233</v>
      </c>
      <c r="K213" t="s">
        <v>778</v>
      </c>
      <c r="L213" t="s">
        <v>899</v>
      </c>
      <c r="M213">
        <v>15</v>
      </c>
      <c r="N213">
        <v>3</v>
      </c>
      <c r="O213">
        <v>93.883600000000001</v>
      </c>
      <c r="P213">
        <v>44.549500000000002</v>
      </c>
      <c r="Q213">
        <v>16.124199999999998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27.912500000000001</v>
      </c>
      <c r="Z213">
        <v>18.855699999999999</v>
      </c>
      <c r="AA213" t="s">
        <v>469</v>
      </c>
      <c r="AB213">
        <v>1.3923000000000001</v>
      </c>
      <c r="AC213" t="s">
        <v>907</v>
      </c>
      <c r="AD213">
        <v>1.0283</v>
      </c>
      <c r="AE213" t="s">
        <v>319</v>
      </c>
      <c r="AF213">
        <v>1.3934</v>
      </c>
      <c r="AG213">
        <v>9.766</v>
      </c>
      <c r="AH213">
        <v>214.90549999999999</v>
      </c>
      <c r="AI213">
        <v>3.33</v>
      </c>
      <c r="AJ213">
        <v>5</v>
      </c>
      <c r="AK213">
        <v>0</v>
      </c>
      <c r="AL213">
        <v>16</v>
      </c>
      <c r="AM213">
        <v>59</v>
      </c>
      <c r="AN213" t="s">
        <v>439</v>
      </c>
      <c r="AP213" t="str">
        <f t="shared" si="3"/>
        <v/>
      </c>
    </row>
    <row r="214" spans="1:42">
      <c r="A214" t="s">
        <v>908</v>
      </c>
      <c r="B214" s="4">
        <v>43402</v>
      </c>
      <c r="C214" s="1">
        <v>0.59722222222222221</v>
      </c>
      <c r="D214" t="s">
        <v>224</v>
      </c>
      <c r="E214" t="s">
        <v>484</v>
      </c>
      <c r="G214">
        <v>7632</v>
      </c>
      <c r="H214" t="s">
        <v>231</v>
      </c>
      <c r="I214" t="s">
        <v>232</v>
      </c>
      <c r="J214" t="s">
        <v>233</v>
      </c>
      <c r="K214" t="s">
        <v>778</v>
      </c>
      <c r="L214" t="s">
        <v>899</v>
      </c>
      <c r="M214">
        <v>7</v>
      </c>
      <c r="N214">
        <v>4</v>
      </c>
      <c r="O214">
        <v>59.651200000000003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90.729600000000005</v>
      </c>
      <c r="Z214">
        <v>5.7142999999999997</v>
      </c>
      <c r="AA214" t="s">
        <v>909</v>
      </c>
      <c r="AB214">
        <v>0.78539999999999999</v>
      </c>
      <c r="AC214" t="s">
        <v>910</v>
      </c>
      <c r="AD214">
        <v>0.36840000000000001</v>
      </c>
      <c r="AE214" t="s">
        <v>911</v>
      </c>
      <c r="AF214">
        <v>0.70409999999999995</v>
      </c>
      <c r="AG214">
        <v>1.5</v>
      </c>
      <c r="AH214">
        <v>159.453</v>
      </c>
      <c r="AI214">
        <v>16</v>
      </c>
      <c r="AJ214">
        <v>11</v>
      </c>
      <c r="AK214">
        <v>0</v>
      </c>
      <c r="AL214">
        <v>16</v>
      </c>
      <c r="AM214">
        <v>5</v>
      </c>
      <c r="AN214" t="s">
        <v>439</v>
      </c>
      <c r="AP214" t="str">
        <f t="shared" si="3"/>
        <v/>
      </c>
    </row>
    <row r="215" spans="1:42">
      <c r="A215" t="s">
        <v>912</v>
      </c>
      <c r="B215" s="4">
        <v>43402</v>
      </c>
      <c r="C215" s="1">
        <v>0.59722222222222221</v>
      </c>
      <c r="D215" t="s">
        <v>224</v>
      </c>
      <c r="E215" t="s">
        <v>484</v>
      </c>
      <c r="G215">
        <v>7632</v>
      </c>
      <c r="H215" t="s">
        <v>231</v>
      </c>
      <c r="I215" t="s">
        <v>232</v>
      </c>
      <c r="J215" t="s">
        <v>233</v>
      </c>
      <c r="K215" t="s">
        <v>778</v>
      </c>
      <c r="L215" t="s">
        <v>899</v>
      </c>
      <c r="M215">
        <v>11</v>
      </c>
      <c r="N215">
        <v>3</v>
      </c>
      <c r="O215">
        <v>52.911999999999999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80.479200000000006</v>
      </c>
      <c r="Z215">
        <v>13.3743</v>
      </c>
      <c r="AA215" t="s">
        <v>634</v>
      </c>
      <c r="AB215">
        <v>0.73899999999999999</v>
      </c>
      <c r="AC215" t="s">
        <v>910</v>
      </c>
      <c r="AD215">
        <v>0.36840000000000001</v>
      </c>
      <c r="AE215" t="s">
        <v>303</v>
      </c>
      <c r="AF215">
        <v>1.5091000000000001</v>
      </c>
      <c r="AG215">
        <v>3.6</v>
      </c>
      <c r="AH215">
        <v>152.982</v>
      </c>
      <c r="AI215">
        <v>33</v>
      </c>
      <c r="AJ215">
        <v>14</v>
      </c>
      <c r="AK215">
        <v>0</v>
      </c>
      <c r="AL215">
        <v>16</v>
      </c>
      <c r="AM215">
        <v>19</v>
      </c>
      <c r="AN215" t="s">
        <v>439</v>
      </c>
      <c r="AP215" t="str">
        <f t="shared" si="3"/>
        <v/>
      </c>
    </row>
    <row r="216" spans="1:42">
      <c r="A216" t="s">
        <v>913</v>
      </c>
      <c r="B216" s="4">
        <v>43402</v>
      </c>
      <c r="C216" s="1">
        <v>0.59722222222222221</v>
      </c>
      <c r="D216" t="s">
        <v>224</v>
      </c>
      <c r="E216" t="s">
        <v>484</v>
      </c>
      <c r="G216">
        <v>7632</v>
      </c>
      <c r="H216" t="s">
        <v>231</v>
      </c>
      <c r="I216" t="s">
        <v>232</v>
      </c>
      <c r="J216" t="s">
        <v>233</v>
      </c>
      <c r="K216" t="s">
        <v>778</v>
      </c>
      <c r="L216" t="s">
        <v>899</v>
      </c>
      <c r="M216">
        <v>12</v>
      </c>
      <c r="N216">
        <v>3</v>
      </c>
      <c r="O216">
        <v>56.280099999999997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85.602000000000004</v>
      </c>
      <c r="Z216">
        <v>0</v>
      </c>
      <c r="AA216" t="s">
        <v>644</v>
      </c>
      <c r="AB216">
        <v>1.6682999999999999</v>
      </c>
      <c r="AC216" t="s">
        <v>365</v>
      </c>
      <c r="AD216">
        <v>1.8451</v>
      </c>
      <c r="AE216" t="s">
        <v>268</v>
      </c>
      <c r="AF216">
        <v>2.0451000000000001</v>
      </c>
      <c r="AG216">
        <v>3.6</v>
      </c>
      <c r="AH216">
        <v>151.04050000000001</v>
      </c>
      <c r="AI216">
        <v>25</v>
      </c>
      <c r="AJ216">
        <v>9</v>
      </c>
      <c r="AK216">
        <v>0</v>
      </c>
      <c r="AL216">
        <v>16</v>
      </c>
      <c r="AM216">
        <v>37</v>
      </c>
      <c r="AN216" t="s">
        <v>439</v>
      </c>
      <c r="AP216" t="str">
        <f t="shared" si="3"/>
        <v/>
      </c>
    </row>
    <row r="217" spans="1:42">
      <c r="A217" t="s">
        <v>914</v>
      </c>
      <c r="B217" s="4">
        <v>43402</v>
      </c>
      <c r="C217" s="1">
        <v>0.59722222222222221</v>
      </c>
      <c r="D217" t="s">
        <v>224</v>
      </c>
      <c r="E217" t="s">
        <v>484</v>
      </c>
      <c r="G217">
        <v>7632</v>
      </c>
      <c r="H217" t="s">
        <v>231</v>
      </c>
      <c r="I217" t="s">
        <v>232</v>
      </c>
      <c r="J217" t="s">
        <v>233</v>
      </c>
      <c r="K217" t="s">
        <v>778</v>
      </c>
      <c r="L217" t="s">
        <v>899</v>
      </c>
      <c r="M217">
        <v>3</v>
      </c>
      <c r="N217">
        <v>3</v>
      </c>
      <c r="O217">
        <v>40.031500000000001</v>
      </c>
      <c r="P217">
        <v>42.9221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37.520499999999998</v>
      </c>
      <c r="Z217">
        <v>17.457100000000001</v>
      </c>
      <c r="AA217" t="s">
        <v>617</v>
      </c>
      <c r="AB217">
        <v>0.3962</v>
      </c>
      <c r="AC217" t="s">
        <v>915</v>
      </c>
      <c r="AD217">
        <v>0.08</v>
      </c>
      <c r="AE217" t="s">
        <v>916</v>
      </c>
      <c r="AF217">
        <v>0.55710000000000004</v>
      </c>
      <c r="AG217">
        <v>4.0999999999999996</v>
      </c>
      <c r="AH217">
        <v>143.06450000000001</v>
      </c>
      <c r="AI217">
        <v>50</v>
      </c>
      <c r="AJ217">
        <v>4</v>
      </c>
      <c r="AK217">
        <v>0</v>
      </c>
      <c r="AL217">
        <v>16</v>
      </c>
      <c r="AM217">
        <v>37</v>
      </c>
      <c r="AN217" t="s">
        <v>439</v>
      </c>
      <c r="AP217" t="str">
        <f t="shared" si="3"/>
        <v/>
      </c>
    </row>
    <row r="218" spans="1:42">
      <c r="A218" t="s">
        <v>917</v>
      </c>
      <c r="B218" s="4">
        <v>43402</v>
      </c>
      <c r="C218" s="1">
        <v>0.59722222222222221</v>
      </c>
      <c r="D218" t="s">
        <v>224</v>
      </c>
      <c r="E218" t="s">
        <v>484</v>
      </c>
      <c r="G218">
        <v>7632</v>
      </c>
      <c r="H218" t="s">
        <v>231</v>
      </c>
      <c r="I218" t="s">
        <v>232</v>
      </c>
      <c r="J218" t="s">
        <v>233</v>
      </c>
      <c r="K218" t="s">
        <v>778</v>
      </c>
      <c r="L218" t="s">
        <v>899</v>
      </c>
      <c r="M218">
        <v>9</v>
      </c>
      <c r="N218">
        <v>3</v>
      </c>
      <c r="O218">
        <v>42.345199999999998</v>
      </c>
      <c r="P218">
        <v>42.122599999999998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38.046900000000001</v>
      </c>
      <c r="Z218">
        <v>11.835699999999999</v>
      </c>
      <c r="AA218" t="s">
        <v>637</v>
      </c>
      <c r="AB218">
        <v>0.31419999999999998</v>
      </c>
      <c r="AC218" t="s">
        <v>918</v>
      </c>
      <c r="AD218">
        <v>0.1701</v>
      </c>
      <c r="AE218" t="s">
        <v>628</v>
      </c>
      <c r="AF218">
        <v>1.5454000000000001</v>
      </c>
      <c r="AG218">
        <v>2.1</v>
      </c>
      <c r="AH218">
        <v>138.47999999999999</v>
      </c>
      <c r="AI218">
        <v>50</v>
      </c>
      <c r="AJ218">
        <v>13</v>
      </c>
      <c r="AK218">
        <v>0</v>
      </c>
      <c r="AL218">
        <v>16</v>
      </c>
      <c r="AM218">
        <v>19</v>
      </c>
      <c r="AN218" t="s">
        <v>439</v>
      </c>
      <c r="AP218" t="str">
        <f t="shared" si="3"/>
        <v/>
      </c>
    </row>
    <row r="219" spans="1:42">
      <c r="A219" t="s">
        <v>919</v>
      </c>
      <c r="B219" s="4">
        <v>43402</v>
      </c>
      <c r="C219" s="1">
        <v>0.59722222222222221</v>
      </c>
      <c r="D219" t="s">
        <v>224</v>
      </c>
      <c r="E219" t="s">
        <v>484</v>
      </c>
      <c r="G219">
        <v>7632</v>
      </c>
      <c r="H219" t="s">
        <v>231</v>
      </c>
      <c r="I219" t="s">
        <v>232</v>
      </c>
      <c r="J219" t="s">
        <v>233</v>
      </c>
      <c r="K219" t="s">
        <v>778</v>
      </c>
      <c r="L219" t="s">
        <v>899</v>
      </c>
      <c r="M219">
        <v>10</v>
      </c>
      <c r="N219">
        <v>3</v>
      </c>
      <c r="O219">
        <v>35.490400000000001</v>
      </c>
      <c r="P219">
        <v>38.071800000000003</v>
      </c>
      <c r="Q219">
        <v>19.2395</v>
      </c>
      <c r="R219">
        <v>4.3677999999999999</v>
      </c>
      <c r="S219">
        <v>3.8592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8.5920000000000005</v>
      </c>
      <c r="Z219">
        <v>11.3193</v>
      </c>
      <c r="AA219" t="s">
        <v>614</v>
      </c>
      <c r="AB219">
        <v>2.7254</v>
      </c>
      <c r="AC219" t="s">
        <v>920</v>
      </c>
      <c r="AD219">
        <v>1.2634000000000001</v>
      </c>
      <c r="AE219" t="s">
        <v>303</v>
      </c>
      <c r="AF219">
        <v>1.5091000000000001</v>
      </c>
      <c r="AG219">
        <v>5.6</v>
      </c>
      <c r="AH219">
        <v>132.03790000000001</v>
      </c>
      <c r="AI219">
        <v>66</v>
      </c>
      <c r="AJ219">
        <v>3</v>
      </c>
      <c r="AK219">
        <v>0</v>
      </c>
      <c r="AL219">
        <v>16</v>
      </c>
      <c r="AM219">
        <v>3</v>
      </c>
      <c r="AN219" t="s">
        <v>439</v>
      </c>
      <c r="AP219" t="str">
        <f t="shared" si="3"/>
        <v/>
      </c>
    </row>
    <row r="220" spans="1:42">
      <c r="A220" t="s">
        <v>921</v>
      </c>
      <c r="B220" s="4">
        <v>43402</v>
      </c>
      <c r="C220" s="1">
        <v>0.59722222222222221</v>
      </c>
      <c r="D220" t="s">
        <v>224</v>
      </c>
      <c r="E220" t="s">
        <v>484</v>
      </c>
      <c r="G220">
        <v>7632</v>
      </c>
      <c r="H220" t="s">
        <v>231</v>
      </c>
      <c r="I220" t="s">
        <v>232</v>
      </c>
      <c r="J220" t="s">
        <v>233</v>
      </c>
      <c r="K220" t="s">
        <v>778</v>
      </c>
      <c r="L220" t="s">
        <v>899</v>
      </c>
      <c r="M220">
        <v>6</v>
      </c>
      <c r="N220">
        <v>6</v>
      </c>
      <c r="O220">
        <v>27.007000000000001</v>
      </c>
      <c r="P220">
        <v>20.442599999999999</v>
      </c>
      <c r="Q220">
        <v>7.9672000000000001</v>
      </c>
      <c r="R220">
        <v>3.7776000000000001</v>
      </c>
      <c r="S220">
        <v>3.0661999999999998</v>
      </c>
      <c r="T220">
        <v>2.3138000000000001</v>
      </c>
      <c r="U220">
        <v>1.4167000000000001</v>
      </c>
      <c r="V220">
        <v>0.92300000000000004</v>
      </c>
      <c r="W220">
        <v>0.66920000000000002</v>
      </c>
      <c r="X220">
        <v>0.54749999999999999</v>
      </c>
      <c r="Y220">
        <v>0</v>
      </c>
      <c r="Z220">
        <v>15.5221</v>
      </c>
      <c r="AA220" t="s">
        <v>448</v>
      </c>
      <c r="AB220">
        <v>0.77310000000000001</v>
      </c>
      <c r="AC220" t="s">
        <v>922</v>
      </c>
      <c r="AD220">
        <v>0.29680000000000001</v>
      </c>
      <c r="AE220" t="s">
        <v>239</v>
      </c>
      <c r="AF220">
        <v>1.6297999999999999</v>
      </c>
      <c r="AG220">
        <v>6.4794999999999998</v>
      </c>
      <c r="AH220">
        <v>92.831900000000005</v>
      </c>
      <c r="AI220">
        <v>150</v>
      </c>
      <c r="AJ220">
        <v>16</v>
      </c>
      <c r="AK220">
        <v>28</v>
      </c>
      <c r="AL220">
        <v>16</v>
      </c>
      <c r="AM220">
        <v>387</v>
      </c>
      <c r="AN220" t="s">
        <v>439</v>
      </c>
      <c r="AP220" t="str">
        <f t="shared" si="3"/>
        <v/>
      </c>
    </row>
    <row r="221" spans="1:42">
      <c r="A221" t="s">
        <v>923</v>
      </c>
      <c r="B221" s="4">
        <v>43402</v>
      </c>
      <c r="C221" s="1">
        <v>0.59722222222222221</v>
      </c>
      <c r="D221" t="s">
        <v>224</v>
      </c>
      <c r="E221" t="s">
        <v>484</v>
      </c>
      <c r="G221">
        <v>7632</v>
      </c>
      <c r="H221" t="s">
        <v>231</v>
      </c>
      <c r="I221" t="s">
        <v>232</v>
      </c>
      <c r="J221" t="s">
        <v>233</v>
      </c>
      <c r="K221" t="s">
        <v>778</v>
      </c>
      <c r="L221" t="s">
        <v>899</v>
      </c>
      <c r="M221">
        <v>8</v>
      </c>
      <c r="N221">
        <v>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 t="s">
        <v>465</v>
      </c>
      <c r="AB221">
        <v>0.94259999999999999</v>
      </c>
      <c r="AC221" t="s">
        <v>627</v>
      </c>
      <c r="AD221">
        <v>1.1705000000000001</v>
      </c>
      <c r="AE221" t="s">
        <v>268</v>
      </c>
      <c r="AF221">
        <v>2.0451000000000001</v>
      </c>
      <c r="AG221">
        <v>2.1</v>
      </c>
      <c r="AH221">
        <v>6.2582000000000004</v>
      </c>
      <c r="AI221">
        <v>14</v>
      </c>
      <c r="AJ221">
        <v>6</v>
      </c>
      <c r="AK221">
        <v>0</v>
      </c>
      <c r="AL221">
        <v>16</v>
      </c>
      <c r="AN221" t="s">
        <v>439</v>
      </c>
      <c r="AP221" t="str">
        <f t="shared" si="3"/>
        <v/>
      </c>
    </row>
    <row r="222" spans="1:42">
      <c r="A222" t="s">
        <v>924</v>
      </c>
      <c r="B222" s="4">
        <v>43402</v>
      </c>
      <c r="C222" s="1">
        <v>0.59722222222222221</v>
      </c>
      <c r="D222" t="s">
        <v>224</v>
      </c>
      <c r="E222" t="s">
        <v>484</v>
      </c>
      <c r="G222">
        <v>7632</v>
      </c>
      <c r="H222" t="s">
        <v>231</v>
      </c>
      <c r="I222" t="s">
        <v>232</v>
      </c>
      <c r="J222" t="s">
        <v>233</v>
      </c>
      <c r="K222" t="s">
        <v>778</v>
      </c>
      <c r="L222" t="s">
        <v>899</v>
      </c>
      <c r="M222">
        <v>16</v>
      </c>
      <c r="N222">
        <v>3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 t="s">
        <v>477</v>
      </c>
      <c r="AB222">
        <v>1.3494999999999999</v>
      </c>
      <c r="AC222" t="s">
        <v>925</v>
      </c>
      <c r="AD222">
        <v>1.3855</v>
      </c>
      <c r="AE222" t="s">
        <v>926</v>
      </c>
      <c r="AF222">
        <v>0.71609999999999996</v>
      </c>
      <c r="AG222">
        <v>2.1</v>
      </c>
      <c r="AH222">
        <v>5.5510999999999999</v>
      </c>
      <c r="AI222">
        <v>25</v>
      </c>
      <c r="AJ222">
        <v>8</v>
      </c>
      <c r="AK222">
        <v>0</v>
      </c>
      <c r="AL222">
        <v>16</v>
      </c>
      <c r="AN222" t="s">
        <v>439</v>
      </c>
      <c r="AP222" t="str">
        <f t="shared" si="3"/>
        <v/>
      </c>
    </row>
    <row r="223" spans="1:42">
      <c r="A223" t="s">
        <v>927</v>
      </c>
      <c r="B223" s="4">
        <v>43402</v>
      </c>
      <c r="C223" s="1">
        <v>0.59722222222222221</v>
      </c>
      <c r="D223" t="s">
        <v>224</v>
      </c>
      <c r="E223" t="s">
        <v>484</v>
      </c>
      <c r="G223">
        <v>7632</v>
      </c>
      <c r="H223" t="s">
        <v>231</v>
      </c>
      <c r="I223" t="s">
        <v>232</v>
      </c>
      <c r="J223" t="s">
        <v>233</v>
      </c>
      <c r="K223" t="s">
        <v>778</v>
      </c>
      <c r="L223" t="s">
        <v>899</v>
      </c>
      <c r="M223">
        <v>4</v>
      </c>
      <c r="N223">
        <v>3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 t="s">
        <v>436</v>
      </c>
      <c r="AB223">
        <v>1.5404</v>
      </c>
      <c r="AC223" t="s">
        <v>907</v>
      </c>
      <c r="AD223">
        <v>1.0283</v>
      </c>
      <c r="AE223" t="s">
        <v>471</v>
      </c>
      <c r="AF223">
        <v>1.9955000000000001</v>
      </c>
      <c r="AG223">
        <v>0.6</v>
      </c>
      <c r="AH223">
        <v>5.1642000000000001</v>
      </c>
      <c r="AI223">
        <v>12</v>
      </c>
      <c r="AJ223">
        <v>15</v>
      </c>
      <c r="AK223">
        <v>0</v>
      </c>
      <c r="AL223">
        <v>16</v>
      </c>
      <c r="AN223" t="s">
        <v>439</v>
      </c>
      <c r="AP223" t="str">
        <f t="shared" si="3"/>
        <v/>
      </c>
    </row>
    <row r="224" spans="1:42">
      <c r="A224" t="s">
        <v>928</v>
      </c>
      <c r="B224" s="4">
        <v>43402</v>
      </c>
      <c r="C224" s="1">
        <v>0.59722222222222221</v>
      </c>
      <c r="D224" t="s">
        <v>224</v>
      </c>
      <c r="E224" t="s">
        <v>484</v>
      </c>
      <c r="G224">
        <v>7632</v>
      </c>
      <c r="H224" t="s">
        <v>231</v>
      </c>
      <c r="I224" t="s">
        <v>232</v>
      </c>
      <c r="J224" t="s">
        <v>233</v>
      </c>
      <c r="K224" t="s">
        <v>778</v>
      </c>
      <c r="L224" t="s">
        <v>899</v>
      </c>
      <c r="M224">
        <v>5</v>
      </c>
      <c r="N224">
        <v>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 t="s">
        <v>650</v>
      </c>
      <c r="AB224">
        <v>0.46279999999999999</v>
      </c>
      <c r="AC224" t="s">
        <v>929</v>
      </c>
      <c r="AD224">
        <v>0.59940000000000004</v>
      </c>
      <c r="AE224" t="s">
        <v>659</v>
      </c>
      <c r="AF224">
        <v>2.9722</v>
      </c>
      <c r="AG224">
        <v>0.6</v>
      </c>
      <c r="AH224">
        <v>4.6344000000000003</v>
      </c>
      <c r="AI224">
        <v>25</v>
      </c>
      <c r="AJ224">
        <v>10</v>
      </c>
      <c r="AK224">
        <v>0</v>
      </c>
      <c r="AL224">
        <v>16</v>
      </c>
      <c r="AN224" t="s">
        <v>439</v>
      </c>
      <c r="AP224" t="str">
        <f t="shared" si="3"/>
        <v/>
      </c>
    </row>
    <row r="225" spans="1:42">
      <c r="A225" t="s">
        <v>930</v>
      </c>
      <c r="B225" s="4">
        <v>43402</v>
      </c>
      <c r="C225" s="1">
        <v>0.59722222222222221</v>
      </c>
      <c r="D225" t="s">
        <v>224</v>
      </c>
      <c r="E225" t="s">
        <v>484</v>
      </c>
      <c r="G225">
        <v>7632</v>
      </c>
      <c r="H225" t="s">
        <v>231</v>
      </c>
      <c r="I225" t="s">
        <v>232</v>
      </c>
      <c r="J225" t="s">
        <v>233</v>
      </c>
      <c r="K225" t="s">
        <v>778</v>
      </c>
      <c r="L225" t="s">
        <v>899</v>
      </c>
      <c r="M225">
        <v>1</v>
      </c>
      <c r="N225">
        <v>4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 t="s">
        <v>931</v>
      </c>
      <c r="AB225">
        <v>1.1496999999999999</v>
      </c>
      <c r="AC225" t="s">
        <v>932</v>
      </c>
      <c r="AD225">
        <v>1.4481999999999999</v>
      </c>
      <c r="AE225" t="s">
        <v>753</v>
      </c>
      <c r="AF225">
        <v>1.2988999999999999</v>
      </c>
      <c r="AG225">
        <v>0</v>
      </c>
      <c r="AH225">
        <v>3.8967999999999998</v>
      </c>
      <c r="AI225">
        <v>16</v>
      </c>
      <c r="AJ225">
        <v>7</v>
      </c>
      <c r="AK225">
        <v>71</v>
      </c>
      <c r="AL225">
        <v>16</v>
      </c>
      <c r="AN225" t="s">
        <v>439</v>
      </c>
      <c r="AP225" t="str">
        <f t="shared" si="3"/>
        <v/>
      </c>
    </row>
    <row r="226" spans="1:42">
      <c r="A226" t="s">
        <v>935</v>
      </c>
      <c r="B226" s="4">
        <v>43402</v>
      </c>
      <c r="C226" s="1">
        <v>0.60416666666666663</v>
      </c>
      <c r="D226" t="s">
        <v>175</v>
      </c>
      <c r="E226" t="s">
        <v>484</v>
      </c>
      <c r="F226" t="s">
        <v>230</v>
      </c>
      <c r="G226">
        <v>3752</v>
      </c>
      <c r="H226" t="s">
        <v>291</v>
      </c>
      <c r="I226" t="s">
        <v>232</v>
      </c>
      <c r="J226" t="s">
        <v>233</v>
      </c>
      <c r="K226" t="s">
        <v>933</v>
      </c>
      <c r="L226" t="s">
        <v>934</v>
      </c>
      <c r="M226">
        <v>10</v>
      </c>
      <c r="N226">
        <v>3</v>
      </c>
      <c r="O226">
        <v>90.15</v>
      </c>
      <c r="P226">
        <v>56.783999999999999</v>
      </c>
      <c r="Q226">
        <v>16.8598</v>
      </c>
      <c r="R226">
        <v>10.3535</v>
      </c>
      <c r="S226">
        <v>5.2385999999999999</v>
      </c>
      <c r="T226">
        <v>5.6345000000000001</v>
      </c>
      <c r="U226">
        <v>2.8593999999999999</v>
      </c>
      <c r="V226">
        <v>2.6514000000000002</v>
      </c>
      <c r="W226">
        <v>2.0339999999999998</v>
      </c>
      <c r="X226">
        <v>1.2799</v>
      </c>
      <c r="Y226">
        <v>0</v>
      </c>
      <c r="Z226">
        <v>19.239999999999998</v>
      </c>
      <c r="AA226" t="s">
        <v>499</v>
      </c>
      <c r="AB226">
        <v>2.4079999999999999</v>
      </c>
      <c r="AC226" t="s">
        <v>500</v>
      </c>
      <c r="AD226">
        <v>1.6197999999999999</v>
      </c>
      <c r="AE226" t="s">
        <v>936</v>
      </c>
      <c r="AF226">
        <v>3.3832</v>
      </c>
      <c r="AG226">
        <v>31.984100000000002</v>
      </c>
      <c r="AH226" s="23">
        <v>252.4803</v>
      </c>
      <c r="AI226">
        <v>3.5</v>
      </c>
      <c r="AJ226">
        <v>10</v>
      </c>
      <c r="AK226">
        <v>68</v>
      </c>
      <c r="AL226">
        <v>13</v>
      </c>
      <c r="AM226">
        <v>13</v>
      </c>
      <c r="AN226" t="s">
        <v>937</v>
      </c>
      <c r="AP226" t="str">
        <f t="shared" si="3"/>
        <v>Bold</v>
      </c>
    </row>
    <row r="227" spans="1:42">
      <c r="A227" t="s">
        <v>938</v>
      </c>
      <c r="B227" s="4">
        <v>43402</v>
      </c>
      <c r="C227" s="1">
        <v>0.60416666666666663</v>
      </c>
      <c r="D227" t="s">
        <v>175</v>
      </c>
      <c r="E227" t="s">
        <v>484</v>
      </c>
      <c r="F227" t="s">
        <v>230</v>
      </c>
      <c r="G227">
        <v>3752</v>
      </c>
      <c r="H227" t="s">
        <v>291</v>
      </c>
      <c r="I227" t="s">
        <v>232</v>
      </c>
      <c r="J227" t="s">
        <v>233</v>
      </c>
      <c r="K227" t="s">
        <v>933</v>
      </c>
      <c r="L227" t="s">
        <v>934</v>
      </c>
      <c r="M227">
        <v>2</v>
      </c>
      <c r="N227">
        <v>4</v>
      </c>
      <c r="O227">
        <v>70.040000000000006</v>
      </c>
      <c r="P227">
        <v>50.847999999999999</v>
      </c>
      <c r="Q227">
        <v>27.595600000000001</v>
      </c>
      <c r="R227">
        <v>6.4531000000000001</v>
      </c>
      <c r="S227">
        <v>4.4551999999999996</v>
      </c>
      <c r="T227">
        <v>3.5775999999999999</v>
      </c>
      <c r="U227">
        <v>4.0784000000000002</v>
      </c>
      <c r="V227">
        <v>2.0274000000000001</v>
      </c>
      <c r="W227">
        <v>1.9596</v>
      </c>
      <c r="X227">
        <v>1.3888</v>
      </c>
      <c r="Y227">
        <v>0</v>
      </c>
      <c r="Z227">
        <v>12.3893</v>
      </c>
      <c r="AA227" t="s">
        <v>939</v>
      </c>
      <c r="AB227">
        <v>0.50160000000000005</v>
      </c>
      <c r="AC227" t="s">
        <v>940</v>
      </c>
      <c r="AD227">
        <v>1.4071</v>
      </c>
      <c r="AE227" t="s">
        <v>818</v>
      </c>
      <c r="AF227">
        <v>1.3342000000000001</v>
      </c>
      <c r="AG227">
        <v>29.465900000000001</v>
      </c>
      <c r="AH227">
        <v>217.52180000000001</v>
      </c>
      <c r="AI227">
        <v>10</v>
      </c>
      <c r="AJ227">
        <v>6</v>
      </c>
      <c r="AK227">
        <v>65</v>
      </c>
      <c r="AL227">
        <v>13</v>
      </c>
      <c r="AM227">
        <v>7</v>
      </c>
      <c r="AN227" t="s">
        <v>937</v>
      </c>
      <c r="AP227" t="str">
        <f t="shared" si="3"/>
        <v/>
      </c>
    </row>
    <row r="228" spans="1:42">
      <c r="A228" t="s">
        <v>941</v>
      </c>
      <c r="B228" s="4">
        <v>43402</v>
      </c>
      <c r="C228" s="1">
        <v>0.60416666666666663</v>
      </c>
      <c r="D228" t="s">
        <v>175</v>
      </c>
      <c r="E228" t="s">
        <v>484</v>
      </c>
      <c r="F228" t="s">
        <v>230</v>
      </c>
      <c r="G228">
        <v>3752</v>
      </c>
      <c r="H228" t="s">
        <v>291</v>
      </c>
      <c r="I228" t="s">
        <v>232</v>
      </c>
      <c r="J228" t="s">
        <v>233</v>
      </c>
      <c r="K228" t="s">
        <v>933</v>
      </c>
      <c r="L228" t="s">
        <v>934</v>
      </c>
      <c r="M228">
        <v>9</v>
      </c>
      <c r="N228">
        <v>3</v>
      </c>
      <c r="O228">
        <v>67.69</v>
      </c>
      <c r="P228">
        <v>36.899500000000003</v>
      </c>
      <c r="Q228">
        <v>41.310400000000001</v>
      </c>
      <c r="R228">
        <v>10.156599999999999</v>
      </c>
      <c r="S228">
        <v>4.3930999999999996</v>
      </c>
      <c r="T228">
        <v>5.3171999999999997</v>
      </c>
      <c r="U228">
        <v>2.8448000000000002</v>
      </c>
      <c r="V228">
        <v>1.4771000000000001</v>
      </c>
      <c r="W228">
        <v>1.0947</v>
      </c>
      <c r="X228">
        <v>1.5859000000000001</v>
      </c>
      <c r="Y228">
        <v>0</v>
      </c>
      <c r="Z228">
        <v>19.647099999999998</v>
      </c>
      <c r="AA228" t="s">
        <v>487</v>
      </c>
      <c r="AB228">
        <v>2.4940000000000002</v>
      </c>
      <c r="AC228" t="s">
        <v>592</v>
      </c>
      <c r="AD228">
        <v>1.6874</v>
      </c>
      <c r="AE228" t="s">
        <v>252</v>
      </c>
      <c r="AF228">
        <v>0.88349999999999995</v>
      </c>
      <c r="AG228">
        <v>16.388200000000001</v>
      </c>
      <c r="AH228">
        <v>213.86930000000001</v>
      </c>
      <c r="AI228">
        <v>4</v>
      </c>
      <c r="AJ228">
        <v>2</v>
      </c>
      <c r="AK228">
        <v>66</v>
      </c>
      <c r="AL228">
        <v>13</v>
      </c>
      <c r="AM228">
        <v>29</v>
      </c>
      <c r="AN228" t="s">
        <v>937</v>
      </c>
      <c r="AP228" t="str">
        <f t="shared" si="3"/>
        <v/>
      </c>
    </row>
    <row r="229" spans="1:42">
      <c r="A229" t="s">
        <v>942</v>
      </c>
      <c r="B229" s="4">
        <v>43402</v>
      </c>
      <c r="C229" s="1">
        <v>0.60416666666666663</v>
      </c>
      <c r="D229" t="s">
        <v>175</v>
      </c>
      <c r="E229" t="s">
        <v>484</v>
      </c>
      <c r="F229" t="s">
        <v>230</v>
      </c>
      <c r="G229">
        <v>3752</v>
      </c>
      <c r="H229" t="s">
        <v>291</v>
      </c>
      <c r="I229" t="s">
        <v>232</v>
      </c>
      <c r="J229" t="s">
        <v>233</v>
      </c>
      <c r="K229" t="s">
        <v>933</v>
      </c>
      <c r="L229" t="s">
        <v>934</v>
      </c>
      <c r="M229">
        <v>8</v>
      </c>
      <c r="N229">
        <v>4</v>
      </c>
      <c r="O229">
        <v>63.165999999999997</v>
      </c>
      <c r="P229">
        <v>48.207999999999998</v>
      </c>
      <c r="Q229">
        <v>28.683199999999999</v>
      </c>
      <c r="R229">
        <v>5.9071999999999996</v>
      </c>
      <c r="S229">
        <v>5.5587</v>
      </c>
      <c r="T229">
        <v>4.4690000000000003</v>
      </c>
      <c r="U229">
        <v>3.5364</v>
      </c>
      <c r="V229">
        <v>2.0960999999999999</v>
      </c>
      <c r="W229">
        <v>0.82350000000000001</v>
      </c>
      <c r="X229">
        <v>1.1488</v>
      </c>
      <c r="Y229">
        <v>0</v>
      </c>
      <c r="Z229">
        <v>18.32</v>
      </c>
      <c r="AA229" t="s">
        <v>515</v>
      </c>
      <c r="AB229">
        <v>1.742</v>
      </c>
      <c r="AC229" t="s">
        <v>943</v>
      </c>
      <c r="AD229">
        <v>1.9396</v>
      </c>
      <c r="AE229" t="s">
        <v>916</v>
      </c>
      <c r="AF229">
        <v>0.74339999999999995</v>
      </c>
      <c r="AG229">
        <v>11.910399999999999</v>
      </c>
      <c r="AH229">
        <v>198.25219999999999</v>
      </c>
      <c r="AI229">
        <v>6.5</v>
      </c>
      <c r="AJ229">
        <v>8</v>
      </c>
      <c r="AK229">
        <v>61</v>
      </c>
      <c r="AL229">
        <v>13</v>
      </c>
      <c r="AM229">
        <v>9</v>
      </c>
      <c r="AN229" t="s">
        <v>937</v>
      </c>
      <c r="AP229" t="str">
        <f t="shared" si="3"/>
        <v/>
      </c>
    </row>
    <row r="230" spans="1:42">
      <c r="A230" t="s">
        <v>944</v>
      </c>
      <c r="B230" s="4">
        <v>43402</v>
      </c>
      <c r="C230" s="1">
        <v>0.60416666666666663</v>
      </c>
      <c r="D230" t="s">
        <v>175</v>
      </c>
      <c r="E230" t="s">
        <v>484</v>
      </c>
      <c r="F230" t="s">
        <v>230</v>
      </c>
      <c r="G230">
        <v>3752</v>
      </c>
      <c r="H230" t="s">
        <v>291</v>
      </c>
      <c r="I230" t="s">
        <v>232</v>
      </c>
      <c r="J230" t="s">
        <v>233</v>
      </c>
      <c r="K230" t="s">
        <v>933</v>
      </c>
      <c r="L230" t="s">
        <v>934</v>
      </c>
      <c r="M230">
        <v>5</v>
      </c>
      <c r="N230">
        <v>3</v>
      </c>
      <c r="O230">
        <v>48.542200000000001</v>
      </c>
      <c r="P230">
        <v>40.9908</v>
      </c>
      <c r="Q230">
        <v>30.081399999999999</v>
      </c>
      <c r="R230">
        <v>7.8887</v>
      </c>
      <c r="S230">
        <v>8.6576000000000004</v>
      </c>
      <c r="T230">
        <v>3.5947</v>
      </c>
      <c r="U230">
        <v>3.3315999999999999</v>
      </c>
      <c r="V230">
        <v>0</v>
      </c>
      <c r="W230">
        <v>0</v>
      </c>
      <c r="X230">
        <v>0</v>
      </c>
      <c r="Y230">
        <v>5.3307000000000002</v>
      </c>
      <c r="Z230">
        <v>15.723599999999999</v>
      </c>
      <c r="AA230" t="s">
        <v>666</v>
      </c>
      <c r="AB230">
        <v>2.4060000000000001</v>
      </c>
      <c r="AC230" t="s">
        <v>402</v>
      </c>
      <c r="AD230">
        <v>2.1871</v>
      </c>
      <c r="AE230" t="s">
        <v>945</v>
      </c>
      <c r="AF230">
        <v>0.38340000000000002</v>
      </c>
      <c r="AG230">
        <v>25.3933</v>
      </c>
      <c r="AH230">
        <v>194.511</v>
      </c>
      <c r="AI230">
        <v>8</v>
      </c>
      <c r="AJ230">
        <v>5</v>
      </c>
      <c r="AK230">
        <v>69</v>
      </c>
      <c r="AL230">
        <v>13</v>
      </c>
      <c r="AM230">
        <v>20</v>
      </c>
      <c r="AN230" t="s">
        <v>937</v>
      </c>
      <c r="AP230" t="str">
        <f t="shared" si="3"/>
        <v/>
      </c>
    </row>
    <row r="231" spans="1:42">
      <c r="A231" t="s">
        <v>946</v>
      </c>
      <c r="B231" s="4">
        <v>43402</v>
      </c>
      <c r="C231" s="1">
        <v>0.60416666666666663</v>
      </c>
      <c r="D231" t="s">
        <v>175</v>
      </c>
      <c r="E231" t="s">
        <v>484</v>
      </c>
      <c r="F231" t="s">
        <v>230</v>
      </c>
      <c r="G231">
        <v>3752</v>
      </c>
      <c r="H231" t="s">
        <v>291</v>
      </c>
      <c r="I231" t="s">
        <v>232</v>
      </c>
      <c r="J231" t="s">
        <v>233</v>
      </c>
      <c r="K231" t="s">
        <v>933</v>
      </c>
      <c r="L231" t="s">
        <v>934</v>
      </c>
      <c r="M231">
        <v>3</v>
      </c>
      <c r="N231">
        <v>4</v>
      </c>
      <c r="O231">
        <v>47.03</v>
      </c>
      <c r="P231">
        <v>56.460599999999999</v>
      </c>
      <c r="Q231">
        <v>16.899999999999999</v>
      </c>
      <c r="R231">
        <v>9.3287999999999993</v>
      </c>
      <c r="S231">
        <v>6.1730999999999998</v>
      </c>
      <c r="T231">
        <v>4.5209999999999999</v>
      </c>
      <c r="U231">
        <v>2.2244999999999999</v>
      </c>
      <c r="V231">
        <v>2.0158</v>
      </c>
      <c r="W231">
        <v>1.7737000000000001</v>
      </c>
      <c r="X231">
        <v>0.85589999999999999</v>
      </c>
      <c r="Y231">
        <v>0</v>
      </c>
      <c r="Z231">
        <v>17.8871</v>
      </c>
      <c r="AA231" t="s">
        <v>947</v>
      </c>
      <c r="AB231">
        <v>0.58760000000000001</v>
      </c>
      <c r="AC231" t="s">
        <v>948</v>
      </c>
      <c r="AD231">
        <v>0.60319999999999996</v>
      </c>
      <c r="AE231" t="s">
        <v>642</v>
      </c>
      <c r="AF231">
        <v>1.9237</v>
      </c>
      <c r="AG231">
        <v>22.8888</v>
      </c>
      <c r="AH231">
        <v>191.1738</v>
      </c>
      <c r="AI231">
        <v>12</v>
      </c>
      <c r="AJ231">
        <v>4</v>
      </c>
      <c r="AK231">
        <v>59</v>
      </c>
      <c r="AL231">
        <v>13</v>
      </c>
      <c r="AM231">
        <v>20</v>
      </c>
      <c r="AN231" t="s">
        <v>937</v>
      </c>
      <c r="AP231" t="str">
        <f t="shared" si="3"/>
        <v/>
      </c>
    </row>
    <row r="232" spans="1:42">
      <c r="A232" t="s">
        <v>949</v>
      </c>
      <c r="B232" s="4">
        <v>43402</v>
      </c>
      <c r="C232" s="1">
        <v>0.60416666666666663</v>
      </c>
      <c r="D232" t="s">
        <v>175</v>
      </c>
      <c r="E232" t="s">
        <v>484</v>
      </c>
      <c r="F232" t="s">
        <v>230</v>
      </c>
      <c r="G232">
        <v>3752</v>
      </c>
      <c r="H232" t="s">
        <v>291</v>
      </c>
      <c r="I232" t="s">
        <v>232</v>
      </c>
      <c r="J232" t="s">
        <v>233</v>
      </c>
      <c r="K232" t="s">
        <v>933</v>
      </c>
      <c r="L232" t="s">
        <v>934</v>
      </c>
      <c r="M232">
        <v>4</v>
      </c>
      <c r="N232">
        <v>4</v>
      </c>
      <c r="O232">
        <v>51.98</v>
      </c>
      <c r="P232">
        <v>44.9375</v>
      </c>
      <c r="Q232">
        <v>19.247399999999999</v>
      </c>
      <c r="R232">
        <v>10.543200000000001</v>
      </c>
      <c r="S232">
        <v>6.1920000000000002</v>
      </c>
      <c r="T232">
        <v>3.8773</v>
      </c>
      <c r="U232">
        <v>2.0836999999999999</v>
      </c>
      <c r="V232">
        <v>1.1706000000000001</v>
      </c>
      <c r="W232">
        <v>1.3319000000000001</v>
      </c>
      <c r="X232">
        <v>1.4677</v>
      </c>
      <c r="Y232">
        <v>0</v>
      </c>
      <c r="Z232">
        <v>16.238600000000002</v>
      </c>
      <c r="AA232" t="s">
        <v>950</v>
      </c>
      <c r="AB232">
        <v>1.9522999999999999</v>
      </c>
      <c r="AC232" t="s">
        <v>951</v>
      </c>
      <c r="AD232">
        <v>2.33</v>
      </c>
      <c r="AE232" t="s">
        <v>952</v>
      </c>
      <c r="AF232">
        <v>2.4557000000000002</v>
      </c>
      <c r="AG232">
        <v>11.339700000000001</v>
      </c>
      <c r="AH232">
        <v>177.14760000000001</v>
      </c>
      <c r="AI232">
        <v>16</v>
      </c>
      <c r="AJ232">
        <v>7</v>
      </c>
      <c r="AK232">
        <v>56</v>
      </c>
      <c r="AL232">
        <v>13</v>
      </c>
      <c r="AM232">
        <v>21</v>
      </c>
      <c r="AN232" t="s">
        <v>937</v>
      </c>
      <c r="AP232" t="str">
        <f t="shared" si="3"/>
        <v/>
      </c>
    </row>
    <row r="233" spans="1:42">
      <c r="A233" t="s">
        <v>953</v>
      </c>
      <c r="B233" s="4">
        <v>43402</v>
      </c>
      <c r="C233" s="1">
        <v>0.60416666666666663</v>
      </c>
      <c r="D233" t="s">
        <v>175</v>
      </c>
      <c r="E233" t="s">
        <v>484</v>
      </c>
      <c r="F233" t="s">
        <v>230</v>
      </c>
      <c r="G233">
        <v>3752</v>
      </c>
      <c r="H233" t="s">
        <v>291</v>
      </c>
      <c r="I233" t="s">
        <v>232</v>
      </c>
      <c r="J233" t="s">
        <v>233</v>
      </c>
      <c r="K233" t="s">
        <v>933</v>
      </c>
      <c r="L233" t="s">
        <v>934</v>
      </c>
      <c r="M233">
        <v>1</v>
      </c>
      <c r="N233">
        <v>3</v>
      </c>
      <c r="O233">
        <v>49.476999999999997</v>
      </c>
      <c r="P233">
        <v>44.581499999999998</v>
      </c>
      <c r="Q233">
        <v>30.151199999999999</v>
      </c>
      <c r="R233">
        <v>8.5060000000000002</v>
      </c>
      <c r="S233">
        <v>4.3284000000000002</v>
      </c>
      <c r="T233">
        <v>4.3186999999999998</v>
      </c>
      <c r="U233">
        <v>4.6665000000000001</v>
      </c>
      <c r="V233">
        <v>2.1966000000000001</v>
      </c>
      <c r="W233">
        <v>1.19</v>
      </c>
      <c r="X233">
        <v>0.65639999999999998</v>
      </c>
      <c r="Y233">
        <v>0</v>
      </c>
      <c r="Z233">
        <v>16.750699999999998</v>
      </c>
      <c r="AA233" t="s">
        <v>954</v>
      </c>
      <c r="AB233">
        <v>2.1193</v>
      </c>
      <c r="AC233" t="s">
        <v>752</v>
      </c>
      <c r="AD233">
        <v>1.7221</v>
      </c>
      <c r="AE233" t="s">
        <v>955</v>
      </c>
      <c r="AF233">
        <v>0.56169999999999998</v>
      </c>
      <c r="AG233">
        <v>4.1001000000000003</v>
      </c>
      <c r="AH233">
        <v>175.3262</v>
      </c>
      <c r="AI233">
        <v>10</v>
      </c>
      <c r="AJ233">
        <v>3</v>
      </c>
      <c r="AK233">
        <v>74</v>
      </c>
      <c r="AL233">
        <v>13</v>
      </c>
      <c r="AM233">
        <v>7</v>
      </c>
      <c r="AN233" t="s">
        <v>937</v>
      </c>
      <c r="AP233" t="str">
        <f t="shared" si="3"/>
        <v/>
      </c>
    </row>
    <row r="234" spans="1:42">
      <c r="A234" t="s">
        <v>956</v>
      </c>
      <c r="B234" s="4">
        <v>43402</v>
      </c>
      <c r="C234" s="1">
        <v>0.60416666666666663</v>
      </c>
      <c r="D234" t="s">
        <v>175</v>
      </c>
      <c r="E234" t="s">
        <v>484</v>
      </c>
      <c r="F234" t="s">
        <v>230</v>
      </c>
      <c r="G234">
        <v>3752</v>
      </c>
      <c r="H234" t="s">
        <v>291</v>
      </c>
      <c r="I234" t="s">
        <v>232</v>
      </c>
      <c r="J234" t="s">
        <v>233</v>
      </c>
      <c r="K234" t="s">
        <v>933</v>
      </c>
      <c r="L234" t="s">
        <v>934</v>
      </c>
      <c r="M234">
        <v>6</v>
      </c>
      <c r="N234">
        <v>4</v>
      </c>
      <c r="O234">
        <v>43.26</v>
      </c>
      <c r="P234">
        <v>45.419499999999999</v>
      </c>
      <c r="Q234">
        <v>15.4613</v>
      </c>
      <c r="R234">
        <v>9.4082000000000008</v>
      </c>
      <c r="S234">
        <v>4.0606999999999998</v>
      </c>
      <c r="T234">
        <v>4.4252000000000002</v>
      </c>
      <c r="U234">
        <v>3.0356000000000001</v>
      </c>
      <c r="V234">
        <v>2.7667999999999999</v>
      </c>
      <c r="W234">
        <v>1.6335999999999999</v>
      </c>
      <c r="X234">
        <v>0.95889999999999997</v>
      </c>
      <c r="Y234">
        <v>0</v>
      </c>
      <c r="Z234">
        <v>17.152100000000001</v>
      </c>
      <c r="AA234" t="s">
        <v>496</v>
      </c>
      <c r="AB234">
        <v>2.1901999999999999</v>
      </c>
      <c r="AC234" t="s">
        <v>957</v>
      </c>
      <c r="AD234">
        <v>1.8187</v>
      </c>
      <c r="AE234" t="s">
        <v>516</v>
      </c>
      <c r="AF234">
        <v>1.9165000000000001</v>
      </c>
      <c r="AG234">
        <v>11.081899999999999</v>
      </c>
      <c r="AH234">
        <v>164.58930000000001</v>
      </c>
      <c r="AI234">
        <v>14</v>
      </c>
      <c r="AJ234">
        <v>11</v>
      </c>
      <c r="AK234">
        <v>59</v>
      </c>
      <c r="AL234">
        <v>13</v>
      </c>
      <c r="AM234">
        <v>21</v>
      </c>
      <c r="AN234" t="s">
        <v>937</v>
      </c>
      <c r="AP234" t="str">
        <f t="shared" si="3"/>
        <v/>
      </c>
    </row>
    <row r="235" spans="1:42">
      <c r="A235" t="s">
        <v>958</v>
      </c>
      <c r="B235" s="4">
        <v>43402</v>
      </c>
      <c r="C235" s="1">
        <v>0.60416666666666663</v>
      </c>
      <c r="D235" t="s">
        <v>175</v>
      </c>
      <c r="E235" t="s">
        <v>484</v>
      </c>
      <c r="F235" t="s">
        <v>230</v>
      </c>
      <c r="G235">
        <v>3752</v>
      </c>
      <c r="H235" t="s">
        <v>291</v>
      </c>
      <c r="I235" t="s">
        <v>232</v>
      </c>
      <c r="J235" t="s">
        <v>233</v>
      </c>
      <c r="K235" t="s">
        <v>933</v>
      </c>
      <c r="L235" t="s">
        <v>934</v>
      </c>
      <c r="M235">
        <v>13</v>
      </c>
      <c r="N235">
        <v>3</v>
      </c>
      <c r="O235">
        <v>41.101999999999997</v>
      </c>
      <c r="P235">
        <v>36.156799999999997</v>
      </c>
      <c r="Q235">
        <v>19.427800000000001</v>
      </c>
      <c r="R235">
        <v>10.3775</v>
      </c>
      <c r="S235">
        <v>4.5731000000000002</v>
      </c>
      <c r="T235">
        <v>3.4428999999999998</v>
      </c>
      <c r="U235">
        <v>4.4846000000000004</v>
      </c>
      <c r="V235">
        <v>2.3043999999999998</v>
      </c>
      <c r="W235">
        <v>1.7174</v>
      </c>
      <c r="X235">
        <v>1.6097999999999999</v>
      </c>
      <c r="Y235">
        <v>0</v>
      </c>
      <c r="Z235">
        <v>17.0486</v>
      </c>
      <c r="AA235" t="s">
        <v>959</v>
      </c>
      <c r="AB235">
        <v>2.1080999999999999</v>
      </c>
      <c r="AC235" t="s">
        <v>960</v>
      </c>
      <c r="AD235">
        <v>0.48430000000000001</v>
      </c>
      <c r="AE235" t="s">
        <v>961</v>
      </c>
      <c r="AF235">
        <v>1.6394</v>
      </c>
      <c r="AG235">
        <v>14.3786</v>
      </c>
      <c r="AH235">
        <v>160.8552</v>
      </c>
      <c r="AI235">
        <v>16</v>
      </c>
      <c r="AJ235">
        <v>9</v>
      </c>
      <c r="AK235">
        <v>65</v>
      </c>
      <c r="AL235">
        <v>13</v>
      </c>
      <c r="AM235">
        <v>47</v>
      </c>
      <c r="AN235" t="s">
        <v>937</v>
      </c>
      <c r="AP235" t="str">
        <f t="shared" si="3"/>
        <v/>
      </c>
    </row>
    <row r="236" spans="1:42">
      <c r="A236" t="s">
        <v>962</v>
      </c>
      <c r="B236" s="4">
        <v>43402</v>
      </c>
      <c r="C236" s="1">
        <v>0.60416666666666663</v>
      </c>
      <c r="D236" t="s">
        <v>175</v>
      </c>
      <c r="E236" t="s">
        <v>484</v>
      </c>
      <c r="F236" t="s">
        <v>230</v>
      </c>
      <c r="G236">
        <v>3752</v>
      </c>
      <c r="H236" t="s">
        <v>291</v>
      </c>
      <c r="I236" t="s">
        <v>232</v>
      </c>
      <c r="J236" t="s">
        <v>233</v>
      </c>
      <c r="K236" t="s">
        <v>933</v>
      </c>
      <c r="L236" t="s">
        <v>934</v>
      </c>
      <c r="M236">
        <v>12</v>
      </c>
      <c r="N236">
        <v>3</v>
      </c>
      <c r="O236">
        <v>36.728999999999999</v>
      </c>
      <c r="P236">
        <v>41.073500000000003</v>
      </c>
      <c r="Q236">
        <v>26.3887</v>
      </c>
      <c r="R236">
        <v>7.7161999999999997</v>
      </c>
      <c r="S236">
        <v>3.6837</v>
      </c>
      <c r="T236">
        <v>4.3753000000000002</v>
      </c>
      <c r="U236">
        <v>3.0129000000000001</v>
      </c>
      <c r="V236">
        <v>1.8</v>
      </c>
      <c r="W236">
        <v>0.93020000000000003</v>
      </c>
      <c r="X236">
        <v>0.93469999999999998</v>
      </c>
      <c r="Y236">
        <v>0</v>
      </c>
      <c r="Z236">
        <v>15.7843</v>
      </c>
      <c r="AA236" t="s">
        <v>963</v>
      </c>
      <c r="AB236">
        <v>1.0367999999999999</v>
      </c>
      <c r="AC236" t="s">
        <v>820</v>
      </c>
      <c r="AD236">
        <v>0.66420000000000001</v>
      </c>
      <c r="AE236" t="s">
        <v>964</v>
      </c>
      <c r="AF236">
        <v>0.98899999999999999</v>
      </c>
      <c r="AG236">
        <v>8.2756000000000007</v>
      </c>
      <c r="AH236">
        <v>153.39410000000001</v>
      </c>
      <c r="AI236">
        <v>14</v>
      </c>
      <c r="AJ236">
        <v>1</v>
      </c>
      <c r="AK236">
        <v>52</v>
      </c>
      <c r="AL236">
        <v>13</v>
      </c>
      <c r="AM236">
        <v>13</v>
      </c>
      <c r="AN236" t="s">
        <v>937</v>
      </c>
      <c r="AP236" t="str">
        <f t="shared" si="3"/>
        <v/>
      </c>
    </row>
    <row r="237" spans="1:42">
      <c r="A237" t="s">
        <v>965</v>
      </c>
      <c r="B237" s="4">
        <v>43402</v>
      </c>
      <c r="C237" s="1">
        <v>0.60416666666666663</v>
      </c>
      <c r="D237" t="s">
        <v>175</v>
      </c>
      <c r="E237" t="s">
        <v>484</v>
      </c>
      <c r="F237" t="s">
        <v>230</v>
      </c>
      <c r="G237">
        <v>3752</v>
      </c>
      <c r="H237" t="s">
        <v>291</v>
      </c>
      <c r="I237" t="s">
        <v>232</v>
      </c>
      <c r="J237" t="s">
        <v>233</v>
      </c>
      <c r="K237" t="s">
        <v>933</v>
      </c>
      <c r="L237" t="s">
        <v>934</v>
      </c>
      <c r="M237">
        <v>11</v>
      </c>
      <c r="N237">
        <v>3</v>
      </c>
      <c r="O237">
        <v>39.957799999999999</v>
      </c>
      <c r="P237">
        <v>33.260800000000003</v>
      </c>
      <c r="Q237">
        <v>27</v>
      </c>
      <c r="R237">
        <v>7.4714</v>
      </c>
      <c r="S237">
        <v>6.2130000000000001</v>
      </c>
      <c r="T237">
        <v>2.6549</v>
      </c>
      <c r="U237">
        <v>0</v>
      </c>
      <c r="V237">
        <v>0</v>
      </c>
      <c r="W237">
        <v>0</v>
      </c>
      <c r="X237">
        <v>0</v>
      </c>
      <c r="Y237">
        <v>7.0598000000000001</v>
      </c>
      <c r="Z237">
        <v>14.59</v>
      </c>
      <c r="AA237" t="s">
        <v>503</v>
      </c>
      <c r="AB237">
        <v>0.57930000000000004</v>
      </c>
      <c r="AC237" t="s">
        <v>966</v>
      </c>
      <c r="AD237">
        <v>0.60899999999999999</v>
      </c>
      <c r="AE237" t="s">
        <v>967</v>
      </c>
      <c r="AF237">
        <v>0.9546</v>
      </c>
      <c r="AG237">
        <v>6.5171000000000001</v>
      </c>
      <c r="AH237">
        <v>146.86770000000001</v>
      </c>
      <c r="AI237">
        <v>12</v>
      </c>
      <c r="AJ237">
        <v>13</v>
      </c>
      <c r="AK237">
        <v>62</v>
      </c>
      <c r="AL237">
        <v>13</v>
      </c>
      <c r="AM237">
        <v>10</v>
      </c>
      <c r="AN237" t="s">
        <v>937</v>
      </c>
      <c r="AP237" t="str">
        <f t="shared" si="3"/>
        <v/>
      </c>
    </row>
    <row r="238" spans="1:42">
      <c r="A238" t="s">
        <v>968</v>
      </c>
      <c r="B238" s="4">
        <v>43402</v>
      </c>
      <c r="C238" s="1">
        <v>0.60416666666666663</v>
      </c>
      <c r="D238" t="s">
        <v>175</v>
      </c>
      <c r="E238" t="s">
        <v>484</v>
      </c>
      <c r="F238" t="s">
        <v>230</v>
      </c>
      <c r="G238">
        <v>3752</v>
      </c>
      <c r="H238" t="s">
        <v>291</v>
      </c>
      <c r="I238" t="s">
        <v>232</v>
      </c>
      <c r="J238" t="s">
        <v>233</v>
      </c>
      <c r="K238" t="s">
        <v>933</v>
      </c>
      <c r="L238" t="s">
        <v>934</v>
      </c>
      <c r="M238">
        <v>7</v>
      </c>
      <c r="N238">
        <v>3</v>
      </c>
      <c r="O238">
        <v>27.745999999999999</v>
      </c>
      <c r="P238">
        <v>17.246500000000001</v>
      </c>
      <c r="Q238">
        <v>10.926299999999999</v>
      </c>
      <c r="R238">
        <v>4.1996000000000002</v>
      </c>
      <c r="S238">
        <v>2.8988999999999998</v>
      </c>
      <c r="T238">
        <v>2.0657000000000001</v>
      </c>
      <c r="U238">
        <v>2.1116000000000001</v>
      </c>
      <c r="V238">
        <v>1.2886</v>
      </c>
      <c r="W238">
        <v>0.74729999999999996</v>
      </c>
      <c r="X238">
        <v>1.3998999999999999</v>
      </c>
      <c r="Y238">
        <v>0</v>
      </c>
      <c r="Z238">
        <v>14.664300000000001</v>
      </c>
      <c r="AA238" t="s">
        <v>309</v>
      </c>
      <c r="AB238">
        <v>1.3896999999999999</v>
      </c>
      <c r="AC238" t="s">
        <v>969</v>
      </c>
      <c r="AD238">
        <v>7.4999999999999997E-2</v>
      </c>
      <c r="AE238" t="s">
        <v>970</v>
      </c>
      <c r="AF238">
        <v>0.91180000000000005</v>
      </c>
      <c r="AG238">
        <v>1.2</v>
      </c>
      <c r="AH238">
        <v>88.871099999999998</v>
      </c>
      <c r="AI238">
        <v>50</v>
      </c>
      <c r="AJ238">
        <v>12</v>
      </c>
      <c r="AK238">
        <v>43</v>
      </c>
      <c r="AL238">
        <v>13</v>
      </c>
      <c r="AM238">
        <v>115</v>
      </c>
      <c r="AN238" t="s">
        <v>937</v>
      </c>
      <c r="AP238" t="str">
        <f t="shared" si="3"/>
        <v/>
      </c>
    </row>
    <row r="239" spans="1:42">
      <c r="A239" t="s">
        <v>973</v>
      </c>
      <c r="B239" s="4">
        <v>43402</v>
      </c>
      <c r="C239" s="1">
        <v>0.60763888888888895</v>
      </c>
      <c r="D239" t="s">
        <v>212</v>
      </c>
      <c r="E239" t="s">
        <v>971</v>
      </c>
      <c r="G239">
        <v>6269</v>
      </c>
      <c r="H239" t="s">
        <v>328</v>
      </c>
      <c r="I239" t="s">
        <v>329</v>
      </c>
      <c r="J239" t="s">
        <v>5</v>
      </c>
      <c r="K239" t="s">
        <v>521</v>
      </c>
      <c r="L239" t="s">
        <v>972</v>
      </c>
      <c r="M239">
        <v>12</v>
      </c>
      <c r="N239">
        <v>7</v>
      </c>
      <c r="O239">
        <v>114.34820000000001</v>
      </c>
      <c r="P239">
        <v>102.068</v>
      </c>
      <c r="Q239">
        <v>63.857100000000003</v>
      </c>
      <c r="R239">
        <v>12.5785</v>
      </c>
      <c r="S239">
        <v>5.1169000000000002</v>
      </c>
      <c r="T239">
        <v>7.1292</v>
      </c>
      <c r="U239">
        <v>5.0514999999999999</v>
      </c>
      <c r="V239">
        <v>3.7092000000000001</v>
      </c>
      <c r="W239">
        <v>1.9839</v>
      </c>
      <c r="X239">
        <v>0.81579999999999997</v>
      </c>
      <c r="Y239">
        <v>0</v>
      </c>
      <c r="Z239">
        <v>14.199299999999999</v>
      </c>
      <c r="AA239" t="s">
        <v>974</v>
      </c>
      <c r="AB239">
        <v>1.5914999999999999</v>
      </c>
      <c r="AC239" t="s">
        <v>709</v>
      </c>
      <c r="AD239">
        <v>1.8294999999999999</v>
      </c>
      <c r="AE239" t="s">
        <v>975</v>
      </c>
      <c r="AF239">
        <v>1.9605999999999999</v>
      </c>
      <c r="AG239">
        <v>9.6936</v>
      </c>
      <c r="AH239" s="23">
        <v>345.93279999999999</v>
      </c>
      <c r="AI239">
        <v>0.73</v>
      </c>
      <c r="AK239">
        <v>87</v>
      </c>
      <c r="AL239">
        <v>14</v>
      </c>
      <c r="AM239">
        <v>188</v>
      </c>
      <c r="AN239" t="s">
        <v>692</v>
      </c>
      <c r="AP239" t="str">
        <f t="shared" si="3"/>
        <v>Bold</v>
      </c>
    </row>
    <row r="240" spans="1:42">
      <c r="A240" t="s">
        <v>976</v>
      </c>
      <c r="B240" s="4">
        <v>43402</v>
      </c>
      <c r="C240" s="1">
        <v>0.60763888888888895</v>
      </c>
      <c r="D240" t="s">
        <v>212</v>
      </c>
      <c r="E240" t="s">
        <v>971</v>
      </c>
      <c r="G240">
        <v>6269</v>
      </c>
      <c r="H240" t="s">
        <v>328</v>
      </c>
      <c r="I240" t="s">
        <v>329</v>
      </c>
      <c r="J240" t="s">
        <v>5</v>
      </c>
      <c r="K240" t="s">
        <v>521</v>
      </c>
      <c r="L240" t="s">
        <v>972</v>
      </c>
      <c r="M240">
        <v>2</v>
      </c>
      <c r="N240">
        <v>5</v>
      </c>
      <c r="O240">
        <v>88.156400000000005</v>
      </c>
      <c r="P240">
        <v>72.227099999999993</v>
      </c>
      <c r="Q240">
        <v>24.739000000000001</v>
      </c>
      <c r="R240">
        <v>8.8633000000000006</v>
      </c>
      <c r="S240">
        <v>3.6979000000000002</v>
      </c>
      <c r="T240">
        <v>4.5541</v>
      </c>
      <c r="U240">
        <v>3.2959999999999998</v>
      </c>
      <c r="V240">
        <v>1.6174999999999999</v>
      </c>
      <c r="W240">
        <v>0</v>
      </c>
      <c r="X240">
        <v>0</v>
      </c>
      <c r="Y240">
        <v>3.2984</v>
      </c>
      <c r="Z240">
        <v>10.650700000000001</v>
      </c>
      <c r="AB240">
        <v>0</v>
      </c>
      <c r="AC240" t="s">
        <v>353</v>
      </c>
      <c r="AD240">
        <v>2.3818000000000001</v>
      </c>
      <c r="AE240" t="s">
        <v>977</v>
      </c>
      <c r="AF240">
        <v>1.1997</v>
      </c>
      <c r="AG240">
        <v>13.6</v>
      </c>
      <c r="AH240">
        <v>238.28200000000001</v>
      </c>
      <c r="AI240">
        <v>4</v>
      </c>
      <c r="AK240">
        <v>95</v>
      </c>
      <c r="AL240">
        <v>14</v>
      </c>
      <c r="AM240">
        <v>17</v>
      </c>
      <c r="AN240" t="s">
        <v>692</v>
      </c>
      <c r="AP240" t="str">
        <f t="shared" si="3"/>
        <v/>
      </c>
    </row>
    <row r="241" spans="1:42">
      <c r="A241" t="s">
        <v>978</v>
      </c>
      <c r="B241" s="4">
        <v>43402</v>
      </c>
      <c r="C241" s="1">
        <v>0.60763888888888895</v>
      </c>
      <c r="D241" t="s">
        <v>212</v>
      </c>
      <c r="E241" t="s">
        <v>971</v>
      </c>
      <c r="G241">
        <v>6269</v>
      </c>
      <c r="H241" t="s">
        <v>328</v>
      </c>
      <c r="I241" t="s">
        <v>329</v>
      </c>
      <c r="J241" t="s">
        <v>5</v>
      </c>
      <c r="K241" t="s">
        <v>521</v>
      </c>
      <c r="L241" t="s">
        <v>972</v>
      </c>
      <c r="M241">
        <v>1</v>
      </c>
      <c r="N241">
        <v>6</v>
      </c>
      <c r="O241">
        <v>91.571100000000001</v>
      </c>
      <c r="P241">
        <v>45.631</v>
      </c>
      <c r="Q241">
        <v>26.370899999999999</v>
      </c>
      <c r="R241">
        <v>14.6387</v>
      </c>
      <c r="S241">
        <v>9.1044</v>
      </c>
      <c r="T241">
        <v>3.7896000000000001</v>
      </c>
      <c r="U241">
        <v>2.5522</v>
      </c>
      <c r="V241">
        <v>2.0964999999999998</v>
      </c>
      <c r="W241">
        <v>0.99339999999999995</v>
      </c>
      <c r="X241">
        <v>1.3640000000000001</v>
      </c>
      <c r="Y241">
        <v>0</v>
      </c>
      <c r="Z241">
        <v>2.5</v>
      </c>
      <c r="AA241" t="s">
        <v>364</v>
      </c>
      <c r="AB241">
        <v>2.2166999999999999</v>
      </c>
      <c r="AC241" t="s">
        <v>979</v>
      </c>
      <c r="AD241">
        <v>1.0247999999999999</v>
      </c>
      <c r="AE241" t="s">
        <v>374</v>
      </c>
      <c r="AF241">
        <v>2.4073000000000002</v>
      </c>
      <c r="AG241">
        <v>11.3002</v>
      </c>
      <c r="AH241">
        <v>217.5608</v>
      </c>
      <c r="AI241">
        <v>6.5</v>
      </c>
      <c r="AK241">
        <v>102</v>
      </c>
      <c r="AL241">
        <v>14</v>
      </c>
      <c r="AM241">
        <v>13</v>
      </c>
      <c r="AN241" t="s">
        <v>692</v>
      </c>
      <c r="AP241" t="str">
        <f t="shared" si="3"/>
        <v/>
      </c>
    </row>
    <row r="242" spans="1:42">
      <c r="A242" t="s">
        <v>980</v>
      </c>
      <c r="B242" s="4">
        <v>43402</v>
      </c>
      <c r="C242" s="1">
        <v>0.60763888888888895</v>
      </c>
      <c r="D242" t="s">
        <v>212</v>
      </c>
      <c r="E242" t="s">
        <v>971</v>
      </c>
      <c r="G242">
        <v>6269</v>
      </c>
      <c r="H242" t="s">
        <v>328</v>
      </c>
      <c r="I242" t="s">
        <v>329</v>
      </c>
      <c r="J242" t="s">
        <v>5</v>
      </c>
      <c r="K242" t="s">
        <v>521</v>
      </c>
      <c r="L242" t="s">
        <v>972</v>
      </c>
      <c r="M242">
        <v>3</v>
      </c>
      <c r="N242">
        <v>5</v>
      </c>
      <c r="O242">
        <v>68.663200000000003</v>
      </c>
      <c r="P242">
        <v>65.646000000000001</v>
      </c>
      <c r="Q242">
        <v>27.196899999999999</v>
      </c>
      <c r="R242">
        <v>10.215199999999999</v>
      </c>
      <c r="S242">
        <v>5.1418999999999997</v>
      </c>
      <c r="T242">
        <v>3.0606</v>
      </c>
      <c r="U242">
        <v>2.3264</v>
      </c>
      <c r="V242">
        <v>1.056</v>
      </c>
      <c r="W242">
        <v>0.92290000000000005</v>
      </c>
      <c r="X242">
        <v>1.0807</v>
      </c>
      <c r="Y242">
        <v>0</v>
      </c>
      <c r="Z242">
        <v>7.1429</v>
      </c>
      <c r="AA242" t="s">
        <v>981</v>
      </c>
      <c r="AB242">
        <v>0.24299999999999999</v>
      </c>
      <c r="AC242" t="s">
        <v>982</v>
      </c>
      <c r="AD242">
        <v>1.3727</v>
      </c>
      <c r="AE242" t="s">
        <v>346</v>
      </c>
      <c r="AF242">
        <v>1.8751</v>
      </c>
      <c r="AG242">
        <v>3.4636</v>
      </c>
      <c r="AH242">
        <v>199.40710000000001</v>
      </c>
      <c r="AI242">
        <v>20</v>
      </c>
      <c r="AK242">
        <v>95</v>
      </c>
      <c r="AL242">
        <v>14</v>
      </c>
      <c r="AM242">
        <v>13</v>
      </c>
      <c r="AN242" t="s">
        <v>692</v>
      </c>
      <c r="AP242" t="str">
        <f t="shared" si="3"/>
        <v/>
      </c>
    </row>
    <row r="243" spans="1:42">
      <c r="A243" t="s">
        <v>983</v>
      </c>
      <c r="B243" s="4">
        <v>43402</v>
      </c>
      <c r="C243" s="1">
        <v>0.60763888888888895</v>
      </c>
      <c r="D243" t="s">
        <v>212</v>
      </c>
      <c r="E243" t="s">
        <v>971</v>
      </c>
      <c r="G243">
        <v>6269</v>
      </c>
      <c r="H243" t="s">
        <v>328</v>
      </c>
      <c r="I243" t="s">
        <v>329</v>
      </c>
      <c r="J243" t="s">
        <v>5</v>
      </c>
      <c r="K243" t="s">
        <v>521</v>
      </c>
      <c r="L243" t="s">
        <v>972</v>
      </c>
      <c r="M243">
        <v>8</v>
      </c>
      <c r="N243">
        <v>5</v>
      </c>
      <c r="O243">
        <v>58.977899999999998</v>
      </c>
      <c r="P243">
        <v>59.602899999999998</v>
      </c>
      <c r="Q243">
        <v>24.491199999999999</v>
      </c>
      <c r="R243">
        <v>9.3886000000000003</v>
      </c>
      <c r="S243">
        <v>5.5724</v>
      </c>
      <c r="T243">
        <v>2.4605000000000001</v>
      </c>
      <c r="U243">
        <v>1.9610000000000001</v>
      </c>
      <c r="V243">
        <v>0</v>
      </c>
      <c r="W243">
        <v>0</v>
      </c>
      <c r="X243">
        <v>0</v>
      </c>
      <c r="Y243">
        <v>4.8403</v>
      </c>
      <c r="Z243">
        <v>16.979299999999999</v>
      </c>
      <c r="AA243" t="s">
        <v>984</v>
      </c>
      <c r="AB243">
        <v>0.10059999999999999</v>
      </c>
      <c r="AC243" t="s">
        <v>985</v>
      </c>
      <c r="AD243">
        <v>0</v>
      </c>
      <c r="AE243" t="s">
        <v>560</v>
      </c>
      <c r="AF243">
        <v>1.2252000000000001</v>
      </c>
      <c r="AG243">
        <v>12.5435</v>
      </c>
      <c r="AH243">
        <v>198.14340000000001</v>
      </c>
      <c r="AI243">
        <v>16</v>
      </c>
      <c r="AK243">
        <v>89</v>
      </c>
      <c r="AL243">
        <v>14</v>
      </c>
      <c r="AM243">
        <v>36</v>
      </c>
      <c r="AN243" t="s">
        <v>692</v>
      </c>
      <c r="AP243" t="str">
        <f t="shared" si="3"/>
        <v/>
      </c>
    </row>
    <row r="244" spans="1:42">
      <c r="A244" t="s">
        <v>986</v>
      </c>
      <c r="B244" s="4">
        <v>43402</v>
      </c>
      <c r="C244" s="1">
        <v>0.60763888888888895</v>
      </c>
      <c r="D244" t="s">
        <v>212</v>
      </c>
      <c r="E244" t="s">
        <v>971</v>
      </c>
      <c r="G244">
        <v>6269</v>
      </c>
      <c r="H244" t="s">
        <v>328</v>
      </c>
      <c r="I244" t="s">
        <v>329</v>
      </c>
      <c r="J244" t="s">
        <v>5</v>
      </c>
      <c r="K244" t="s">
        <v>521</v>
      </c>
      <c r="L244" t="s">
        <v>972</v>
      </c>
      <c r="M244">
        <v>7</v>
      </c>
      <c r="N244">
        <v>8</v>
      </c>
      <c r="O244">
        <v>70.353700000000003</v>
      </c>
      <c r="P244">
        <v>63.580300000000001</v>
      </c>
      <c r="Q244">
        <v>19.503799999999998</v>
      </c>
      <c r="R244">
        <v>4.9035000000000002</v>
      </c>
      <c r="S244">
        <v>5.0998999999999999</v>
      </c>
      <c r="T244">
        <v>4.9268999999999998</v>
      </c>
      <c r="U244">
        <v>2.4645999999999999</v>
      </c>
      <c r="V244">
        <v>1.6787000000000001</v>
      </c>
      <c r="W244">
        <v>1.0270999999999999</v>
      </c>
      <c r="X244">
        <v>1.0780000000000001</v>
      </c>
      <c r="Y244">
        <v>0</v>
      </c>
      <c r="Z244">
        <v>0</v>
      </c>
      <c r="AA244" t="s">
        <v>333</v>
      </c>
      <c r="AB244">
        <v>1.6866000000000001</v>
      </c>
      <c r="AC244" t="s">
        <v>987</v>
      </c>
      <c r="AD244">
        <v>0.33829999999999999</v>
      </c>
      <c r="AE244" t="s">
        <v>988</v>
      </c>
      <c r="AF244">
        <v>3.0728</v>
      </c>
      <c r="AG244">
        <v>14.742000000000001</v>
      </c>
      <c r="AH244">
        <v>194.4563</v>
      </c>
      <c r="AI244">
        <v>12</v>
      </c>
      <c r="AK244">
        <v>89</v>
      </c>
      <c r="AL244">
        <v>14</v>
      </c>
      <c r="AM244">
        <v>24</v>
      </c>
      <c r="AN244" t="s">
        <v>692</v>
      </c>
      <c r="AP244" t="str">
        <f t="shared" si="3"/>
        <v/>
      </c>
    </row>
    <row r="245" spans="1:42">
      <c r="A245" t="s">
        <v>989</v>
      </c>
      <c r="B245" s="4">
        <v>43402</v>
      </c>
      <c r="C245" s="1">
        <v>0.60763888888888895</v>
      </c>
      <c r="D245" t="s">
        <v>212</v>
      </c>
      <c r="E245" t="s">
        <v>971</v>
      </c>
      <c r="G245">
        <v>6269</v>
      </c>
      <c r="H245" t="s">
        <v>328</v>
      </c>
      <c r="I245" t="s">
        <v>329</v>
      </c>
      <c r="J245" t="s">
        <v>5</v>
      </c>
      <c r="K245" t="s">
        <v>521</v>
      </c>
      <c r="L245" t="s">
        <v>972</v>
      </c>
      <c r="M245">
        <v>9</v>
      </c>
      <c r="N245">
        <v>6</v>
      </c>
      <c r="O245">
        <v>50.624699999999997</v>
      </c>
      <c r="P245">
        <v>56.932099999999998</v>
      </c>
      <c r="Q245">
        <v>24.102699999999999</v>
      </c>
      <c r="R245">
        <v>9.7805</v>
      </c>
      <c r="S245">
        <v>6.9512999999999998</v>
      </c>
      <c r="T245">
        <v>3.6080000000000001</v>
      </c>
      <c r="U245">
        <v>3.2888999999999999</v>
      </c>
      <c r="V245">
        <v>1.4367000000000001</v>
      </c>
      <c r="W245">
        <v>0.9929</v>
      </c>
      <c r="X245">
        <v>0.86480000000000001</v>
      </c>
      <c r="Y245">
        <v>0</v>
      </c>
      <c r="Z245">
        <v>18.688600000000001</v>
      </c>
      <c r="AA245" t="s">
        <v>348</v>
      </c>
      <c r="AB245">
        <v>1.7778</v>
      </c>
      <c r="AC245" t="s">
        <v>377</v>
      </c>
      <c r="AD245">
        <v>0.38019999999999998</v>
      </c>
      <c r="AE245" t="s">
        <v>990</v>
      </c>
      <c r="AF245">
        <v>0.38169999999999998</v>
      </c>
      <c r="AG245">
        <v>7.2294999999999998</v>
      </c>
      <c r="AH245">
        <v>187.0403</v>
      </c>
      <c r="AI245">
        <v>16</v>
      </c>
      <c r="AK245">
        <v>88</v>
      </c>
      <c r="AL245">
        <v>14</v>
      </c>
      <c r="AM245">
        <v>31</v>
      </c>
      <c r="AN245" t="s">
        <v>692</v>
      </c>
      <c r="AP245" t="str">
        <f t="shared" si="3"/>
        <v/>
      </c>
    </row>
    <row r="246" spans="1:42">
      <c r="A246" t="s">
        <v>991</v>
      </c>
      <c r="B246" s="4">
        <v>43402</v>
      </c>
      <c r="C246" s="1">
        <v>0.60763888888888895</v>
      </c>
      <c r="D246" t="s">
        <v>212</v>
      </c>
      <c r="E246" t="s">
        <v>971</v>
      </c>
      <c r="G246">
        <v>6269</v>
      </c>
      <c r="H246" t="s">
        <v>328</v>
      </c>
      <c r="I246" t="s">
        <v>329</v>
      </c>
      <c r="J246" t="s">
        <v>5</v>
      </c>
      <c r="K246" t="s">
        <v>521</v>
      </c>
      <c r="L246" t="s">
        <v>972</v>
      </c>
      <c r="M246">
        <v>5</v>
      </c>
      <c r="N246">
        <v>6</v>
      </c>
      <c r="O246">
        <v>64.693200000000004</v>
      </c>
      <c r="P246">
        <v>32.401800000000001</v>
      </c>
      <c r="Q246">
        <v>23.436800000000002</v>
      </c>
      <c r="R246">
        <v>4.8486000000000002</v>
      </c>
      <c r="S246">
        <v>3.1951999999999998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9.8522999999999996</v>
      </c>
      <c r="Z246">
        <v>16.343599999999999</v>
      </c>
      <c r="AA246" t="s">
        <v>992</v>
      </c>
      <c r="AB246">
        <v>0.52139999999999997</v>
      </c>
      <c r="AC246" t="s">
        <v>993</v>
      </c>
      <c r="AD246">
        <v>0</v>
      </c>
      <c r="AE246" t="s">
        <v>556</v>
      </c>
      <c r="AF246">
        <v>1.4963</v>
      </c>
      <c r="AG246">
        <v>16.8</v>
      </c>
      <c r="AH246">
        <v>173.58920000000001</v>
      </c>
      <c r="AI246">
        <v>12</v>
      </c>
      <c r="AK246">
        <v>93</v>
      </c>
      <c r="AL246">
        <v>14</v>
      </c>
      <c r="AM246">
        <v>178</v>
      </c>
      <c r="AN246" t="s">
        <v>692</v>
      </c>
      <c r="AP246" t="str">
        <f t="shared" si="3"/>
        <v/>
      </c>
    </row>
    <row r="247" spans="1:42">
      <c r="A247" t="s">
        <v>994</v>
      </c>
      <c r="B247" s="4">
        <v>43402</v>
      </c>
      <c r="C247" s="1">
        <v>0.60763888888888895</v>
      </c>
      <c r="D247" t="s">
        <v>212</v>
      </c>
      <c r="E247" t="s">
        <v>971</v>
      </c>
      <c r="G247">
        <v>6269</v>
      </c>
      <c r="H247" t="s">
        <v>328</v>
      </c>
      <c r="I247" t="s">
        <v>329</v>
      </c>
      <c r="J247" t="s">
        <v>5</v>
      </c>
      <c r="K247" t="s">
        <v>521</v>
      </c>
      <c r="L247" t="s">
        <v>972</v>
      </c>
      <c r="M247">
        <v>17</v>
      </c>
      <c r="N247">
        <v>8</v>
      </c>
      <c r="O247">
        <v>47.628999999999998</v>
      </c>
      <c r="P247">
        <v>60.121699999999997</v>
      </c>
      <c r="Q247">
        <v>27.087499999999999</v>
      </c>
      <c r="R247">
        <v>8.1000999999999994</v>
      </c>
      <c r="S247">
        <v>4.8472</v>
      </c>
      <c r="T247">
        <v>2.4327999999999999</v>
      </c>
      <c r="U247">
        <v>1.7189000000000001</v>
      </c>
      <c r="V247">
        <v>1.4217</v>
      </c>
      <c r="W247">
        <v>0.7621</v>
      </c>
      <c r="X247">
        <v>1.0015000000000001</v>
      </c>
      <c r="Y247">
        <v>0</v>
      </c>
      <c r="Z247">
        <v>9.2308000000000003</v>
      </c>
      <c r="AB247">
        <v>0</v>
      </c>
      <c r="AC247" t="s">
        <v>995</v>
      </c>
      <c r="AD247">
        <v>0</v>
      </c>
      <c r="AE247" t="s">
        <v>996</v>
      </c>
      <c r="AF247">
        <v>0.52270000000000005</v>
      </c>
      <c r="AG247">
        <v>6.8257000000000003</v>
      </c>
      <c r="AH247">
        <v>171.70179999999999</v>
      </c>
      <c r="AI247">
        <v>0</v>
      </c>
      <c r="AK247">
        <v>85</v>
      </c>
      <c r="AL247">
        <v>14</v>
      </c>
      <c r="AM247">
        <v>21</v>
      </c>
      <c r="AN247" t="s">
        <v>692</v>
      </c>
      <c r="AP247" t="str">
        <f t="shared" si="3"/>
        <v/>
      </c>
    </row>
    <row r="248" spans="1:42">
      <c r="A248" t="s">
        <v>997</v>
      </c>
      <c r="B248" s="4">
        <v>43402</v>
      </c>
      <c r="C248" s="1">
        <v>0.60763888888888895</v>
      </c>
      <c r="D248" t="s">
        <v>212</v>
      </c>
      <c r="E248" t="s">
        <v>971</v>
      </c>
      <c r="G248">
        <v>6269</v>
      </c>
      <c r="H248" t="s">
        <v>328</v>
      </c>
      <c r="I248" t="s">
        <v>329</v>
      </c>
      <c r="J248" t="s">
        <v>5</v>
      </c>
      <c r="K248" t="s">
        <v>521</v>
      </c>
      <c r="L248" t="s">
        <v>972</v>
      </c>
      <c r="M248">
        <v>10</v>
      </c>
      <c r="N248">
        <v>6</v>
      </c>
      <c r="O248">
        <v>59.017299999999999</v>
      </c>
      <c r="P248">
        <v>47.436700000000002</v>
      </c>
      <c r="Q248">
        <v>19.867000000000001</v>
      </c>
      <c r="R248">
        <v>8.2227999999999994</v>
      </c>
      <c r="S248">
        <v>2.8409</v>
      </c>
      <c r="T248">
        <v>2.7692999999999999</v>
      </c>
      <c r="U248">
        <v>1.5004999999999999</v>
      </c>
      <c r="V248">
        <v>0</v>
      </c>
      <c r="W248">
        <v>0</v>
      </c>
      <c r="X248">
        <v>0</v>
      </c>
      <c r="Y248">
        <v>3.9964</v>
      </c>
      <c r="Z248">
        <v>18.005700000000001</v>
      </c>
      <c r="AA248" t="s">
        <v>998</v>
      </c>
      <c r="AB248">
        <v>0.70320000000000005</v>
      </c>
      <c r="AC248" t="s">
        <v>999</v>
      </c>
      <c r="AD248">
        <v>1.7785</v>
      </c>
      <c r="AE248" t="s">
        <v>552</v>
      </c>
      <c r="AF248">
        <v>1.1644000000000001</v>
      </c>
      <c r="AG248">
        <v>3</v>
      </c>
      <c r="AH248">
        <v>170.30279999999999</v>
      </c>
      <c r="AI248">
        <v>25</v>
      </c>
      <c r="AK248">
        <v>87</v>
      </c>
      <c r="AL248">
        <v>14</v>
      </c>
      <c r="AM248">
        <v>16</v>
      </c>
      <c r="AN248" t="s">
        <v>692</v>
      </c>
      <c r="AP248" t="str">
        <f t="shared" si="3"/>
        <v/>
      </c>
    </row>
    <row r="249" spans="1:42">
      <c r="A249" t="s">
        <v>1000</v>
      </c>
      <c r="B249" s="4">
        <v>43402</v>
      </c>
      <c r="C249" s="1">
        <v>0.60763888888888895</v>
      </c>
      <c r="D249" t="s">
        <v>212</v>
      </c>
      <c r="E249" t="s">
        <v>971</v>
      </c>
      <c r="G249">
        <v>6269</v>
      </c>
      <c r="H249" t="s">
        <v>328</v>
      </c>
      <c r="I249" t="s">
        <v>329</v>
      </c>
      <c r="J249" t="s">
        <v>5</v>
      </c>
      <c r="K249" t="s">
        <v>521</v>
      </c>
      <c r="L249" t="s">
        <v>972</v>
      </c>
      <c r="M249">
        <v>15</v>
      </c>
      <c r="N249">
        <v>9</v>
      </c>
      <c r="O249">
        <v>59.651200000000003</v>
      </c>
      <c r="P249">
        <v>50.515500000000003</v>
      </c>
      <c r="Q249">
        <v>18.238299999999999</v>
      </c>
      <c r="R249">
        <v>6.2969999999999997</v>
      </c>
      <c r="S249">
        <v>3.3969999999999998</v>
      </c>
      <c r="T249">
        <v>3.0356000000000001</v>
      </c>
      <c r="U249">
        <v>1.98</v>
      </c>
      <c r="V249">
        <v>1.0720000000000001</v>
      </c>
      <c r="W249">
        <v>0.86729999999999996</v>
      </c>
      <c r="X249">
        <v>0</v>
      </c>
      <c r="Y249">
        <v>1.113</v>
      </c>
      <c r="Z249">
        <v>9.6549999999999994</v>
      </c>
      <c r="AB249">
        <v>0</v>
      </c>
      <c r="AC249" t="s">
        <v>848</v>
      </c>
      <c r="AD249">
        <v>5.67E-2</v>
      </c>
      <c r="AE249" t="s">
        <v>1001</v>
      </c>
      <c r="AF249">
        <v>9.8400000000000001E-2</v>
      </c>
      <c r="AG249">
        <v>3.6</v>
      </c>
      <c r="AH249">
        <v>159.57689999999999</v>
      </c>
      <c r="AI249">
        <v>0</v>
      </c>
      <c r="AK249">
        <v>85</v>
      </c>
      <c r="AL249">
        <v>14</v>
      </c>
      <c r="AM249">
        <v>32</v>
      </c>
      <c r="AN249" t="s">
        <v>692</v>
      </c>
      <c r="AP249" t="str">
        <f t="shared" si="3"/>
        <v/>
      </c>
    </row>
    <row r="250" spans="1:42">
      <c r="A250" t="s">
        <v>1002</v>
      </c>
      <c r="B250" s="4">
        <v>43402</v>
      </c>
      <c r="C250" s="1">
        <v>0.60763888888888895</v>
      </c>
      <c r="D250" t="s">
        <v>212</v>
      </c>
      <c r="E250" t="s">
        <v>971</v>
      </c>
      <c r="G250">
        <v>6269</v>
      </c>
      <c r="H250" t="s">
        <v>328</v>
      </c>
      <c r="I250" t="s">
        <v>329</v>
      </c>
      <c r="J250" t="s">
        <v>5</v>
      </c>
      <c r="K250" t="s">
        <v>521</v>
      </c>
      <c r="L250" t="s">
        <v>972</v>
      </c>
      <c r="M250">
        <v>4</v>
      </c>
      <c r="N250">
        <v>5</v>
      </c>
      <c r="O250">
        <v>46.054400000000001</v>
      </c>
      <c r="P250">
        <v>38.689599999999999</v>
      </c>
      <c r="Q250">
        <v>19.516999999999999</v>
      </c>
      <c r="R250">
        <v>13.3133</v>
      </c>
      <c r="S250">
        <v>3.0409000000000002</v>
      </c>
      <c r="T250">
        <v>3.1539999999999999</v>
      </c>
      <c r="U250">
        <v>1.6771</v>
      </c>
      <c r="V250">
        <v>1.0974999999999999</v>
      </c>
      <c r="W250">
        <v>0.76229999999999998</v>
      </c>
      <c r="X250">
        <v>0</v>
      </c>
      <c r="Y250">
        <v>1.1477999999999999</v>
      </c>
      <c r="Z250">
        <v>13.207100000000001</v>
      </c>
      <c r="AA250" t="s">
        <v>1003</v>
      </c>
      <c r="AB250">
        <v>1.3684000000000001</v>
      </c>
      <c r="AC250" t="s">
        <v>1004</v>
      </c>
      <c r="AD250">
        <v>0.78839999999999999</v>
      </c>
      <c r="AE250" t="s">
        <v>1005</v>
      </c>
      <c r="AF250">
        <v>1.3395999999999999</v>
      </c>
      <c r="AG250">
        <v>10.144299999999999</v>
      </c>
      <c r="AH250">
        <v>155.30170000000001</v>
      </c>
      <c r="AI250">
        <v>25</v>
      </c>
      <c r="AK250">
        <v>93</v>
      </c>
      <c r="AL250">
        <v>14</v>
      </c>
      <c r="AM250">
        <v>13</v>
      </c>
      <c r="AN250" t="s">
        <v>692</v>
      </c>
      <c r="AP250" t="str">
        <f t="shared" si="3"/>
        <v/>
      </c>
    </row>
    <row r="251" spans="1:42">
      <c r="A251" t="s">
        <v>1006</v>
      </c>
      <c r="B251" s="4">
        <v>43402</v>
      </c>
      <c r="C251" s="1">
        <v>0.60763888888888895</v>
      </c>
      <c r="D251" t="s">
        <v>212</v>
      </c>
      <c r="E251" t="s">
        <v>971</v>
      </c>
      <c r="G251">
        <v>6269</v>
      </c>
      <c r="H251" t="s">
        <v>328</v>
      </c>
      <c r="I251" t="s">
        <v>329</v>
      </c>
      <c r="J251" t="s">
        <v>5</v>
      </c>
      <c r="K251" t="s">
        <v>521</v>
      </c>
      <c r="L251" t="s">
        <v>972</v>
      </c>
      <c r="M251">
        <v>6</v>
      </c>
      <c r="N251">
        <v>4</v>
      </c>
      <c r="O251">
        <v>63.987499999999997</v>
      </c>
      <c r="P251">
        <v>27.674600000000002</v>
      </c>
      <c r="Q251">
        <v>21.631599999999999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22.440999999999999</v>
      </c>
      <c r="Z251">
        <v>0</v>
      </c>
      <c r="AA251" t="s">
        <v>1007</v>
      </c>
      <c r="AB251">
        <v>1.4001999999999999</v>
      </c>
      <c r="AC251" t="s">
        <v>1008</v>
      </c>
      <c r="AD251">
        <v>0.34379999999999999</v>
      </c>
      <c r="AE251" t="s">
        <v>1009</v>
      </c>
      <c r="AF251">
        <v>0.44309999999999999</v>
      </c>
      <c r="AG251">
        <v>7.0994999999999999</v>
      </c>
      <c r="AH251">
        <v>145.0213</v>
      </c>
      <c r="AI251">
        <v>16</v>
      </c>
      <c r="AK251">
        <v>95</v>
      </c>
      <c r="AL251">
        <v>14</v>
      </c>
      <c r="AM251">
        <v>28</v>
      </c>
      <c r="AN251" t="s">
        <v>692</v>
      </c>
      <c r="AP251" t="str">
        <f t="shared" si="3"/>
        <v/>
      </c>
    </row>
    <row r="252" spans="1:42">
      <c r="A252" t="s">
        <v>1010</v>
      </c>
      <c r="B252" s="4">
        <v>43402</v>
      </c>
      <c r="C252" s="1">
        <v>0.60763888888888895</v>
      </c>
      <c r="D252" t="s">
        <v>212</v>
      </c>
      <c r="E252" t="s">
        <v>971</v>
      </c>
      <c r="G252">
        <v>6269</v>
      </c>
      <c r="H252" t="s">
        <v>328</v>
      </c>
      <c r="I252" t="s">
        <v>329</v>
      </c>
      <c r="J252" t="s">
        <v>5</v>
      </c>
      <c r="K252" t="s">
        <v>521</v>
      </c>
      <c r="L252" t="s">
        <v>972</v>
      </c>
      <c r="M252">
        <v>13</v>
      </c>
      <c r="N252">
        <v>4</v>
      </c>
      <c r="O252">
        <v>39.7453</v>
      </c>
      <c r="P252">
        <v>46.761699999999998</v>
      </c>
      <c r="Q252">
        <v>13.1761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19.277200000000001</v>
      </c>
      <c r="Z252">
        <v>0</v>
      </c>
      <c r="AA252" t="s">
        <v>714</v>
      </c>
      <c r="AB252">
        <v>0.47420000000000001</v>
      </c>
      <c r="AC252" t="s">
        <v>715</v>
      </c>
      <c r="AD252">
        <v>1.0095000000000001</v>
      </c>
      <c r="AE252" t="s">
        <v>524</v>
      </c>
      <c r="AF252">
        <v>0.49640000000000001</v>
      </c>
      <c r="AG252">
        <v>7.4</v>
      </c>
      <c r="AH252">
        <v>128.34039999999999</v>
      </c>
      <c r="AI252">
        <v>33</v>
      </c>
      <c r="AK252">
        <v>90</v>
      </c>
      <c r="AL252">
        <v>14</v>
      </c>
      <c r="AM252">
        <v>36</v>
      </c>
      <c r="AN252" t="s">
        <v>692</v>
      </c>
      <c r="AP252" t="str">
        <f t="shared" si="3"/>
        <v/>
      </c>
    </row>
    <row r="253" spans="1:42">
      <c r="A253" t="s">
        <v>1011</v>
      </c>
      <c r="B253" s="4">
        <v>43402</v>
      </c>
      <c r="C253" s="1">
        <v>0.60763888888888895</v>
      </c>
      <c r="D253" t="s">
        <v>212</v>
      </c>
      <c r="E253" t="s">
        <v>971</v>
      </c>
      <c r="G253">
        <v>6269</v>
      </c>
      <c r="H253" t="s">
        <v>328</v>
      </c>
      <c r="I253" t="s">
        <v>329</v>
      </c>
      <c r="J253" t="s">
        <v>5</v>
      </c>
      <c r="K253" t="s">
        <v>521</v>
      </c>
      <c r="L253" t="s">
        <v>972</v>
      </c>
      <c r="M253">
        <v>14</v>
      </c>
      <c r="N253">
        <v>4</v>
      </c>
      <c r="O253">
        <v>46.062100000000001</v>
      </c>
      <c r="P253">
        <v>39.147799999999997</v>
      </c>
      <c r="Q253">
        <v>14.8903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19.436699999999998</v>
      </c>
      <c r="Z253">
        <v>0</v>
      </c>
      <c r="AA253" t="s">
        <v>1012</v>
      </c>
      <c r="AB253">
        <v>0.35580000000000001</v>
      </c>
      <c r="AC253" t="s">
        <v>1013</v>
      </c>
      <c r="AD253">
        <v>8.3299999999999999E-2</v>
      </c>
      <c r="AE253" t="s">
        <v>1014</v>
      </c>
      <c r="AF253">
        <v>0.97260000000000002</v>
      </c>
      <c r="AG253">
        <v>6.3</v>
      </c>
      <c r="AH253">
        <v>127.2486</v>
      </c>
      <c r="AI253">
        <v>50</v>
      </c>
      <c r="AK253">
        <v>86</v>
      </c>
      <c r="AL253">
        <v>14</v>
      </c>
      <c r="AM253">
        <v>108</v>
      </c>
      <c r="AN253" t="s">
        <v>692</v>
      </c>
      <c r="AP253" t="str">
        <f t="shared" si="3"/>
        <v/>
      </c>
    </row>
    <row r="254" spans="1:42">
      <c r="A254" t="s">
        <v>1015</v>
      </c>
      <c r="B254" s="4">
        <v>43402</v>
      </c>
      <c r="C254" s="1">
        <v>0.60763888888888895</v>
      </c>
      <c r="D254" t="s">
        <v>212</v>
      </c>
      <c r="E254" t="s">
        <v>971</v>
      </c>
      <c r="G254">
        <v>6269</v>
      </c>
      <c r="H254" t="s">
        <v>328</v>
      </c>
      <c r="I254" t="s">
        <v>329</v>
      </c>
      <c r="J254" t="s">
        <v>5</v>
      </c>
      <c r="K254" t="s">
        <v>521</v>
      </c>
      <c r="L254" t="s">
        <v>972</v>
      </c>
      <c r="M254">
        <v>16</v>
      </c>
      <c r="N254">
        <v>6</v>
      </c>
      <c r="O254">
        <v>36.746099999999998</v>
      </c>
      <c r="P254">
        <v>31.534300000000002</v>
      </c>
      <c r="Q254">
        <v>23.478200000000001</v>
      </c>
      <c r="R254">
        <v>4.2877000000000001</v>
      </c>
      <c r="S254">
        <v>3.653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8.6388999999999996</v>
      </c>
      <c r="Z254">
        <v>5</v>
      </c>
      <c r="AB254">
        <v>0</v>
      </c>
      <c r="AC254" t="s">
        <v>381</v>
      </c>
      <c r="AD254">
        <v>0.1246</v>
      </c>
      <c r="AE254" t="s">
        <v>362</v>
      </c>
      <c r="AF254">
        <v>2.0421999999999998</v>
      </c>
      <c r="AG254">
        <v>3.6</v>
      </c>
      <c r="AH254">
        <v>119.105</v>
      </c>
      <c r="AI254">
        <v>0</v>
      </c>
      <c r="AK254">
        <v>85</v>
      </c>
      <c r="AL254">
        <v>14</v>
      </c>
      <c r="AM254">
        <v>182</v>
      </c>
      <c r="AN254" t="s">
        <v>692</v>
      </c>
      <c r="AP254" t="str">
        <f t="shared" si="3"/>
        <v/>
      </c>
    </row>
    <row r="255" spans="1:42">
      <c r="A255" t="s">
        <v>1016</v>
      </c>
      <c r="B255" s="4">
        <v>43402</v>
      </c>
      <c r="C255" s="1">
        <v>0.60763888888888895</v>
      </c>
      <c r="D255" t="s">
        <v>212</v>
      </c>
      <c r="E255" t="s">
        <v>971</v>
      </c>
      <c r="G255">
        <v>6269</v>
      </c>
      <c r="H255" t="s">
        <v>328</v>
      </c>
      <c r="I255" t="s">
        <v>329</v>
      </c>
      <c r="J255" t="s">
        <v>5</v>
      </c>
      <c r="K255" t="s">
        <v>521</v>
      </c>
      <c r="L255" t="s">
        <v>972</v>
      </c>
      <c r="M255">
        <v>11</v>
      </c>
      <c r="N255">
        <v>5</v>
      </c>
      <c r="O255">
        <v>35.139600000000002</v>
      </c>
      <c r="P255">
        <v>40.842399999999998</v>
      </c>
      <c r="Q255">
        <v>18.6462</v>
      </c>
      <c r="R255">
        <v>5.3231999999999999</v>
      </c>
      <c r="S255">
        <v>2.2349999999999999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8.2359000000000009</v>
      </c>
      <c r="Z255">
        <v>0</v>
      </c>
      <c r="AA255" t="s">
        <v>1017</v>
      </c>
      <c r="AB255">
        <v>9.1800000000000007E-2</v>
      </c>
      <c r="AC255" t="s">
        <v>1018</v>
      </c>
      <c r="AD255">
        <v>0.2142</v>
      </c>
      <c r="AE255" t="s">
        <v>560</v>
      </c>
      <c r="AF255">
        <v>1.2252000000000001</v>
      </c>
      <c r="AG255">
        <v>6.5</v>
      </c>
      <c r="AH255">
        <v>118.45350000000001</v>
      </c>
      <c r="AI255">
        <v>33</v>
      </c>
      <c r="AK255">
        <v>87</v>
      </c>
      <c r="AL255">
        <v>14</v>
      </c>
      <c r="AM255">
        <v>24</v>
      </c>
      <c r="AN255" t="s">
        <v>692</v>
      </c>
      <c r="AP255" t="str">
        <f t="shared" si="3"/>
        <v/>
      </c>
    </row>
    <row r="256" spans="1:42">
      <c r="A256" t="s">
        <v>1021</v>
      </c>
      <c r="B256" s="4">
        <v>43402</v>
      </c>
      <c r="C256" s="1">
        <v>0.61111111111111105</v>
      </c>
      <c r="D256" t="s">
        <v>186</v>
      </c>
      <c r="E256" t="s">
        <v>1019</v>
      </c>
      <c r="F256" t="s">
        <v>290</v>
      </c>
      <c r="G256">
        <v>6758</v>
      </c>
      <c r="H256" t="s">
        <v>548</v>
      </c>
      <c r="I256" t="s">
        <v>329</v>
      </c>
      <c r="J256" t="s">
        <v>5</v>
      </c>
      <c r="K256" t="s">
        <v>521</v>
      </c>
      <c r="L256" t="s">
        <v>1020</v>
      </c>
      <c r="M256">
        <v>8</v>
      </c>
      <c r="N256">
        <v>7</v>
      </c>
      <c r="O256">
        <v>90.16</v>
      </c>
      <c r="P256">
        <v>43.859099999999998</v>
      </c>
      <c r="Q256">
        <v>19.462</v>
      </c>
      <c r="R256">
        <v>14.4877</v>
      </c>
      <c r="S256">
        <v>5.8337000000000003</v>
      </c>
      <c r="T256">
        <v>5.1867000000000001</v>
      </c>
      <c r="U256">
        <v>3.4209999999999998</v>
      </c>
      <c r="V256">
        <v>1.9216</v>
      </c>
      <c r="W256">
        <v>1.2313000000000001</v>
      </c>
      <c r="X256">
        <v>1.3792</v>
      </c>
      <c r="Y256">
        <v>0</v>
      </c>
      <c r="Z256">
        <v>18.225000000000001</v>
      </c>
      <c r="AA256" t="s">
        <v>879</v>
      </c>
      <c r="AB256">
        <v>3.1173999999999999</v>
      </c>
      <c r="AC256" t="s">
        <v>725</v>
      </c>
      <c r="AD256">
        <v>1.2614000000000001</v>
      </c>
      <c r="AE256" t="s">
        <v>1022</v>
      </c>
      <c r="AF256">
        <v>2.3601999999999999</v>
      </c>
      <c r="AG256">
        <v>17.747800000000002</v>
      </c>
      <c r="AH256" s="23">
        <v>229.65430000000001</v>
      </c>
      <c r="AI256">
        <v>5</v>
      </c>
      <c r="AK256">
        <v>97</v>
      </c>
      <c r="AL256">
        <v>11</v>
      </c>
      <c r="AM256">
        <v>11</v>
      </c>
      <c r="AN256" t="s">
        <v>1023</v>
      </c>
      <c r="AP256" t="str">
        <f t="shared" si="3"/>
        <v>Bold</v>
      </c>
    </row>
    <row r="257" spans="1:42">
      <c r="A257" t="s">
        <v>1024</v>
      </c>
      <c r="B257" s="4">
        <v>43402</v>
      </c>
      <c r="C257" s="1">
        <v>0.61111111111111105</v>
      </c>
      <c r="D257" t="s">
        <v>186</v>
      </c>
      <c r="E257" t="s">
        <v>1019</v>
      </c>
      <c r="F257" t="s">
        <v>290</v>
      </c>
      <c r="G257">
        <v>6758</v>
      </c>
      <c r="H257" t="s">
        <v>548</v>
      </c>
      <c r="I257" t="s">
        <v>329</v>
      </c>
      <c r="J257" t="s">
        <v>5</v>
      </c>
      <c r="K257" t="s">
        <v>521</v>
      </c>
      <c r="L257" t="s">
        <v>1020</v>
      </c>
      <c r="M257">
        <v>7</v>
      </c>
      <c r="N257">
        <v>10</v>
      </c>
      <c r="O257">
        <v>63.487200000000001</v>
      </c>
      <c r="P257">
        <v>52.1312</v>
      </c>
      <c r="Q257">
        <v>36.408000000000001</v>
      </c>
      <c r="R257">
        <v>10.1296</v>
      </c>
      <c r="S257">
        <v>3.2770000000000001</v>
      </c>
      <c r="T257">
        <v>3.9805000000000001</v>
      </c>
      <c r="U257">
        <v>2.2644000000000002</v>
      </c>
      <c r="V257">
        <v>2.1699000000000002</v>
      </c>
      <c r="W257">
        <v>1.81</v>
      </c>
      <c r="X257">
        <v>1.002</v>
      </c>
      <c r="Y257">
        <v>0</v>
      </c>
      <c r="Z257">
        <v>14.5436</v>
      </c>
      <c r="AA257" t="s">
        <v>735</v>
      </c>
      <c r="AB257">
        <v>1.966</v>
      </c>
      <c r="AC257" t="s">
        <v>736</v>
      </c>
      <c r="AD257">
        <v>0.93789999999999996</v>
      </c>
      <c r="AE257" t="s">
        <v>737</v>
      </c>
      <c r="AF257">
        <v>1.8403</v>
      </c>
      <c r="AG257">
        <v>22.424900000000001</v>
      </c>
      <c r="AH257">
        <v>218.3725</v>
      </c>
      <c r="AI257">
        <v>8</v>
      </c>
      <c r="AK257">
        <v>97</v>
      </c>
      <c r="AL257">
        <v>11</v>
      </c>
      <c r="AM257">
        <v>135</v>
      </c>
      <c r="AN257" t="s">
        <v>1023</v>
      </c>
      <c r="AP257" t="str">
        <f t="shared" si="3"/>
        <v/>
      </c>
    </row>
    <row r="258" spans="1:42">
      <c r="A258" t="s">
        <v>1025</v>
      </c>
      <c r="B258" s="4">
        <v>43402</v>
      </c>
      <c r="C258" s="1">
        <v>0.61111111111111105</v>
      </c>
      <c r="D258" t="s">
        <v>186</v>
      </c>
      <c r="E258" t="s">
        <v>1019</v>
      </c>
      <c r="F258" t="s">
        <v>290</v>
      </c>
      <c r="G258">
        <v>6758</v>
      </c>
      <c r="H258" t="s">
        <v>548</v>
      </c>
      <c r="I258" t="s">
        <v>329</v>
      </c>
      <c r="J258" t="s">
        <v>5</v>
      </c>
      <c r="K258" t="s">
        <v>521</v>
      </c>
      <c r="L258" t="s">
        <v>1020</v>
      </c>
      <c r="M258">
        <v>11</v>
      </c>
      <c r="N258">
        <v>8</v>
      </c>
      <c r="O258">
        <v>68.614400000000003</v>
      </c>
      <c r="P258">
        <v>54.005200000000002</v>
      </c>
      <c r="Q258">
        <v>34.994</v>
      </c>
      <c r="R258">
        <v>5.0742000000000003</v>
      </c>
      <c r="S258">
        <v>3.2686000000000002</v>
      </c>
      <c r="T258">
        <v>4.3502000000000001</v>
      </c>
      <c r="U258">
        <v>2.4350000000000001</v>
      </c>
      <c r="V258">
        <v>1.6551</v>
      </c>
      <c r="W258">
        <v>1.0373000000000001</v>
      </c>
      <c r="X258">
        <v>1.5768</v>
      </c>
      <c r="Y258">
        <v>0</v>
      </c>
      <c r="Z258">
        <v>10.0943</v>
      </c>
      <c r="AA258" t="s">
        <v>1026</v>
      </c>
      <c r="AB258">
        <v>3.8445</v>
      </c>
      <c r="AC258" t="s">
        <v>1027</v>
      </c>
      <c r="AD258">
        <v>0.94030000000000002</v>
      </c>
      <c r="AE258" t="s">
        <v>527</v>
      </c>
      <c r="AF258">
        <v>1.7514000000000001</v>
      </c>
      <c r="AG258">
        <v>23.111999999999998</v>
      </c>
      <c r="AH258">
        <v>216.7534</v>
      </c>
      <c r="AI258">
        <v>5.5</v>
      </c>
      <c r="AK258">
        <v>82</v>
      </c>
      <c r="AL258">
        <v>11</v>
      </c>
      <c r="AM258">
        <v>122</v>
      </c>
      <c r="AN258" t="s">
        <v>1023</v>
      </c>
      <c r="AP258" t="str">
        <f t="shared" ref="AP258:AP321" si="4">IF(AND(D258&lt;&gt;D257,C258&lt;&gt;C257),"Bold","")</f>
        <v/>
      </c>
    </row>
    <row r="259" spans="1:42">
      <c r="A259" t="s">
        <v>1028</v>
      </c>
      <c r="B259" s="4">
        <v>43402</v>
      </c>
      <c r="C259" s="1">
        <v>0.61111111111111105</v>
      </c>
      <c r="D259" t="s">
        <v>186</v>
      </c>
      <c r="E259" t="s">
        <v>1019</v>
      </c>
      <c r="F259" t="s">
        <v>290</v>
      </c>
      <c r="G259">
        <v>6758</v>
      </c>
      <c r="H259" t="s">
        <v>548</v>
      </c>
      <c r="I259" t="s">
        <v>329</v>
      </c>
      <c r="J259" t="s">
        <v>5</v>
      </c>
      <c r="K259" t="s">
        <v>521</v>
      </c>
      <c r="L259" t="s">
        <v>1020</v>
      </c>
      <c r="M259">
        <v>3</v>
      </c>
      <c r="N259">
        <v>9</v>
      </c>
      <c r="O259">
        <v>82.14</v>
      </c>
      <c r="P259">
        <v>40.905799999999999</v>
      </c>
      <c r="Q259">
        <v>20.069700000000001</v>
      </c>
      <c r="R259">
        <v>8.484</v>
      </c>
      <c r="S259">
        <v>4.0529000000000002</v>
      </c>
      <c r="T259">
        <v>2.6513</v>
      </c>
      <c r="U259">
        <v>3.9702999999999999</v>
      </c>
      <c r="V259">
        <v>2.8245</v>
      </c>
      <c r="W259">
        <v>2.3814000000000002</v>
      </c>
      <c r="X259">
        <v>1.1047</v>
      </c>
      <c r="Y259">
        <v>0</v>
      </c>
      <c r="Z259">
        <v>12.6157</v>
      </c>
      <c r="AA259" t="s">
        <v>579</v>
      </c>
      <c r="AB259">
        <v>3.4047000000000001</v>
      </c>
      <c r="AC259" t="s">
        <v>871</v>
      </c>
      <c r="AD259">
        <v>2.0432999999999999</v>
      </c>
      <c r="AE259" t="s">
        <v>560</v>
      </c>
      <c r="AF259">
        <v>1.3938999999999999</v>
      </c>
      <c r="AG259">
        <v>16.0153</v>
      </c>
      <c r="AH259">
        <v>204.0575</v>
      </c>
      <c r="AI259">
        <v>8</v>
      </c>
      <c r="AK259">
        <v>102</v>
      </c>
      <c r="AL259">
        <v>11</v>
      </c>
      <c r="AM259">
        <v>13</v>
      </c>
      <c r="AN259" t="s">
        <v>1023</v>
      </c>
      <c r="AP259" t="str">
        <f t="shared" si="4"/>
        <v/>
      </c>
    </row>
    <row r="260" spans="1:42">
      <c r="A260" t="s">
        <v>1029</v>
      </c>
      <c r="B260" s="4">
        <v>43402</v>
      </c>
      <c r="C260" s="1">
        <v>0.61111111111111105</v>
      </c>
      <c r="D260" t="s">
        <v>186</v>
      </c>
      <c r="E260" t="s">
        <v>1019</v>
      </c>
      <c r="F260" t="s">
        <v>290</v>
      </c>
      <c r="G260">
        <v>6758</v>
      </c>
      <c r="H260" t="s">
        <v>548</v>
      </c>
      <c r="I260" t="s">
        <v>329</v>
      </c>
      <c r="J260" t="s">
        <v>5</v>
      </c>
      <c r="K260" t="s">
        <v>521</v>
      </c>
      <c r="L260" t="s">
        <v>1020</v>
      </c>
      <c r="M260">
        <v>2</v>
      </c>
      <c r="N260">
        <v>8</v>
      </c>
      <c r="O260">
        <v>47.045200000000001</v>
      </c>
      <c r="P260">
        <v>55.758000000000003</v>
      </c>
      <c r="Q260">
        <v>24.723199999999999</v>
      </c>
      <c r="R260">
        <v>11.286</v>
      </c>
      <c r="S260">
        <v>4.9404000000000003</v>
      </c>
      <c r="T260">
        <v>4.3832000000000004</v>
      </c>
      <c r="U260">
        <v>1.9908999999999999</v>
      </c>
      <c r="V260">
        <v>1.7906</v>
      </c>
      <c r="W260">
        <v>0.74409999999999998</v>
      </c>
      <c r="X260">
        <v>1.1465000000000001</v>
      </c>
      <c r="Y260">
        <v>0</v>
      </c>
      <c r="Z260">
        <v>20.393599999999999</v>
      </c>
      <c r="AA260" t="s">
        <v>562</v>
      </c>
      <c r="AB260">
        <v>1.7397</v>
      </c>
      <c r="AC260" t="s">
        <v>1030</v>
      </c>
      <c r="AD260">
        <v>0.31890000000000002</v>
      </c>
      <c r="AE260" t="s">
        <v>1031</v>
      </c>
      <c r="AF260">
        <v>0.14280000000000001</v>
      </c>
      <c r="AG260">
        <v>21.538499999999999</v>
      </c>
      <c r="AH260">
        <v>197.9417</v>
      </c>
      <c r="AI260">
        <v>8</v>
      </c>
      <c r="AK260">
        <v>102</v>
      </c>
      <c r="AL260">
        <v>11</v>
      </c>
      <c r="AM260">
        <v>185</v>
      </c>
      <c r="AN260" t="s">
        <v>1023</v>
      </c>
      <c r="AP260" t="str">
        <f t="shared" si="4"/>
        <v/>
      </c>
    </row>
    <row r="261" spans="1:42">
      <c r="A261" t="s">
        <v>1032</v>
      </c>
      <c r="B261" s="4">
        <v>43402</v>
      </c>
      <c r="C261" s="1">
        <v>0.61111111111111105</v>
      </c>
      <c r="D261" t="s">
        <v>186</v>
      </c>
      <c r="E261" t="s">
        <v>1019</v>
      </c>
      <c r="F261" t="s">
        <v>290</v>
      </c>
      <c r="G261">
        <v>6758</v>
      </c>
      <c r="H261" t="s">
        <v>548</v>
      </c>
      <c r="I261" t="s">
        <v>329</v>
      </c>
      <c r="J261" t="s">
        <v>5</v>
      </c>
      <c r="K261" t="s">
        <v>521</v>
      </c>
      <c r="L261" t="s">
        <v>1020</v>
      </c>
      <c r="M261">
        <v>9</v>
      </c>
      <c r="N261">
        <v>8</v>
      </c>
      <c r="O261">
        <v>63.72</v>
      </c>
      <c r="P261">
        <v>47.006399999999999</v>
      </c>
      <c r="Q261">
        <v>22.760400000000001</v>
      </c>
      <c r="R261">
        <v>8.8307000000000002</v>
      </c>
      <c r="S261">
        <v>6.9870000000000001</v>
      </c>
      <c r="T261">
        <v>3.0482</v>
      </c>
      <c r="U261">
        <v>4.3259999999999996</v>
      </c>
      <c r="V261">
        <v>2.67</v>
      </c>
      <c r="W261">
        <v>1.0141</v>
      </c>
      <c r="X261">
        <v>0.70169999999999999</v>
      </c>
      <c r="Y261">
        <v>0</v>
      </c>
      <c r="Z261">
        <v>8.7542000000000009</v>
      </c>
      <c r="AA261" t="s">
        <v>1033</v>
      </c>
      <c r="AB261">
        <v>1.1556</v>
      </c>
      <c r="AC261" t="s">
        <v>1034</v>
      </c>
      <c r="AD261">
        <v>1.1005</v>
      </c>
      <c r="AE261" t="s">
        <v>977</v>
      </c>
      <c r="AF261">
        <v>1.4877</v>
      </c>
      <c r="AG261">
        <v>19.916899999999998</v>
      </c>
      <c r="AH261">
        <v>193.4794</v>
      </c>
      <c r="AI261">
        <v>12</v>
      </c>
      <c r="AK261">
        <v>95</v>
      </c>
      <c r="AL261">
        <v>11</v>
      </c>
      <c r="AM261">
        <v>16</v>
      </c>
      <c r="AN261" t="s">
        <v>1023</v>
      </c>
      <c r="AP261" t="str">
        <f t="shared" si="4"/>
        <v/>
      </c>
    </row>
    <row r="262" spans="1:42">
      <c r="A262" t="s">
        <v>1035</v>
      </c>
      <c r="B262" s="4">
        <v>43402</v>
      </c>
      <c r="C262" s="1">
        <v>0.61111111111111105</v>
      </c>
      <c r="D262" t="s">
        <v>186</v>
      </c>
      <c r="E262" t="s">
        <v>1019</v>
      </c>
      <c r="F262" t="s">
        <v>290</v>
      </c>
      <c r="G262">
        <v>6758</v>
      </c>
      <c r="H262" t="s">
        <v>548</v>
      </c>
      <c r="I262" t="s">
        <v>329</v>
      </c>
      <c r="J262" t="s">
        <v>5</v>
      </c>
      <c r="K262" t="s">
        <v>521</v>
      </c>
      <c r="L262" t="s">
        <v>1020</v>
      </c>
      <c r="M262">
        <v>1</v>
      </c>
      <c r="N262">
        <v>9</v>
      </c>
      <c r="O262">
        <v>72.034000000000006</v>
      </c>
      <c r="P262">
        <v>44.549199999999999</v>
      </c>
      <c r="Q262">
        <v>18.680399999999999</v>
      </c>
      <c r="R262">
        <v>7.7500999999999998</v>
      </c>
      <c r="S262">
        <v>3.4759000000000002</v>
      </c>
      <c r="T262">
        <v>3.7584</v>
      </c>
      <c r="U262">
        <v>2.2038000000000002</v>
      </c>
      <c r="V262">
        <v>1.7839</v>
      </c>
      <c r="W262">
        <v>2.1153</v>
      </c>
      <c r="X262">
        <v>2.0831</v>
      </c>
      <c r="Y262">
        <v>0</v>
      </c>
      <c r="Z262">
        <v>16.0136</v>
      </c>
      <c r="AA262" t="s">
        <v>571</v>
      </c>
      <c r="AB262">
        <v>0.67330000000000001</v>
      </c>
      <c r="AC262" t="s">
        <v>572</v>
      </c>
      <c r="AD262">
        <v>0.45650000000000002</v>
      </c>
      <c r="AE262" t="s">
        <v>838</v>
      </c>
      <c r="AF262">
        <v>2.4053</v>
      </c>
      <c r="AG262">
        <v>10.7911</v>
      </c>
      <c r="AH262">
        <v>188.77379999999999</v>
      </c>
      <c r="AI262">
        <v>7.5</v>
      </c>
      <c r="AK262">
        <v>103</v>
      </c>
      <c r="AL262">
        <v>11</v>
      </c>
      <c r="AM262">
        <v>127</v>
      </c>
      <c r="AN262" t="s">
        <v>1023</v>
      </c>
      <c r="AP262" t="str">
        <f t="shared" si="4"/>
        <v/>
      </c>
    </row>
    <row r="263" spans="1:42">
      <c r="A263" t="s">
        <v>1036</v>
      </c>
      <c r="B263" s="4">
        <v>43402</v>
      </c>
      <c r="C263" s="1">
        <v>0.61111111111111105</v>
      </c>
      <c r="D263" t="s">
        <v>186</v>
      </c>
      <c r="E263" t="s">
        <v>1019</v>
      </c>
      <c r="F263" t="s">
        <v>290</v>
      </c>
      <c r="G263">
        <v>6758</v>
      </c>
      <c r="H263" t="s">
        <v>548</v>
      </c>
      <c r="I263" t="s">
        <v>329</v>
      </c>
      <c r="J263" t="s">
        <v>5</v>
      </c>
      <c r="K263" t="s">
        <v>521</v>
      </c>
      <c r="L263" t="s">
        <v>1020</v>
      </c>
      <c r="M263">
        <v>4</v>
      </c>
      <c r="N263">
        <v>10</v>
      </c>
      <c r="O263">
        <v>72.680000000000007</v>
      </c>
      <c r="P263">
        <v>51.831600000000002</v>
      </c>
      <c r="Q263">
        <v>19.624700000000001</v>
      </c>
      <c r="R263">
        <v>6.6803999999999997</v>
      </c>
      <c r="S263">
        <v>4.3954000000000004</v>
      </c>
      <c r="T263">
        <v>4.4945000000000004</v>
      </c>
      <c r="U263">
        <v>1.9172</v>
      </c>
      <c r="V263">
        <v>1.3394999999999999</v>
      </c>
      <c r="W263">
        <v>1.1496999999999999</v>
      </c>
      <c r="X263">
        <v>1.3143</v>
      </c>
      <c r="Y263">
        <v>0</v>
      </c>
      <c r="Z263">
        <v>9.7986000000000004</v>
      </c>
      <c r="AA263" t="s">
        <v>1037</v>
      </c>
      <c r="AB263">
        <v>0.3846</v>
      </c>
      <c r="AC263" t="s">
        <v>1038</v>
      </c>
      <c r="AD263">
        <v>0.6159</v>
      </c>
      <c r="AE263" t="s">
        <v>1039</v>
      </c>
      <c r="AF263">
        <v>0.7288</v>
      </c>
      <c r="AG263">
        <v>11.630800000000001</v>
      </c>
      <c r="AH263">
        <v>188.58590000000001</v>
      </c>
      <c r="AI263">
        <v>7</v>
      </c>
      <c r="AK263">
        <v>99</v>
      </c>
      <c r="AL263">
        <v>11</v>
      </c>
      <c r="AM263">
        <v>17</v>
      </c>
      <c r="AN263" t="s">
        <v>1023</v>
      </c>
      <c r="AP263" t="str">
        <f t="shared" si="4"/>
        <v/>
      </c>
    </row>
    <row r="264" spans="1:42">
      <c r="A264" t="s">
        <v>1040</v>
      </c>
      <c r="B264" s="4">
        <v>43402</v>
      </c>
      <c r="C264" s="1">
        <v>0.61111111111111105</v>
      </c>
      <c r="D264" t="s">
        <v>186</v>
      </c>
      <c r="E264" t="s">
        <v>1019</v>
      </c>
      <c r="F264" t="s">
        <v>290</v>
      </c>
      <c r="G264">
        <v>6758</v>
      </c>
      <c r="H264" t="s">
        <v>548</v>
      </c>
      <c r="I264" t="s">
        <v>329</v>
      </c>
      <c r="J264" t="s">
        <v>5</v>
      </c>
      <c r="K264" t="s">
        <v>521</v>
      </c>
      <c r="L264" t="s">
        <v>1020</v>
      </c>
      <c r="M264">
        <v>10</v>
      </c>
      <c r="N264">
        <v>8</v>
      </c>
      <c r="O264">
        <v>58.32</v>
      </c>
      <c r="P264">
        <v>56.719700000000003</v>
      </c>
      <c r="Q264">
        <v>18.219799999999999</v>
      </c>
      <c r="R264">
        <v>6.6662999999999997</v>
      </c>
      <c r="S264">
        <v>7.1437999999999997</v>
      </c>
      <c r="T264">
        <v>4.1993999999999998</v>
      </c>
      <c r="U264">
        <v>3.0629</v>
      </c>
      <c r="V264">
        <v>1.4128000000000001</v>
      </c>
      <c r="W264">
        <v>0.9869</v>
      </c>
      <c r="X264">
        <v>1.0065999999999999</v>
      </c>
      <c r="Y264">
        <v>0</v>
      </c>
      <c r="Z264">
        <v>9.0692000000000004</v>
      </c>
      <c r="AA264" t="s">
        <v>1041</v>
      </c>
      <c r="AB264">
        <v>1.5966</v>
      </c>
      <c r="AC264" t="s">
        <v>736</v>
      </c>
      <c r="AD264">
        <v>0.54749999999999999</v>
      </c>
      <c r="AE264" t="s">
        <v>775</v>
      </c>
      <c r="AF264">
        <v>0.19719999999999999</v>
      </c>
      <c r="AG264">
        <v>12.1455</v>
      </c>
      <c r="AH264">
        <v>181.29409999999999</v>
      </c>
      <c r="AI264">
        <v>12</v>
      </c>
      <c r="AK264">
        <v>87</v>
      </c>
      <c r="AL264">
        <v>11</v>
      </c>
      <c r="AM264">
        <v>16</v>
      </c>
      <c r="AN264" t="s">
        <v>1023</v>
      </c>
      <c r="AP264" t="str">
        <f t="shared" si="4"/>
        <v/>
      </c>
    </row>
    <row r="265" spans="1:42">
      <c r="A265" t="s">
        <v>1042</v>
      </c>
      <c r="B265" s="4">
        <v>43402</v>
      </c>
      <c r="C265" s="1">
        <v>0.61111111111111105</v>
      </c>
      <c r="D265" t="s">
        <v>186</v>
      </c>
      <c r="E265" t="s">
        <v>1019</v>
      </c>
      <c r="F265" t="s">
        <v>290</v>
      </c>
      <c r="G265">
        <v>6758</v>
      </c>
      <c r="H265" t="s">
        <v>548</v>
      </c>
      <c r="I265" t="s">
        <v>329</v>
      </c>
      <c r="J265" t="s">
        <v>5</v>
      </c>
      <c r="K265" t="s">
        <v>521</v>
      </c>
      <c r="L265" t="s">
        <v>1020</v>
      </c>
      <c r="M265">
        <v>5</v>
      </c>
      <c r="N265">
        <v>9</v>
      </c>
      <c r="O265">
        <v>43.574199999999998</v>
      </c>
      <c r="P265">
        <v>43.209499999999998</v>
      </c>
      <c r="Q265">
        <v>37.404000000000003</v>
      </c>
      <c r="R265">
        <v>6.7694000000000001</v>
      </c>
      <c r="S265">
        <v>3.8898000000000001</v>
      </c>
      <c r="T265">
        <v>3.9775999999999998</v>
      </c>
      <c r="U265">
        <v>1.9267000000000001</v>
      </c>
      <c r="V265">
        <v>1.8016000000000001</v>
      </c>
      <c r="W265">
        <v>1.2871999999999999</v>
      </c>
      <c r="X265">
        <v>1.4773000000000001</v>
      </c>
      <c r="Y265">
        <v>0</v>
      </c>
      <c r="Z265">
        <v>10.6114</v>
      </c>
      <c r="AA265" t="s">
        <v>565</v>
      </c>
      <c r="AB265">
        <v>1.2223999999999999</v>
      </c>
      <c r="AC265" t="s">
        <v>566</v>
      </c>
      <c r="AD265">
        <v>1.0013000000000001</v>
      </c>
      <c r="AE265" t="s">
        <v>1043</v>
      </c>
      <c r="AF265">
        <v>2.5388999999999999</v>
      </c>
      <c r="AG265">
        <v>20.0901</v>
      </c>
      <c r="AH265">
        <v>180.7816</v>
      </c>
      <c r="AI265">
        <v>6.5</v>
      </c>
      <c r="AK265">
        <v>98</v>
      </c>
      <c r="AL265">
        <v>11</v>
      </c>
      <c r="AM265">
        <v>173</v>
      </c>
      <c r="AN265" t="s">
        <v>1023</v>
      </c>
      <c r="AP265" t="str">
        <f t="shared" si="4"/>
        <v/>
      </c>
    </row>
    <row r="266" spans="1:42">
      <c r="A266" t="s">
        <v>1044</v>
      </c>
      <c r="B266" s="4">
        <v>43402</v>
      </c>
      <c r="C266" s="1">
        <v>0.61111111111111105</v>
      </c>
      <c r="D266" t="s">
        <v>186</v>
      </c>
      <c r="E266" t="s">
        <v>1019</v>
      </c>
      <c r="F266" t="s">
        <v>290</v>
      </c>
      <c r="G266">
        <v>6758</v>
      </c>
      <c r="H266" t="s">
        <v>548</v>
      </c>
      <c r="I266" t="s">
        <v>329</v>
      </c>
      <c r="J266" t="s">
        <v>5</v>
      </c>
      <c r="K266" t="s">
        <v>521</v>
      </c>
      <c r="L266" t="s">
        <v>1020</v>
      </c>
      <c r="M266">
        <v>6</v>
      </c>
      <c r="N266">
        <v>8</v>
      </c>
      <c r="O266">
        <v>55.433999999999997</v>
      </c>
      <c r="P266">
        <v>46.3992</v>
      </c>
      <c r="Q266">
        <v>21.7028</v>
      </c>
      <c r="R266">
        <v>8.3018000000000001</v>
      </c>
      <c r="S266">
        <v>4.0453999999999999</v>
      </c>
      <c r="T266">
        <v>3.2965</v>
      </c>
      <c r="U266">
        <v>5.0049000000000001</v>
      </c>
      <c r="V266">
        <v>2.0261999999999998</v>
      </c>
      <c r="W266">
        <v>1.0601</v>
      </c>
      <c r="X266">
        <v>1.5502</v>
      </c>
      <c r="Y266">
        <v>0</v>
      </c>
      <c r="Z266">
        <v>9.7117000000000004</v>
      </c>
      <c r="AA266" t="s">
        <v>876</v>
      </c>
      <c r="AB266">
        <v>1.3153999999999999</v>
      </c>
      <c r="AC266" t="s">
        <v>774</v>
      </c>
      <c r="AD266">
        <v>1.7246999999999999</v>
      </c>
      <c r="AE266" t="s">
        <v>1045</v>
      </c>
      <c r="AF266">
        <v>2.2978999999999998</v>
      </c>
      <c r="AG266">
        <v>15.997999999999999</v>
      </c>
      <c r="AH266">
        <v>179.86879999999999</v>
      </c>
      <c r="AI266">
        <v>20</v>
      </c>
      <c r="AK266">
        <v>98</v>
      </c>
      <c r="AL266">
        <v>11</v>
      </c>
      <c r="AM266">
        <v>156</v>
      </c>
      <c r="AN266" t="s">
        <v>1023</v>
      </c>
      <c r="AP266" t="str">
        <f t="shared" si="4"/>
        <v/>
      </c>
    </row>
    <row r="267" spans="1:42">
      <c r="A267" t="s">
        <v>1047</v>
      </c>
      <c r="B267" s="4">
        <v>43402</v>
      </c>
      <c r="C267" s="1">
        <v>0.61805555555555558</v>
      </c>
      <c r="D267" t="s">
        <v>226</v>
      </c>
      <c r="E267" t="s">
        <v>484</v>
      </c>
      <c r="F267" t="s">
        <v>230</v>
      </c>
      <c r="G267">
        <v>4528</v>
      </c>
      <c r="H267" t="s">
        <v>231</v>
      </c>
      <c r="I267" t="s">
        <v>232</v>
      </c>
      <c r="J267" t="s">
        <v>233</v>
      </c>
      <c r="K267" t="s">
        <v>778</v>
      </c>
      <c r="L267" t="s">
        <v>1046</v>
      </c>
      <c r="M267">
        <v>3</v>
      </c>
      <c r="N267">
        <v>3</v>
      </c>
      <c r="O267">
        <v>84.245000000000005</v>
      </c>
      <c r="P267">
        <v>57.559899999999999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62.555999999999997</v>
      </c>
      <c r="Z267">
        <v>20.379300000000001</v>
      </c>
      <c r="AA267" t="s">
        <v>419</v>
      </c>
      <c r="AB267">
        <v>0.76039999999999996</v>
      </c>
      <c r="AC267" t="s">
        <v>1048</v>
      </c>
      <c r="AD267">
        <v>0.85289999999999999</v>
      </c>
      <c r="AE267" t="s">
        <v>722</v>
      </c>
      <c r="AF267">
        <v>0.99309999999999998</v>
      </c>
      <c r="AG267">
        <v>21.6</v>
      </c>
      <c r="AH267" s="23">
        <v>248.94659999999999</v>
      </c>
      <c r="AI267">
        <v>2.5</v>
      </c>
      <c r="AJ267">
        <v>1</v>
      </c>
      <c r="AK267">
        <v>0</v>
      </c>
      <c r="AL267">
        <v>13</v>
      </c>
      <c r="AM267">
        <v>20</v>
      </c>
      <c r="AN267" t="s">
        <v>439</v>
      </c>
      <c r="AP267" t="str">
        <f t="shared" si="4"/>
        <v>Bold</v>
      </c>
    </row>
    <row r="268" spans="1:42">
      <c r="A268" t="s">
        <v>1049</v>
      </c>
      <c r="B268" s="4">
        <v>43402</v>
      </c>
      <c r="C268" s="1">
        <v>0.61805555555555558</v>
      </c>
      <c r="D268" t="s">
        <v>226</v>
      </c>
      <c r="E268" t="s">
        <v>484</v>
      </c>
      <c r="F268" t="s">
        <v>230</v>
      </c>
      <c r="G268">
        <v>4528</v>
      </c>
      <c r="H268" t="s">
        <v>231</v>
      </c>
      <c r="I268" t="s">
        <v>232</v>
      </c>
      <c r="J268" t="s">
        <v>233</v>
      </c>
      <c r="K268" t="s">
        <v>778</v>
      </c>
      <c r="L268" t="s">
        <v>1046</v>
      </c>
      <c r="M268">
        <v>4</v>
      </c>
      <c r="N268">
        <v>3</v>
      </c>
      <c r="O268">
        <v>76.875</v>
      </c>
      <c r="P268">
        <v>69.660399999999996</v>
      </c>
      <c r="Q268">
        <v>34.5364</v>
      </c>
      <c r="R268">
        <v>8.1280999999999999</v>
      </c>
      <c r="S268">
        <v>6.5978000000000003</v>
      </c>
      <c r="T268">
        <v>4.0427999999999997</v>
      </c>
      <c r="U268">
        <v>2.4525999999999999</v>
      </c>
      <c r="V268">
        <v>1.6576</v>
      </c>
      <c r="W268">
        <v>0</v>
      </c>
      <c r="X268">
        <v>0</v>
      </c>
      <c r="Y268">
        <v>3.3973</v>
      </c>
      <c r="Z268">
        <v>19.0593</v>
      </c>
      <c r="AA268" t="s">
        <v>276</v>
      </c>
      <c r="AB268">
        <v>1.3494999999999999</v>
      </c>
      <c r="AC268" t="s">
        <v>263</v>
      </c>
      <c r="AD268">
        <v>1.1263000000000001</v>
      </c>
      <c r="AE268" t="s">
        <v>1050</v>
      </c>
      <c r="AF268">
        <v>1.9879</v>
      </c>
      <c r="AG268">
        <v>14.933400000000001</v>
      </c>
      <c r="AH268">
        <v>245.80449999999999</v>
      </c>
      <c r="AI268">
        <v>5.5</v>
      </c>
      <c r="AJ268">
        <v>9</v>
      </c>
      <c r="AK268">
        <v>69</v>
      </c>
      <c r="AL268">
        <v>13</v>
      </c>
      <c r="AM268">
        <v>14</v>
      </c>
      <c r="AN268" t="s">
        <v>439</v>
      </c>
      <c r="AP268" t="str">
        <f t="shared" si="4"/>
        <v/>
      </c>
    </row>
    <row r="269" spans="1:42">
      <c r="A269" t="s">
        <v>1051</v>
      </c>
      <c r="B269" s="4">
        <v>43402</v>
      </c>
      <c r="C269" s="1">
        <v>0.61805555555555558</v>
      </c>
      <c r="D269" t="s">
        <v>226</v>
      </c>
      <c r="E269" t="s">
        <v>484</v>
      </c>
      <c r="F269" t="s">
        <v>230</v>
      </c>
      <c r="G269">
        <v>4528</v>
      </c>
      <c r="H269" t="s">
        <v>231</v>
      </c>
      <c r="I269" t="s">
        <v>232</v>
      </c>
      <c r="J269" t="s">
        <v>233</v>
      </c>
      <c r="K269" t="s">
        <v>778</v>
      </c>
      <c r="L269" t="s">
        <v>1046</v>
      </c>
      <c r="M269">
        <v>10</v>
      </c>
      <c r="N269">
        <v>3</v>
      </c>
      <c r="O269">
        <v>77.128200000000007</v>
      </c>
      <c r="P269">
        <v>46.3339</v>
      </c>
      <c r="Q269">
        <v>25.380099999999999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29.178899999999999</v>
      </c>
      <c r="Z269">
        <v>16.997900000000001</v>
      </c>
      <c r="AA269" t="s">
        <v>751</v>
      </c>
      <c r="AB269">
        <v>1.8007</v>
      </c>
      <c r="AC269" t="s">
        <v>259</v>
      </c>
      <c r="AD269">
        <v>1.9878</v>
      </c>
      <c r="AE269" t="s">
        <v>278</v>
      </c>
      <c r="AF269">
        <v>1.7866</v>
      </c>
      <c r="AG269">
        <v>24.6</v>
      </c>
      <c r="AH269">
        <v>225.19399999999999</v>
      </c>
      <c r="AI269">
        <v>1.38</v>
      </c>
      <c r="AJ269">
        <v>7</v>
      </c>
      <c r="AK269">
        <v>73</v>
      </c>
      <c r="AL269">
        <v>13</v>
      </c>
      <c r="AM269">
        <v>42</v>
      </c>
      <c r="AN269" t="s">
        <v>439</v>
      </c>
      <c r="AP269" t="str">
        <f t="shared" si="4"/>
        <v/>
      </c>
    </row>
    <row r="270" spans="1:42">
      <c r="A270" t="s">
        <v>1052</v>
      </c>
      <c r="B270" s="4">
        <v>43402</v>
      </c>
      <c r="C270" s="1">
        <v>0.61805555555555558</v>
      </c>
      <c r="D270" t="s">
        <v>226</v>
      </c>
      <c r="E270" t="s">
        <v>484</v>
      </c>
      <c r="F270" t="s">
        <v>230</v>
      </c>
      <c r="G270">
        <v>4528</v>
      </c>
      <c r="H270" t="s">
        <v>231</v>
      </c>
      <c r="I270" t="s">
        <v>232</v>
      </c>
      <c r="J270" t="s">
        <v>233</v>
      </c>
      <c r="K270" t="s">
        <v>778</v>
      </c>
      <c r="L270" t="s">
        <v>1046</v>
      </c>
      <c r="M270">
        <v>9</v>
      </c>
      <c r="N270">
        <v>3</v>
      </c>
      <c r="O270">
        <v>64.56</v>
      </c>
      <c r="P270">
        <v>34.871899999999997</v>
      </c>
      <c r="Q270">
        <v>29.494499999999999</v>
      </c>
      <c r="R270">
        <v>8.7766000000000002</v>
      </c>
      <c r="S270">
        <v>5.9370000000000003</v>
      </c>
      <c r="T270">
        <v>5.2412999999999998</v>
      </c>
      <c r="U270">
        <v>3.6496</v>
      </c>
      <c r="V270">
        <v>2.1688000000000001</v>
      </c>
      <c r="W270">
        <v>1.3553999999999999</v>
      </c>
      <c r="X270">
        <v>1.3963000000000001</v>
      </c>
      <c r="Y270">
        <v>0</v>
      </c>
      <c r="Z270">
        <v>18.8643</v>
      </c>
      <c r="AA270" t="s">
        <v>250</v>
      </c>
      <c r="AB270">
        <v>0.73080000000000001</v>
      </c>
      <c r="AC270" t="s">
        <v>677</v>
      </c>
      <c r="AD270">
        <v>1.6807000000000001</v>
      </c>
      <c r="AE270" t="s">
        <v>729</v>
      </c>
      <c r="AF270">
        <v>2.0604</v>
      </c>
      <c r="AG270">
        <v>10.375</v>
      </c>
      <c r="AH270">
        <v>191.16249999999999</v>
      </c>
      <c r="AI270">
        <v>10</v>
      </c>
      <c r="AJ270">
        <v>2</v>
      </c>
      <c r="AK270">
        <v>64</v>
      </c>
      <c r="AL270">
        <v>13</v>
      </c>
      <c r="AM270">
        <v>24</v>
      </c>
      <c r="AN270" t="s">
        <v>439</v>
      </c>
      <c r="AP270" t="str">
        <f t="shared" si="4"/>
        <v/>
      </c>
    </row>
    <row r="271" spans="1:42">
      <c r="A271" t="s">
        <v>1053</v>
      </c>
      <c r="B271" s="4">
        <v>43402</v>
      </c>
      <c r="C271" s="1">
        <v>0.61805555555555558</v>
      </c>
      <c r="D271" t="s">
        <v>226</v>
      </c>
      <c r="E271" t="s">
        <v>484</v>
      </c>
      <c r="F271" t="s">
        <v>230</v>
      </c>
      <c r="G271">
        <v>4528</v>
      </c>
      <c r="H271" t="s">
        <v>231</v>
      </c>
      <c r="I271" t="s">
        <v>232</v>
      </c>
      <c r="J271" t="s">
        <v>233</v>
      </c>
      <c r="K271" t="s">
        <v>778</v>
      </c>
      <c r="L271" t="s">
        <v>1046</v>
      </c>
      <c r="M271">
        <v>2</v>
      </c>
      <c r="N271">
        <v>3</v>
      </c>
      <c r="O271">
        <v>67.073499999999996</v>
      </c>
      <c r="P271">
        <v>26.215900000000001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39.987299999999998</v>
      </c>
      <c r="Z271">
        <v>16.97</v>
      </c>
      <c r="AA271" t="s">
        <v>1054</v>
      </c>
      <c r="AB271">
        <v>1.2150000000000001</v>
      </c>
      <c r="AC271" t="s">
        <v>607</v>
      </c>
      <c r="AD271">
        <v>0.69299999999999995</v>
      </c>
      <c r="AE271" t="s">
        <v>1055</v>
      </c>
      <c r="AF271">
        <v>1.1763999999999999</v>
      </c>
      <c r="AG271">
        <v>0.6</v>
      </c>
      <c r="AH271">
        <v>153.93109999999999</v>
      </c>
      <c r="AI271">
        <v>20</v>
      </c>
      <c r="AJ271">
        <v>10</v>
      </c>
      <c r="AK271">
        <v>0</v>
      </c>
      <c r="AL271">
        <v>13</v>
      </c>
      <c r="AM271">
        <v>10</v>
      </c>
      <c r="AN271" t="s">
        <v>439</v>
      </c>
      <c r="AP271" t="str">
        <f t="shared" si="4"/>
        <v/>
      </c>
    </row>
    <row r="272" spans="1:42">
      <c r="A272" t="s">
        <v>1056</v>
      </c>
      <c r="B272" s="4">
        <v>43402</v>
      </c>
      <c r="C272" s="1">
        <v>0.61805555555555558</v>
      </c>
      <c r="D272" t="s">
        <v>226</v>
      </c>
      <c r="E272" t="s">
        <v>484</v>
      </c>
      <c r="F272" t="s">
        <v>230</v>
      </c>
      <c r="G272">
        <v>4528</v>
      </c>
      <c r="H272" t="s">
        <v>231</v>
      </c>
      <c r="I272" t="s">
        <v>232</v>
      </c>
      <c r="J272" t="s">
        <v>233</v>
      </c>
      <c r="K272" t="s">
        <v>778</v>
      </c>
      <c r="L272" t="s">
        <v>1046</v>
      </c>
      <c r="M272">
        <v>12</v>
      </c>
      <c r="N272">
        <v>3</v>
      </c>
      <c r="O272">
        <v>48.253599999999999</v>
      </c>
      <c r="P272">
        <v>33.010100000000001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35.851300000000002</v>
      </c>
      <c r="Z272">
        <v>18.492899999999999</v>
      </c>
      <c r="AA272" t="s">
        <v>237</v>
      </c>
      <c r="AB272">
        <v>1.8721000000000001</v>
      </c>
      <c r="AC272" t="s">
        <v>596</v>
      </c>
      <c r="AD272">
        <v>0.28050000000000003</v>
      </c>
      <c r="AE272" t="s">
        <v>593</v>
      </c>
      <c r="AF272">
        <v>2.8197999999999999</v>
      </c>
      <c r="AG272">
        <v>2.1</v>
      </c>
      <c r="AH272">
        <v>142.68029999999999</v>
      </c>
      <c r="AI272">
        <v>20</v>
      </c>
      <c r="AJ272">
        <v>8</v>
      </c>
      <c r="AK272">
        <v>0</v>
      </c>
      <c r="AL272">
        <v>13</v>
      </c>
      <c r="AM272">
        <v>44</v>
      </c>
      <c r="AN272" t="s">
        <v>439</v>
      </c>
      <c r="AP272" t="str">
        <f t="shared" si="4"/>
        <v/>
      </c>
    </row>
    <row r="273" spans="1:42">
      <c r="A273" t="s">
        <v>1057</v>
      </c>
      <c r="B273" s="4">
        <v>43402</v>
      </c>
      <c r="C273" s="1">
        <v>0.61805555555555558</v>
      </c>
      <c r="D273" t="s">
        <v>226</v>
      </c>
      <c r="E273" t="s">
        <v>484</v>
      </c>
      <c r="F273" t="s">
        <v>230</v>
      </c>
      <c r="G273">
        <v>4528</v>
      </c>
      <c r="H273" t="s">
        <v>231</v>
      </c>
      <c r="I273" t="s">
        <v>232</v>
      </c>
      <c r="J273" t="s">
        <v>233</v>
      </c>
      <c r="K273" t="s">
        <v>778</v>
      </c>
      <c r="L273" t="s">
        <v>1046</v>
      </c>
      <c r="M273">
        <v>11</v>
      </c>
      <c r="N273">
        <v>3</v>
      </c>
      <c r="O273">
        <v>41.323999999999998</v>
      </c>
      <c r="P273">
        <v>35.080300000000001</v>
      </c>
      <c r="Q273">
        <v>18.394300000000001</v>
      </c>
      <c r="R273">
        <v>7.4242999999999997</v>
      </c>
      <c r="S273">
        <v>3.6890999999999998</v>
      </c>
      <c r="T273">
        <v>2.9935</v>
      </c>
      <c r="U273">
        <v>0</v>
      </c>
      <c r="V273">
        <v>0</v>
      </c>
      <c r="W273">
        <v>0</v>
      </c>
      <c r="X273">
        <v>0</v>
      </c>
      <c r="Y273">
        <v>6.1192000000000002</v>
      </c>
      <c r="Z273">
        <v>14.095000000000001</v>
      </c>
      <c r="AA273" t="s">
        <v>266</v>
      </c>
      <c r="AB273">
        <v>1.988</v>
      </c>
      <c r="AC273" t="s">
        <v>1058</v>
      </c>
      <c r="AD273">
        <v>0.69479999999999997</v>
      </c>
      <c r="AE273" t="s">
        <v>654</v>
      </c>
      <c r="AF273">
        <v>1.5468</v>
      </c>
      <c r="AG273">
        <v>2.1</v>
      </c>
      <c r="AH273">
        <v>135.44919999999999</v>
      </c>
      <c r="AI273">
        <v>20</v>
      </c>
      <c r="AJ273">
        <v>3</v>
      </c>
      <c r="AK273">
        <v>47</v>
      </c>
      <c r="AL273">
        <v>13</v>
      </c>
      <c r="AM273">
        <v>17</v>
      </c>
      <c r="AN273" t="s">
        <v>439</v>
      </c>
      <c r="AP273" t="str">
        <f t="shared" si="4"/>
        <v/>
      </c>
    </row>
    <row r="274" spans="1:42">
      <c r="A274" t="s">
        <v>1059</v>
      </c>
      <c r="B274" s="4">
        <v>43402</v>
      </c>
      <c r="C274" s="1">
        <v>0.61805555555555558</v>
      </c>
      <c r="D274" t="s">
        <v>226</v>
      </c>
      <c r="E274" t="s">
        <v>484</v>
      </c>
      <c r="F274" t="s">
        <v>230</v>
      </c>
      <c r="G274">
        <v>4528</v>
      </c>
      <c r="H274" t="s">
        <v>231</v>
      </c>
      <c r="I274" t="s">
        <v>232</v>
      </c>
      <c r="J274" t="s">
        <v>233</v>
      </c>
      <c r="K274" t="s">
        <v>778</v>
      </c>
      <c r="L274" t="s">
        <v>1046</v>
      </c>
      <c r="M274">
        <v>5</v>
      </c>
      <c r="N274">
        <v>3</v>
      </c>
      <c r="O274">
        <v>38.835000000000001</v>
      </c>
      <c r="P274">
        <v>28.6172</v>
      </c>
      <c r="Q274">
        <v>17.853300000000001</v>
      </c>
      <c r="R274">
        <v>6.1870000000000003</v>
      </c>
      <c r="S274">
        <v>4.1638999999999999</v>
      </c>
      <c r="T274">
        <v>4.8647999999999998</v>
      </c>
      <c r="U274">
        <v>2.8437999999999999</v>
      </c>
      <c r="V274">
        <v>1.6237999999999999</v>
      </c>
      <c r="W274">
        <v>1.2844</v>
      </c>
      <c r="X274">
        <v>1.5382</v>
      </c>
      <c r="Y274">
        <v>0</v>
      </c>
      <c r="Z274">
        <v>15.3871</v>
      </c>
      <c r="AA274" t="s">
        <v>246</v>
      </c>
      <c r="AB274">
        <v>2.0325000000000002</v>
      </c>
      <c r="AC274" t="s">
        <v>1060</v>
      </c>
      <c r="AD274">
        <v>1.3128</v>
      </c>
      <c r="AE274" t="s">
        <v>1061</v>
      </c>
      <c r="AF274">
        <v>2.9719000000000002</v>
      </c>
      <c r="AG274">
        <v>5.6665000000000001</v>
      </c>
      <c r="AH274">
        <v>135.18219999999999</v>
      </c>
      <c r="AI274">
        <v>25</v>
      </c>
      <c r="AJ274">
        <v>6</v>
      </c>
      <c r="AK274">
        <v>52</v>
      </c>
      <c r="AL274">
        <v>13</v>
      </c>
      <c r="AM274">
        <v>7</v>
      </c>
      <c r="AN274" t="s">
        <v>439</v>
      </c>
      <c r="AP274" t="str">
        <f t="shared" si="4"/>
        <v/>
      </c>
    </row>
    <row r="275" spans="1:42">
      <c r="A275" t="s">
        <v>1062</v>
      </c>
      <c r="B275" s="4">
        <v>43402</v>
      </c>
      <c r="C275" s="1">
        <v>0.61805555555555558</v>
      </c>
      <c r="D275" t="s">
        <v>226</v>
      </c>
      <c r="E275" t="s">
        <v>484</v>
      </c>
      <c r="F275" t="s">
        <v>230</v>
      </c>
      <c r="G275">
        <v>4528</v>
      </c>
      <c r="H275" t="s">
        <v>231</v>
      </c>
      <c r="I275" t="s">
        <v>232</v>
      </c>
      <c r="J275" t="s">
        <v>233</v>
      </c>
      <c r="K275" t="s">
        <v>778</v>
      </c>
      <c r="L275" t="s">
        <v>1046</v>
      </c>
      <c r="M275">
        <v>7</v>
      </c>
      <c r="N275">
        <v>3</v>
      </c>
      <c r="O275">
        <v>46.022799999999997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70.000699999999995</v>
      </c>
      <c r="Z275">
        <v>14.32</v>
      </c>
      <c r="AA275" t="s">
        <v>273</v>
      </c>
      <c r="AB275">
        <v>1.0159</v>
      </c>
      <c r="AC275" t="s">
        <v>288</v>
      </c>
      <c r="AD275">
        <v>0.26919999999999999</v>
      </c>
      <c r="AE275" t="s">
        <v>1063</v>
      </c>
      <c r="AF275">
        <v>0.52080000000000004</v>
      </c>
      <c r="AG275">
        <v>2.1</v>
      </c>
      <c r="AH275">
        <v>134.24940000000001</v>
      </c>
      <c r="AI275">
        <v>50</v>
      </c>
      <c r="AJ275">
        <v>11</v>
      </c>
      <c r="AK275">
        <v>0</v>
      </c>
      <c r="AL275">
        <v>13</v>
      </c>
      <c r="AM275">
        <v>10</v>
      </c>
      <c r="AN275" t="s">
        <v>439</v>
      </c>
      <c r="AP275" t="str">
        <f t="shared" si="4"/>
        <v/>
      </c>
    </row>
    <row r="276" spans="1:42">
      <c r="A276" t="s">
        <v>1064</v>
      </c>
      <c r="B276" s="4">
        <v>43402</v>
      </c>
      <c r="C276" s="1">
        <v>0.61805555555555558</v>
      </c>
      <c r="D276" t="s">
        <v>226</v>
      </c>
      <c r="E276" t="s">
        <v>484</v>
      </c>
      <c r="F276" t="s">
        <v>230</v>
      </c>
      <c r="G276">
        <v>4528</v>
      </c>
      <c r="H276" t="s">
        <v>231</v>
      </c>
      <c r="I276" t="s">
        <v>232</v>
      </c>
      <c r="J276" t="s">
        <v>233</v>
      </c>
      <c r="K276" t="s">
        <v>778</v>
      </c>
      <c r="L276" t="s">
        <v>1046</v>
      </c>
      <c r="M276">
        <v>8</v>
      </c>
      <c r="N276">
        <v>3</v>
      </c>
      <c r="O276">
        <v>34.182099999999998</v>
      </c>
      <c r="P276">
        <v>39.392899999999997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33.411000000000001</v>
      </c>
      <c r="Z276">
        <v>10.132899999999999</v>
      </c>
      <c r="AA276" t="s">
        <v>1065</v>
      </c>
      <c r="AB276">
        <v>1.1619999999999999</v>
      </c>
      <c r="AC276" t="s">
        <v>431</v>
      </c>
      <c r="AD276">
        <v>1.5653999999999999</v>
      </c>
      <c r="AE276" t="s">
        <v>664</v>
      </c>
      <c r="AF276">
        <v>1.9317</v>
      </c>
      <c r="AG276">
        <v>3.6</v>
      </c>
      <c r="AH276">
        <v>125.378</v>
      </c>
      <c r="AI276">
        <v>25</v>
      </c>
      <c r="AJ276">
        <v>12</v>
      </c>
      <c r="AK276">
        <v>0</v>
      </c>
      <c r="AL276">
        <v>13</v>
      </c>
      <c r="AM276">
        <v>122</v>
      </c>
      <c r="AN276" t="s">
        <v>439</v>
      </c>
      <c r="AP276" t="str">
        <f t="shared" si="4"/>
        <v/>
      </c>
    </row>
    <row r="277" spans="1:42">
      <c r="A277" t="s">
        <v>1066</v>
      </c>
      <c r="B277" s="4">
        <v>43402</v>
      </c>
      <c r="C277" s="1">
        <v>0.61805555555555558</v>
      </c>
      <c r="D277" t="s">
        <v>226</v>
      </c>
      <c r="E277" t="s">
        <v>484</v>
      </c>
      <c r="F277" t="s">
        <v>230</v>
      </c>
      <c r="G277">
        <v>4528</v>
      </c>
      <c r="H277" t="s">
        <v>231</v>
      </c>
      <c r="I277" t="s">
        <v>232</v>
      </c>
      <c r="J277" t="s">
        <v>233</v>
      </c>
      <c r="K277" t="s">
        <v>778</v>
      </c>
      <c r="L277" t="s">
        <v>1046</v>
      </c>
      <c r="M277">
        <v>13</v>
      </c>
      <c r="N277">
        <v>3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t="s">
        <v>1067</v>
      </c>
      <c r="AB277">
        <v>0.67769999999999997</v>
      </c>
      <c r="AC277" t="s">
        <v>1068</v>
      </c>
      <c r="AD277">
        <v>0.74509999999999998</v>
      </c>
      <c r="AE277" t="s">
        <v>722</v>
      </c>
      <c r="AF277">
        <v>0.99309999999999998</v>
      </c>
      <c r="AG277">
        <v>3.6</v>
      </c>
      <c r="AH277">
        <v>6.0159000000000002</v>
      </c>
      <c r="AI277">
        <v>33</v>
      </c>
      <c r="AJ277">
        <v>13</v>
      </c>
      <c r="AK277">
        <v>0</v>
      </c>
      <c r="AL277">
        <v>13</v>
      </c>
      <c r="AN277" t="s">
        <v>439</v>
      </c>
      <c r="AP277" t="str">
        <f t="shared" si="4"/>
        <v/>
      </c>
    </row>
    <row r="278" spans="1:42">
      <c r="A278" t="s">
        <v>1069</v>
      </c>
      <c r="B278" s="4">
        <v>43402</v>
      </c>
      <c r="C278" s="1">
        <v>0.61805555555555558</v>
      </c>
      <c r="D278" t="s">
        <v>226</v>
      </c>
      <c r="E278" t="s">
        <v>484</v>
      </c>
      <c r="F278" t="s">
        <v>230</v>
      </c>
      <c r="G278">
        <v>4528</v>
      </c>
      <c r="H278" t="s">
        <v>231</v>
      </c>
      <c r="I278" t="s">
        <v>232</v>
      </c>
      <c r="J278" t="s">
        <v>233</v>
      </c>
      <c r="K278" t="s">
        <v>778</v>
      </c>
      <c r="L278" t="s">
        <v>1046</v>
      </c>
      <c r="M278">
        <v>6</v>
      </c>
      <c r="N278">
        <v>3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 t="s">
        <v>262</v>
      </c>
      <c r="AB278">
        <v>0.34110000000000001</v>
      </c>
      <c r="AC278" t="s">
        <v>1070</v>
      </c>
      <c r="AD278">
        <v>0.2235</v>
      </c>
      <c r="AE278" t="s">
        <v>787</v>
      </c>
      <c r="AF278">
        <v>1.7835000000000001</v>
      </c>
      <c r="AG278">
        <v>0.6</v>
      </c>
      <c r="AH278">
        <v>2.9481000000000002</v>
      </c>
      <c r="AI278">
        <v>33</v>
      </c>
      <c r="AJ278">
        <v>5</v>
      </c>
      <c r="AK278">
        <v>0</v>
      </c>
      <c r="AL278">
        <v>13</v>
      </c>
      <c r="AN278" t="s">
        <v>439</v>
      </c>
      <c r="AP278" t="str">
        <f t="shared" si="4"/>
        <v/>
      </c>
    </row>
    <row r="279" spans="1:42">
      <c r="A279" t="s">
        <v>1071</v>
      </c>
      <c r="B279" s="4">
        <v>43402</v>
      </c>
      <c r="C279" s="1">
        <v>0.61805555555555558</v>
      </c>
      <c r="D279" t="s">
        <v>226</v>
      </c>
      <c r="E279" t="s">
        <v>484</v>
      </c>
      <c r="F279" t="s">
        <v>230</v>
      </c>
      <c r="G279">
        <v>4528</v>
      </c>
      <c r="H279" t="s">
        <v>231</v>
      </c>
      <c r="I279" t="s">
        <v>232</v>
      </c>
      <c r="J279" t="s">
        <v>233</v>
      </c>
      <c r="K279" t="s">
        <v>778</v>
      </c>
      <c r="L279" t="s">
        <v>1046</v>
      </c>
      <c r="M279">
        <v>1</v>
      </c>
      <c r="N279">
        <v>4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t="s">
        <v>412</v>
      </c>
      <c r="AB279">
        <v>0.71679999999999999</v>
      </c>
      <c r="AC279" t="s">
        <v>566</v>
      </c>
      <c r="AD279">
        <v>0.22889999999999999</v>
      </c>
      <c r="AE279" t="s">
        <v>1072</v>
      </c>
      <c r="AF279">
        <v>1.7310000000000001</v>
      </c>
      <c r="AG279">
        <v>0</v>
      </c>
      <c r="AH279">
        <v>2.6766999999999999</v>
      </c>
      <c r="AI279">
        <v>50</v>
      </c>
      <c r="AJ279">
        <v>4</v>
      </c>
      <c r="AK279">
        <v>0</v>
      </c>
      <c r="AL279">
        <v>13</v>
      </c>
      <c r="AN279" t="s">
        <v>439</v>
      </c>
      <c r="AP279" t="str">
        <f t="shared" si="4"/>
        <v/>
      </c>
    </row>
    <row r="280" spans="1:42">
      <c r="A280" t="s">
        <v>1074</v>
      </c>
      <c r="B280" s="4">
        <v>43402</v>
      </c>
      <c r="C280" s="1">
        <v>0.62152777777777779</v>
      </c>
      <c r="D280" t="s">
        <v>224</v>
      </c>
      <c r="E280" t="s">
        <v>484</v>
      </c>
      <c r="G280">
        <v>6814</v>
      </c>
      <c r="H280" t="s">
        <v>231</v>
      </c>
      <c r="I280" t="s">
        <v>232</v>
      </c>
      <c r="J280" t="s">
        <v>5</v>
      </c>
      <c r="K280" t="s">
        <v>778</v>
      </c>
      <c r="L280" t="s">
        <v>1073</v>
      </c>
      <c r="M280">
        <v>8</v>
      </c>
      <c r="N280">
        <v>4</v>
      </c>
      <c r="O280">
        <v>85.8</v>
      </c>
      <c r="P280">
        <v>78.239999999999995</v>
      </c>
      <c r="Q280">
        <v>30.288</v>
      </c>
      <c r="R280">
        <v>5.8141999999999996</v>
      </c>
      <c r="S280">
        <v>8.3637999999999995</v>
      </c>
      <c r="T280">
        <v>6.5439999999999996</v>
      </c>
      <c r="U280">
        <v>2.7111000000000001</v>
      </c>
      <c r="V280">
        <v>2.0053000000000001</v>
      </c>
      <c r="W280">
        <v>1.8484</v>
      </c>
      <c r="X280">
        <v>1.4503999999999999</v>
      </c>
      <c r="Y280">
        <v>0</v>
      </c>
      <c r="Z280">
        <v>18.927900000000001</v>
      </c>
      <c r="AA280" t="s">
        <v>441</v>
      </c>
      <c r="AB280">
        <v>0.95679999999999998</v>
      </c>
      <c r="AC280" t="s">
        <v>442</v>
      </c>
      <c r="AD280">
        <v>1.8149999999999999</v>
      </c>
      <c r="AE280" t="s">
        <v>642</v>
      </c>
      <c r="AF280">
        <v>1.6837</v>
      </c>
      <c r="AG280">
        <v>13.3551</v>
      </c>
      <c r="AH280" s="23">
        <v>259.80369999999999</v>
      </c>
      <c r="AI280">
        <v>5.5</v>
      </c>
      <c r="AJ280">
        <v>14</v>
      </c>
      <c r="AK280">
        <v>62</v>
      </c>
      <c r="AL280">
        <v>16</v>
      </c>
      <c r="AM280">
        <v>4</v>
      </c>
      <c r="AN280" t="s">
        <v>5</v>
      </c>
      <c r="AP280" t="str">
        <f t="shared" si="4"/>
        <v>Bold</v>
      </c>
    </row>
    <row r="281" spans="1:42">
      <c r="A281" t="s">
        <v>1075</v>
      </c>
      <c r="B281" s="4">
        <v>43402</v>
      </c>
      <c r="C281" s="1">
        <v>0.62152777777777779</v>
      </c>
      <c r="D281" t="s">
        <v>224</v>
      </c>
      <c r="E281" t="s">
        <v>484</v>
      </c>
      <c r="G281">
        <v>6814</v>
      </c>
      <c r="H281" t="s">
        <v>231</v>
      </c>
      <c r="I281" t="s">
        <v>232</v>
      </c>
      <c r="J281" t="s">
        <v>5</v>
      </c>
      <c r="K281" t="s">
        <v>778</v>
      </c>
      <c r="L281" t="s">
        <v>1073</v>
      </c>
      <c r="M281">
        <v>10</v>
      </c>
      <c r="N281">
        <v>3</v>
      </c>
      <c r="O281">
        <v>92.2</v>
      </c>
      <c r="P281">
        <v>61.911999999999999</v>
      </c>
      <c r="Q281">
        <v>31.148</v>
      </c>
      <c r="R281">
        <v>8.5349000000000004</v>
      </c>
      <c r="S281">
        <v>5.5594999999999999</v>
      </c>
      <c r="T281">
        <v>5.4405000000000001</v>
      </c>
      <c r="U281">
        <v>3.9548000000000001</v>
      </c>
      <c r="V281">
        <v>1.8036000000000001</v>
      </c>
      <c r="W281">
        <v>1.5571999999999999</v>
      </c>
      <c r="X281">
        <v>0.88600000000000001</v>
      </c>
      <c r="Y281">
        <v>0</v>
      </c>
      <c r="Z281">
        <v>17.415700000000001</v>
      </c>
      <c r="AA281" t="s">
        <v>614</v>
      </c>
      <c r="AB281">
        <v>3.93</v>
      </c>
      <c r="AC281" t="s">
        <v>615</v>
      </c>
      <c r="AD281">
        <v>1.9027000000000001</v>
      </c>
      <c r="AE281" t="s">
        <v>608</v>
      </c>
      <c r="AF281">
        <v>1.8017000000000001</v>
      </c>
      <c r="AG281">
        <v>16.786200000000001</v>
      </c>
      <c r="AH281">
        <v>254.83279999999999</v>
      </c>
      <c r="AI281">
        <v>3.5</v>
      </c>
      <c r="AJ281">
        <v>2</v>
      </c>
      <c r="AK281">
        <v>63</v>
      </c>
      <c r="AL281">
        <v>16</v>
      </c>
      <c r="AM281">
        <v>6</v>
      </c>
      <c r="AN281" t="s">
        <v>5</v>
      </c>
      <c r="AP281" t="str">
        <f t="shared" si="4"/>
        <v/>
      </c>
    </row>
    <row r="282" spans="1:42">
      <c r="A282" t="s">
        <v>1076</v>
      </c>
      <c r="B282" s="4">
        <v>43402</v>
      </c>
      <c r="C282" s="1">
        <v>0.62152777777777779</v>
      </c>
      <c r="D282" t="s">
        <v>224</v>
      </c>
      <c r="E282" t="s">
        <v>484</v>
      </c>
      <c r="G282">
        <v>6814</v>
      </c>
      <c r="H282" t="s">
        <v>231</v>
      </c>
      <c r="I282" t="s">
        <v>232</v>
      </c>
      <c r="J282" t="s">
        <v>5</v>
      </c>
      <c r="K282" t="s">
        <v>778</v>
      </c>
      <c r="L282" t="s">
        <v>1073</v>
      </c>
      <c r="M282">
        <v>2</v>
      </c>
      <c r="N282">
        <v>4</v>
      </c>
      <c r="O282">
        <v>66.215999999999994</v>
      </c>
      <c r="P282">
        <v>79.92</v>
      </c>
      <c r="Q282">
        <v>29.776800000000001</v>
      </c>
      <c r="R282">
        <v>5.5689000000000002</v>
      </c>
      <c r="S282">
        <v>4.6523000000000003</v>
      </c>
      <c r="T282">
        <v>5.9820000000000002</v>
      </c>
      <c r="U282">
        <v>4.399</v>
      </c>
      <c r="V282">
        <v>1.7831999999999999</v>
      </c>
      <c r="W282">
        <v>1.8963000000000001</v>
      </c>
      <c r="X282">
        <v>1.8460000000000001</v>
      </c>
      <c r="Y282">
        <v>0</v>
      </c>
      <c r="Z282">
        <v>17.1736</v>
      </c>
      <c r="AA282" t="s">
        <v>799</v>
      </c>
      <c r="AB282">
        <v>2.8681999999999999</v>
      </c>
      <c r="AC282" t="s">
        <v>1077</v>
      </c>
      <c r="AD282">
        <v>0.69610000000000005</v>
      </c>
      <c r="AE282" t="s">
        <v>256</v>
      </c>
      <c r="AF282">
        <v>1.2745</v>
      </c>
      <c r="AG282">
        <v>27.9925</v>
      </c>
      <c r="AH282">
        <v>252.0454</v>
      </c>
      <c r="AI282">
        <v>10</v>
      </c>
      <c r="AJ282">
        <v>1</v>
      </c>
      <c r="AK282">
        <v>66</v>
      </c>
      <c r="AL282">
        <v>16</v>
      </c>
      <c r="AM282">
        <v>17</v>
      </c>
      <c r="AN282" t="s">
        <v>5</v>
      </c>
      <c r="AP282" t="str">
        <f t="shared" si="4"/>
        <v/>
      </c>
    </row>
    <row r="283" spans="1:42">
      <c r="A283" t="s">
        <v>1078</v>
      </c>
      <c r="B283" s="4">
        <v>43402</v>
      </c>
      <c r="C283" s="1">
        <v>0.62152777777777779</v>
      </c>
      <c r="D283" t="s">
        <v>224</v>
      </c>
      <c r="E283" t="s">
        <v>484</v>
      </c>
      <c r="G283">
        <v>6814</v>
      </c>
      <c r="H283" t="s">
        <v>231</v>
      </c>
      <c r="I283" t="s">
        <v>232</v>
      </c>
      <c r="J283" t="s">
        <v>5</v>
      </c>
      <c r="K283" t="s">
        <v>778</v>
      </c>
      <c r="L283" t="s">
        <v>1073</v>
      </c>
      <c r="M283">
        <v>11</v>
      </c>
      <c r="N283">
        <v>3</v>
      </c>
      <c r="O283">
        <v>81.02</v>
      </c>
      <c r="P283">
        <v>68.680000000000007</v>
      </c>
      <c r="Q283">
        <v>33.057600000000001</v>
      </c>
      <c r="R283">
        <v>8.9817</v>
      </c>
      <c r="S283">
        <v>7.1612999999999998</v>
      </c>
      <c r="T283">
        <v>4.4261999999999997</v>
      </c>
      <c r="U283">
        <v>3.0459000000000001</v>
      </c>
      <c r="V283">
        <v>2.6417999999999999</v>
      </c>
      <c r="W283">
        <v>0</v>
      </c>
      <c r="X283">
        <v>0</v>
      </c>
      <c r="Y283">
        <v>3.7336999999999998</v>
      </c>
      <c r="Z283">
        <v>18.247900000000001</v>
      </c>
      <c r="AA283" t="s">
        <v>444</v>
      </c>
      <c r="AB283">
        <v>1.4236</v>
      </c>
      <c r="AC283" t="s">
        <v>920</v>
      </c>
      <c r="AD283">
        <v>1.2634000000000001</v>
      </c>
      <c r="AE283" t="s">
        <v>753</v>
      </c>
      <c r="AF283">
        <v>1.2625999999999999</v>
      </c>
      <c r="AG283">
        <v>11.7</v>
      </c>
      <c r="AH283">
        <v>246.64570000000001</v>
      </c>
      <c r="AI283">
        <v>6</v>
      </c>
      <c r="AJ283">
        <v>4</v>
      </c>
      <c r="AK283">
        <v>62</v>
      </c>
      <c r="AL283">
        <v>16</v>
      </c>
      <c r="AM283">
        <v>14</v>
      </c>
      <c r="AN283" t="s">
        <v>5</v>
      </c>
      <c r="AP283" t="str">
        <f t="shared" si="4"/>
        <v/>
      </c>
    </row>
    <row r="284" spans="1:42">
      <c r="A284" t="s">
        <v>1079</v>
      </c>
      <c r="B284" s="4">
        <v>43402</v>
      </c>
      <c r="C284" s="1">
        <v>0.62152777777777779</v>
      </c>
      <c r="D284" t="s">
        <v>224</v>
      </c>
      <c r="E284" t="s">
        <v>484</v>
      </c>
      <c r="G284">
        <v>6814</v>
      </c>
      <c r="H284" t="s">
        <v>231</v>
      </c>
      <c r="I284" t="s">
        <v>232</v>
      </c>
      <c r="J284" t="s">
        <v>5</v>
      </c>
      <c r="K284" t="s">
        <v>778</v>
      </c>
      <c r="L284" t="s">
        <v>1073</v>
      </c>
      <c r="M284">
        <v>1</v>
      </c>
      <c r="N284">
        <v>4</v>
      </c>
      <c r="O284">
        <v>83.96</v>
      </c>
      <c r="P284">
        <v>64.924800000000005</v>
      </c>
      <c r="Q284">
        <v>36.270200000000003</v>
      </c>
      <c r="R284">
        <v>7.4211</v>
      </c>
      <c r="S284">
        <v>5.7712000000000003</v>
      </c>
      <c r="T284">
        <v>5.5340999999999996</v>
      </c>
      <c r="U284">
        <v>3.7069999999999999</v>
      </c>
      <c r="V284">
        <v>1.6892</v>
      </c>
      <c r="W284">
        <v>1.1483000000000001</v>
      </c>
      <c r="X284">
        <v>2.0665</v>
      </c>
      <c r="Y284">
        <v>0</v>
      </c>
      <c r="Z284">
        <v>18.88</v>
      </c>
      <c r="AA284" t="s">
        <v>634</v>
      </c>
      <c r="AB284">
        <v>0.73899999999999999</v>
      </c>
      <c r="AC284" t="s">
        <v>1080</v>
      </c>
      <c r="AD284">
        <v>0</v>
      </c>
      <c r="AE284" t="s">
        <v>902</v>
      </c>
      <c r="AF284">
        <v>1.4052</v>
      </c>
      <c r="AG284">
        <v>11.581</v>
      </c>
      <c r="AH284">
        <v>245.0977</v>
      </c>
      <c r="AI284">
        <v>8</v>
      </c>
      <c r="AJ284">
        <v>10</v>
      </c>
      <c r="AK284">
        <v>67</v>
      </c>
      <c r="AL284">
        <v>16</v>
      </c>
      <c r="AM284">
        <v>16</v>
      </c>
      <c r="AN284" t="s">
        <v>5</v>
      </c>
      <c r="AP284" t="str">
        <f t="shared" si="4"/>
        <v/>
      </c>
    </row>
    <row r="285" spans="1:42">
      <c r="A285" t="s">
        <v>1081</v>
      </c>
      <c r="B285" s="4">
        <v>43402</v>
      </c>
      <c r="C285" s="1">
        <v>0.62152777777777779</v>
      </c>
      <c r="D285" t="s">
        <v>224</v>
      </c>
      <c r="E285" t="s">
        <v>484</v>
      </c>
      <c r="G285">
        <v>6814</v>
      </c>
      <c r="H285" t="s">
        <v>231</v>
      </c>
      <c r="I285" t="s">
        <v>232</v>
      </c>
      <c r="J285" t="s">
        <v>5</v>
      </c>
      <c r="K285" t="s">
        <v>778</v>
      </c>
      <c r="L285" t="s">
        <v>1073</v>
      </c>
      <c r="M285">
        <v>19</v>
      </c>
      <c r="N285">
        <v>3</v>
      </c>
      <c r="O285">
        <v>85.58</v>
      </c>
      <c r="P285">
        <v>67.792000000000002</v>
      </c>
      <c r="Q285">
        <v>30.2804</v>
      </c>
      <c r="R285">
        <v>8.4986999999999995</v>
      </c>
      <c r="S285">
        <v>4.7653999999999996</v>
      </c>
      <c r="T285">
        <v>3.5752000000000002</v>
      </c>
      <c r="U285">
        <v>2.5573000000000001</v>
      </c>
      <c r="V285">
        <v>0</v>
      </c>
      <c r="W285">
        <v>0</v>
      </c>
      <c r="X285">
        <v>0</v>
      </c>
      <c r="Y285">
        <v>5.6269</v>
      </c>
      <c r="Z285">
        <v>16.991399999999999</v>
      </c>
      <c r="AB285">
        <v>0</v>
      </c>
      <c r="AC285" t="s">
        <v>474</v>
      </c>
      <c r="AD285">
        <v>1.8369</v>
      </c>
      <c r="AE285" t="s">
        <v>413</v>
      </c>
      <c r="AF285">
        <v>1.2470000000000001</v>
      </c>
      <c r="AG285">
        <v>15.3543</v>
      </c>
      <c r="AH285">
        <v>244.10550000000001</v>
      </c>
      <c r="AI285">
        <v>0</v>
      </c>
      <c r="AJ285">
        <v>0</v>
      </c>
      <c r="AK285">
        <v>57</v>
      </c>
      <c r="AL285">
        <v>16</v>
      </c>
      <c r="AM285">
        <v>6</v>
      </c>
      <c r="AN285" t="s">
        <v>5</v>
      </c>
      <c r="AP285" t="str">
        <f t="shared" si="4"/>
        <v/>
      </c>
    </row>
    <row r="286" spans="1:42">
      <c r="A286" t="s">
        <v>1082</v>
      </c>
      <c r="B286" s="4">
        <v>43402</v>
      </c>
      <c r="C286" s="1">
        <v>0.62152777777777779</v>
      </c>
      <c r="D286" t="s">
        <v>224</v>
      </c>
      <c r="E286" t="s">
        <v>484</v>
      </c>
      <c r="G286">
        <v>6814</v>
      </c>
      <c r="H286" t="s">
        <v>231</v>
      </c>
      <c r="I286" t="s">
        <v>232</v>
      </c>
      <c r="J286" t="s">
        <v>5</v>
      </c>
      <c r="K286" t="s">
        <v>778</v>
      </c>
      <c r="L286" t="s">
        <v>1073</v>
      </c>
      <c r="M286">
        <v>14</v>
      </c>
      <c r="N286">
        <v>3</v>
      </c>
      <c r="O286">
        <v>76.62</v>
      </c>
      <c r="P286">
        <v>59.156199999999998</v>
      </c>
      <c r="Q286">
        <v>37.900399999999998</v>
      </c>
      <c r="R286">
        <v>4.0865</v>
      </c>
      <c r="S286">
        <v>5.8346</v>
      </c>
      <c r="T286">
        <v>4.3238000000000003</v>
      </c>
      <c r="U286">
        <v>0</v>
      </c>
      <c r="V286">
        <v>0</v>
      </c>
      <c r="W286">
        <v>0</v>
      </c>
      <c r="X286">
        <v>0</v>
      </c>
      <c r="Y286">
        <v>9.2388999999999992</v>
      </c>
      <c r="Z286">
        <v>17.757899999999999</v>
      </c>
      <c r="AA286" t="s">
        <v>931</v>
      </c>
      <c r="AB286">
        <v>0.67930000000000001</v>
      </c>
      <c r="AC286" t="s">
        <v>1083</v>
      </c>
      <c r="AD286">
        <v>0.25919999999999999</v>
      </c>
      <c r="AE286" t="s">
        <v>632</v>
      </c>
      <c r="AF286">
        <v>0.99060000000000004</v>
      </c>
      <c r="AG286">
        <v>12.7339</v>
      </c>
      <c r="AH286">
        <v>229.5813</v>
      </c>
      <c r="AI286">
        <v>14</v>
      </c>
      <c r="AJ286">
        <v>11</v>
      </c>
      <c r="AK286">
        <v>60</v>
      </c>
      <c r="AL286">
        <v>16</v>
      </c>
      <c r="AM286">
        <v>14</v>
      </c>
      <c r="AN286" t="s">
        <v>5</v>
      </c>
      <c r="AP286" t="str">
        <f t="shared" si="4"/>
        <v/>
      </c>
    </row>
    <row r="287" spans="1:42">
      <c r="A287" t="s">
        <v>1084</v>
      </c>
      <c r="B287" s="4">
        <v>43402</v>
      </c>
      <c r="C287" s="1">
        <v>0.62152777777777779</v>
      </c>
      <c r="D287" t="s">
        <v>224</v>
      </c>
      <c r="E287" t="s">
        <v>484</v>
      </c>
      <c r="G287">
        <v>6814</v>
      </c>
      <c r="H287" t="s">
        <v>231</v>
      </c>
      <c r="I287" t="s">
        <v>232</v>
      </c>
      <c r="J287" t="s">
        <v>5</v>
      </c>
      <c r="K287" t="s">
        <v>778</v>
      </c>
      <c r="L287" t="s">
        <v>1073</v>
      </c>
      <c r="M287">
        <v>16</v>
      </c>
      <c r="N287">
        <v>3</v>
      </c>
      <c r="O287">
        <v>85.91</v>
      </c>
      <c r="P287">
        <v>50.009</v>
      </c>
      <c r="Q287">
        <v>15.480499999999999</v>
      </c>
      <c r="R287">
        <v>6.3745000000000003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17.565899999999999</v>
      </c>
      <c r="Z287">
        <v>17.2943</v>
      </c>
      <c r="AA287" t="s">
        <v>469</v>
      </c>
      <c r="AB287">
        <v>1.7983</v>
      </c>
      <c r="AC287" t="s">
        <v>621</v>
      </c>
      <c r="AD287">
        <v>0.99690000000000001</v>
      </c>
      <c r="AE287" t="s">
        <v>1085</v>
      </c>
      <c r="AF287">
        <v>1.4538</v>
      </c>
      <c r="AG287">
        <v>11.15</v>
      </c>
      <c r="AH287">
        <v>208.0333</v>
      </c>
      <c r="AI287">
        <v>8</v>
      </c>
      <c r="AJ287">
        <v>15</v>
      </c>
      <c r="AK287">
        <v>58</v>
      </c>
      <c r="AL287">
        <v>16</v>
      </c>
      <c r="AM287">
        <v>6</v>
      </c>
      <c r="AN287" t="s">
        <v>5</v>
      </c>
      <c r="AP287" t="str">
        <f t="shared" si="4"/>
        <v/>
      </c>
    </row>
    <row r="288" spans="1:42">
      <c r="A288" t="s">
        <v>1086</v>
      </c>
      <c r="B288" s="4">
        <v>43402</v>
      </c>
      <c r="C288" s="1">
        <v>0.62152777777777779</v>
      </c>
      <c r="D288" t="s">
        <v>224</v>
      </c>
      <c r="E288" t="s">
        <v>484</v>
      </c>
      <c r="G288">
        <v>6814</v>
      </c>
      <c r="H288" t="s">
        <v>231</v>
      </c>
      <c r="I288" t="s">
        <v>232</v>
      </c>
      <c r="J288" t="s">
        <v>5</v>
      </c>
      <c r="K288" t="s">
        <v>778</v>
      </c>
      <c r="L288" t="s">
        <v>1073</v>
      </c>
      <c r="M288">
        <v>13</v>
      </c>
      <c r="N288">
        <v>4</v>
      </c>
      <c r="O288">
        <v>63.106000000000002</v>
      </c>
      <c r="P288">
        <v>39.672199999999997</v>
      </c>
      <c r="Q288">
        <v>25.877099999999999</v>
      </c>
      <c r="R288">
        <v>14.515499999999999</v>
      </c>
      <c r="S288">
        <v>7.3098000000000001</v>
      </c>
      <c r="T288">
        <v>5.6252000000000004</v>
      </c>
      <c r="U288">
        <v>4.3573000000000004</v>
      </c>
      <c r="V288">
        <v>3.4666999999999999</v>
      </c>
      <c r="W288">
        <v>2.7486999999999999</v>
      </c>
      <c r="X288">
        <v>1.8509</v>
      </c>
      <c r="Y288">
        <v>0</v>
      </c>
      <c r="Z288">
        <v>17.107099999999999</v>
      </c>
      <c r="AA288" t="s">
        <v>637</v>
      </c>
      <c r="AB288">
        <v>1.046</v>
      </c>
      <c r="AC288" t="s">
        <v>1087</v>
      </c>
      <c r="AD288">
        <v>1.0031000000000001</v>
      </c>
      <c r="AE288" t="s">
        <v>463</v>
      </c>
      <c r="AF288">
        <v>1.3716999999999999</v>
      </c>
      <c r="AG288">
        <v>17.094999999999999</v>
      </c>
      <c r="AH288">
        <v>206.1524</v>
      </c>
      <c r="AI288">
        <v>16</v>
      </c>
      <c r="AJ288">
        <v>12</v>
      </c>
      <c r="AK288">
        <v>58</v>
      </c>
      <c r="AL288">
        <v>16</v>
      </c>
      <c r="AM288">
        <v>5</v>
      </c>
      <c r="AN288" t="s">
        <v>5</v>
      </c>
      <c r="AP288" t="str">
        <f t="shared" si="4"/>
        <v/>
      </c>
    </row>
    <row r="289" spans="1:42">
      <c r="A289" t="s">
        <v>1088</v>
      </c>
      <c r="B289" s="4">
        <v>43402</v>
      </c>
      <c r="C289" s="1">
        <v>0.62152777777777779</v>
      </c>
      <c r="D289" t="s">
        <v>224</v>
      </c>
      <c r="E289" t="s">
        <v>484</v>
      </c>
      <c r="G289">
        <v>6814</v>
      </c>
      <c r="H289" t="s">
        <v>231</v>
      </c>
      <c r="I289" t="s">
        <v>232</v>
      </c>
      <c r="J289" t="s">
        <v>5</v>
      </c>
      <c r="K289" t="s">
        <v>778</v>
      </c>
      <c r="L289" t="s">
        <v>1073</v>
      </c>
      <c r="M289">
        <v>7</v>
      </c>
      <c r="N289">
        <v>8</v>
      </c>
      <c r="O289">
        <v>82.234999999999999</v>
      </c>
      <c r="P289">
        <v>39.812800000000003</v>
      </c>
      <c r="Q289">
        <v>18.713899999999999</v>
      </c>
      <c r="R289">
        <v>6.5201000000000002</v>
      </c>
      <c r="S289">
        <v>3.8136000000000001</v>
      </c>
      <c r="T289">
        <v>6.2506000000000004</v>
      </c>
      <c r="U289">
        <v>2.4449000000000001</v>
      </c>
      <c r="V289">
        <v>1.7197</v>
      </c>
      <c r="W289">
        <v>1.6529</v>
      </c>
      <c r="X289">
        <v>2.1373000000000002</v>
      </c>
      <c r="Y289">
        <v>0</v>
      </c>
      <c r="Z289">
        <v>19.9771</v>
      </c>
      <c r="AA289" t="s">
        <v>1089</v>
      </c>
      <c r="AB289">
        <v>1.0256000000000001</v>
      </c>
      <c r="AC289" t="s">
        <v>1090</v>
      </c>
      <c r="AD289">
        <v>1.1277999999999999</v>
      </c>
      <c r="AE289" t="s">
        <v>1091</v>
      </c>
      <c r="AF289">
        <v>0.14280000000000001</v>
      </c>
      <c r="AG289">
        <v>18.5075</v>
      </c>
      <c r="AH289">
        <v>206.08160000000001</v>
      </c>
      <c r="AI289">
        <v>14</v>
      </c>
      <c r="AJ289">
        <v>16</v>
      </c>
      <c r="AK289">
        <v>64</v>
      </c>
      <c r="AL289">
        <v>16</v>
      </c>
      <c r="AM289">
        <v>10</v>
      </c>
      <c r="AN289" t="s">
        <v>5</v>
      </c>
      <c r="AP289" t="str">
        <f t="shared" si="4"/>
        <v/>
      </c>
    </row>
    <row r="290" spans="1:42">
      <c r="A290" t="s">
        <v>1092</v>
      </c>
      <c r="B290" s="4">
        <v>43402</v>
      </c>
      <c r="C290" s="1">
        <v>0.62152777777777779</v>
      </c>
      <c r="D290" t="s">
        <v>224</v>
      </c>
      <c r="E290" t="s">
        <v>484</v>
      </c>
      <c r="G290">
        <v>6814</v>
      </c>
      <c r="H290" t="s">
        <v>231</v>
      </c>
      <c r="I290" t="s">
        <v>232</v>
      </c>
      <c r="J290" t="s">
        <v>5</v>
      </c>
      <c r="K290" t="s">
        <v>778</v>
      </c>
      <c r="L290" t="s">
        <v>1073</v>
      </c>
      <c r="M290">
        <v>12</v>
      </c>
      <c r="N290">
        <v>3</v>
      </c>
      <c r="O290">
        <v>65.260000000000005</v>
      </c>
      <c r="P290">
        <v>49.752800000000001</v>
      </c>
      <c r="Q290">
        <v>30.292000000000002</v>
      </c>
      <c r="R290">
        <v>7.7934000000000001</v>
      </c>
      <c r="S290">
        <v>5.4790000000000001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13.3888</v>
      </c>
      <c r="Z290">
        <v>18.808599999999998</v>
      </c>
      <c r="AA290" t="s">
        <v>465</v>
      </c>
      <c r="AB290">
        <v>0.77380000000000004</v>
      </c>
      <c r="AC290" t="s">
        <v>478</v>
      </c>
      <c r="AD290">
        <v>0.43020000000000003</v>
      </c>
      <c r="AE290" t="s">
        <v>335</v>
      </c>
      <c r="AF290">
        <v>2.2151999999999998</v>
      </c>
      <c r="AG290">
        <v>1.8</v>
      </c>
      <c r="AH290">
        <v>195.99369999999999</v>
      </c>
      <c r="AI290">
        <v>10</v>
      </c>
      <c r="AJ290">
        <v>5</v>
      </c>
      <c r="AK290">
        <v>60</v>
      </c>
      <c r="AL290">
        <v>16</v>
      </c>
      <c r="AM290">
        <v>14</v>
      </c>
      <c r="AN290" t="s">
        <v>5</v>
      </c>
      <c r="AP290" t="str">
        <f t="shared" si="4"/>
        <v/>
      </c>
    </row>
    <row r="291" spans="1:42">
      <c r="A291" t="s">
        <v>1093</v>
      </c>
      <c r="B291" s="4">
        <v>43402</v>
      </c>
      <c r="C291" s="1">
        <v>0.62152777777777779</v>
      </c>
      <c r="D291" t="s">
        <v>224</v>
      </c>
      <c r="E291" t="s">
        <v>484</v>
      </c>
      <c r="G291">
        <v>6814</v>
      </c>
      <c r="H291" t="s">
        <v>231</v>
      </c>
      <c r="I291" t="s">
        <v>232</v>
      </c>
      <c r="J291" t="s">
        <v>5</v>
      </c>
      <c r="K291" t="s">
        <v>778</v>
      </c>
      <c r="L291" t="s">
        <v>1073</v>
      </c>
      <c r="M291">
        <v>4</v>
      </c>
      <c r="N291">
        <v>4</v>
      </c>
      <c r="O291">
        <v>47.183999999999997</v>
      </c>
      <c r="P291">
        <v>45.330399999999997</v>
      </c>
      <c r="Q291">
        <v>29.138400000000001</v>
      </c>
      <c r="R291">
        <v>14.076000000000001</v>
      </c>
      <c r="S291">
        <v>8.1042000000000005</v>
      </c>
      <c r="T291">
        <v>4.1387999999999998</v>
      </c>
      <c r="U291">
        <v>2.91</v>
      </c>
      <c r="V291">
        <v>1.3246</v>
      </c>
      <c r="W291">
        <v>1.6395</v>
      </c>
      <c r="X291">
        <v>0</v>
      </c>
      <c r="Y291">
        <v>1.6187</v>
      </c>
      <c r="Z291">
        <v>15.2529</v>
      </c>
      <c r="AA291" t="s">
        <v>473</v>
      </c>
      <c r="AB291">
        <v>1.5718000000000001</v>
      </c>
      <c r="AC291" t="s">
        <v>791</v>
      </c>
      <c r="AD291">
        <v>2.3435000000000001</v>
      </c>
      <c r="AE291" t="s">
        <v>406</v>
      </c>
      <c r="AF291">
        <v>2.2067999999999999</v>
      </c>
      <c r="AG291">
        <v>14.8436</v>
      </c>
      <c r="AH291">
        <v>191.6833</v>
      </c>
      <c r="AI291">
        <v>14</v>
      </c>
      <c r="AJ291">
        <v>3</v>
      </c>
      <c r="AK291">
        <v>64</v>
      </c>
      <c r="AL291">
        <v>16</v>
      </c>
      <c r="AM291">
        <v>16</v>
      </c>
      <c r="AN291" t="s">
        <v>5</v>
      </c>
      <c r="AP291" t="str">
        <f t="shared" si="4"/>
        <v/>
      </c>
    </row>
    <row r="292" spans="1:42">
      <c r="A292" t="s">
        <v>1094</v>
      </c>
      <c r="B292" s="4">
        <v>43402</v>
      </c>
      <c r="C292" s="1">
        <v>0.62152777777777779</v>
      </c>
      <c r="D292" t="s">
        <v>224</v>
      </c>
      <c r="E292" t="s">
        <v>484</v>
      </c>
      <c r="G292">
        <v>6814</v>
      </c>
      <c r="H292" t="s">
        <v>231</v>
      </c>
      <c r="I292" t="s">
        <v>232</v>
      </c>
      <c r="J292" t="s">
        <v>5</v>
      </c>
      <c r="K292" t="s">
        <v>778</v>
      </c>
      <c r="L292" t="s">
        <v>1073</v>
      </c>
      <c r="M292">
        <v>5</v>
      </c>
      <c r="N292">
        <v>4</v>
      </c>
      <c r="O292">
        <v>71.72</v>
      </c>
      <c r="P292">
        <v>37.539299999999997</v>
      </c>
      <c r="Q292">
        <v>16.660399999999999</v>
      </c>
      <c r="R292">
        <v>8.0458999999999996</v>
      </c>
      <c r="S292">
        <v>6.5147000000000004</v>
      </c>
      <c r="T292">
        <v>4.4790999999999999</v>
      </c>
      <c r="U292">
        <v>3.0226999999999999</v>
      </c>
      <c r="V292">
        <v>1.8331</v>
      </c>
      <c r="W292">
        <v>1.9534</v>
      </c>
      <c r="X292">
        <v>1.3335999999999999</v>
      </c>
      <c r="Y292">
        <v>0</v>
      </c>
      <c r="Z292">
        <v>18.696400000000001</v>
      </c>
      <c r="AA292" t="s">
        <v>644</v>
      </c>
      <c r="AB292">
        <v>1.3652</v>
      </c>
      <c r="AC292" t="s">
        <v>1095</v>
      </c>
      <c r="AD292">
        <v>0.1323</v>
      </c>
      <c r="AE292" t="s">
        <v>278</v>
      </c>
      <c r="AF292">
        <v>1.8174999999999999</v>
      </c>
      <c r="AG292">
        <v>13.572699999999999</v>
      </c>
      <c r="AH292">
        <v>188.68639999999999</v>
      </c>
      <c r="AI292">
        <v>14</v>
      </c>
      <c r="AJ292">
        <v>8</v>
      </c>
      <c r="AK292">
        <v>64</v>
      </c>
      <c r="AL292">
        <v>16</v>
      </c>
      <c r="AM292">
        <v>16</v>
      </c>
      <c r="AN292" t="s">
        <v>5</v>
      </c>
      <c r="AP292" t="str">
        <f t="shared" si="4"/>
        <v/>
      </c>
    </row>
    <row r="293" spans="1:42">
      <c r="A293" t="s">
        <v>1096</v>
      </c>
      <c r="B293" s="4">
        <v>43402</v>
      </c>
      <c r="C293" s="1">
        <v>0.62152777777777779</v>
      </c>
      <c r="D293" t="s">
        <v>224</v>
      </c>
      <c r="E293" t="s">
        <v>484</v>
      </c>
      <c r="G293">
        <v>6814</v>
      </c>
      <c r="H293" t="s">
        <v>231</v>
      </c>
      <c r="I293" t="s">
        <v>232</v>
      </c>
      <c r="J293" t="s">
        <v>5</v>
      </c>
      <c r="K293" t="s">
        <v>778</v>
      </c>
      <c r="L293" t="s">
        <v>1073</v>
      </c>
      <c r="M293">
        <v>6</v>
      </c>
      <c r="N293">
        <v>5</v>
      </c>
      <c r="O293">
        <v>49.828000000000003</v>
      </c>
      <c r="P293">
        <v>38.054600000000001</v>
      </c>
      <c r="Q293">
        <v>20.2164</v>
      </c>
      <c r="R293">
        <v>13.3125</v>
      </c>
      <c r="S293">
        <v>6.4627999999999997</v>
      </c>
      <c r="T293">
        <v>4.5347</v>
      </c>
      <c r="U293">
        <v>3.7732999999999999</v>
      </c>
      <c r="V293">
        <v>3.3206000000000002</v>
      </c>
      <c r="W293">
        <v>1.6393</v>
      </c>
      <c r="X293">
        <v>2.5495000000000001</v>
      </c>
      <c r="Y293">
        <v>0</v>
      </c>
      <c r="Z293">
        <v>16.982900000000001</v>
      </c>
      <c r="AA293" t="s">
        <v>617</v>
      </c>
      <c r="AB293">
        <v>0.8962</v>
      </c>
      <c r="AC293" t="s">
        <v>631</v>
      </c>
      <c r="AD293">
        <v>0.61040000000000005</v>
      </c>
      <c r="AE293" t="s">
        <v>387</v>
      </c>
      <c r="AF293">
        <v>0.87390000000000001</v>
      </c>
      <c r="AG293">
        <v>14.137499999999999</v>
      </c>
      <c r="AH293">
        <v>177.1925</v>
      </c>
      <c r="AI293">
        <v>25</v>
      </c>
      <c r="AJ293">
        <v>6</v>
      </c>
      <c r="AK293">
        <v>64</v>
      </c>
      <c r="AL293">
        <v>16</v>
      </c>
      <c r="AM293">
        <v>4</v>
      </c>
      <c r="AN293" t="s">
        <v>5</v>
      </c>
      <c r="AP293" t="str">
        <f t="shared" si="4"/>
        <v/>
      </c>
    </row>
    <row r="294" spans="1:42">
      <c r="A294" t="s">
        <v>1097</v>
      </c>
      <c r="B294" s="4">
        <v>43402</v>
      </c>
      <c r="C294" s="1">
        <v>0.62152777777777779</v>
      </c>
      <c r="D294" t="s">
        <v>224</v>
      </c>
      <c r="E294" t="s">
        <v>484</v>
      </c>
      <c r="G294">
        <v>6814</v>
      </c>
      <c r="H294" t="s">
        <v>231</v>
      </c>
      <c r="I294" t="s">
        <v>232</v>
      </c>
      <c r="J294" t="s">
        <v>5</v>
      </c>
      <c r="K294" t="s">
        <v>778</v>
      </c>
      <c r="L294" t="s">
        <v>1073</v>
      </c>
      <c r="M294">
        <v>18</v>
      </c>
      <c r="N294">
        <v>3</v>
      </c>
      <c r="O294">
        <v>56.44</v>
      </c>
      <c r="P294">
        <v>49.038899999999998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47.154299999999999</v>
      </c>
      <c r="Z294">
        <v>16.368600000000001</v>
      </c>
      <c r="AB294">
        <v>0</v>
      </c>
      <c r="AC294" t="s">
        <v>334</v>
      </c>
      <c r="AD294">
        <v>2.3921999999999999</v>
      </c>
      <c r="AE294" t="s">
        <v>1098</v>
      </c>
      <c r="AF294">
        <v>1.9601</v>
      </c>
      <c r="AG294">
        <v>2.4</v>
      </c>
      <c r="AH294">
        <v>175.75409999999999</v>
      </c>
      <c r="AI294">
        <v>0</v>
      </c>
      <c r="AJ294">
        <v>0</v>
      </c>
      <c r="AK294">
        <v>58</v>
      </c>
      <c r="AL294">
        <v>16</v>
      </c>
      <c r="AM294">
        <v>26</v>
      </c>
      <c r="AN294" t="s">
        <v>5</v>
      </c>
      <c r="AP294" t="str">
        <f t="shared" si="4"/>
        <v/>
      </c>
    </row>
    <row r="295" spans="1:42">
      <c r="A295" t="s">
        <v>1099</v>
      </c>
      <c r="B295" s="4">
        <v>43402</v>
      </c>
      <c r="C295" s="1">
        <v>0.62152777777777779</v>
      </c>
      <c r="D295" t="s">
        <v>224</v>
      </c>
      <c r="E295" t="s">
        <v>484</v>
      </c>
      <c r="G295">
        <v>6814</v>
      </c>
      <c r="H295" t="s">
        <v>231</v>
      </c>
      <c r="I295" t="s">
        <v>232</v>
      </c>
      <c r="J295" t="s">
        <v>5</v>
      </c>
      <c r="K295" t="s">
        <v>778</v>
      </c>
      <c r="L295" t="s">
        <v>1073</v>
      </c>
      <c r="M295">
        <v>9</v>
      </c>
      <c r="N295">
        <v>4</v>
      </c>
      <c r="O295">
        <v>72.28</v>
      </c>
      <c r="P295">
        <v>31.960799999999999</v>
      </c>
      <c r="Q295">
        <v>22.266999999999999</v>
      </c>
      <c r="R295">
        <v>6.0484</v>
      </c>
      <c r="S295">
        <v>5.8627000000000002</v>
      </c>
      <c r="T295">
        <v>3.5629</v>
      </c>
      <c r="U295">
        <v>3.9420999999999999</v>
      </c>
      <c r="V295">
        <v>2.0973999999999999</v>
      </c>
      <c r="W295">
        <v>1.6124000000000001</v>
      </c>
      <c r="X295">
        <v>1.5751999999999999</v>
      </c>
      <c r="Y295">
        <v>0</v>
      </c>
      <c r="Z295">
        <v>11.8729</v>
      </c>
      <c r="AA295" t="s">
        <v>477</v>
      </c>
      <c r="AB295">
        <v>1.1907000000000001</v>
      </c>
      <c r="AC295" t="s">
        <v>621</v>
      </c>
      <c r="AD295">
        <v>1.3969</v>
      </c>
      <c r="AE295" t="s">
        <v>278</v>
      </c>
      <c r="AF295">
        <v>1.8174999999999999</v>
      </c>
      <c r="AG295">
        <v>7.6999000000000004</v>
      </c>
      <c r="AH295">
        <v>175.1867</v>
      </c>
      <c r="AI295">
        <v>16</v>
      </c>
      <c r="AJ295">
        <v>13</v>
      </c>
      <c r="AK295">
        <v>62</v>
      </c>
      <c r="AL295">
        <v>16</v>
      </c>
      <c r="AM295">
        <v>5</v>
      </c>
      <c r="AN295" t="s">
        <v>5</v>
      </c>
      <c r="AP295" t="str">
        <f t="shared" si="4"/>
        <v/>
      </c>
    </row>
    <row r="296" spans="1:42">
      <c r="A296" t="s">
        <v>1100</v>
      </c>
      <c r="B296" s="4">
        <v>43402</v>
      </c>
      <c r="C296" s="1">
        <v>0.62152777777777779</v>
      </c>
      <c r="D296" t="s">
        <v>224</v>
      </c>
      <c r="E296" t="s">
        <v>484</v>
      </c>
      <c r="G296">
        <v>6814</v>
      </c>
      <c r="H296" t="s">
        <v>231</v>
      </c>
      <c r="I296" t="s">
        <v>232</v>
      </c>
      <c r="J296" t="s">
        <v>5</v>
      </c>
      <c r="K296" t="s">
        <v>778</v>
      </c>
      <c r="L296" t="s">
        <v>1073</v>
      </c>
      <c r="M296">
        <v>3</v>
      </c>
      <c r="N296">
        <v>11</v>
      </c>
      <c r="O296">
        <v>49.566000000000003</v>
      </c>
      <c r="P296">
        <v>37.735599999999998</v>
      </c>
      <c r="Q296">
        <v>17.8858</v>
      </c>
      <c r="R296">
        <v>12.308199999999999</v>
      </c>
      <c r="S296">
        <v>5.8444000000000003</v>
      </c>
      <c r="T296">
        <v>3.512</v>
      </c>
      <c r="U296">
        <v>1.8761000000000001</v>
      </c>
      <c r="V296">
        <v>1.3408</v>
      </c>
      <c r="W296">
        <v>1.0323</v>
      </c>
      <c r="X296">
        <v>1.2131000000000001</v>
      </c>
      <c r="Y296">
        <v>0</v>
      </c>
      <c r="Z296">
        <v>18.053599999999999</v>
      </c>
      <c r="AA296" t="s">
        <v>626</v>
      </c>
      <c r="AB296">
        <v>1.4831000000000001</v>
      </c>
      <c r="AC296" t="s">
        <v>1101</v>
      </c>
      <c r="AD296">
        <v>1.0862000000000001</v>
      </c>
      <c r="AE296" t="s">
        <v>787</v>
      </c>
      <c r="AF296">
        <v>1.9632000000000001</v>
      </c>
      <c r="AG296">
        <v>14.7789</v>
      </c>
      <c r="AH296">
        <v>169.67939999999999</v>
      </c>
      <c r="AI296">
        <v>25</v>
      </c>
      <c r="AJ296">
        <v>7</v>
      </c>
      <c r="AK296">
        <v>64</v>
      </c>
      <c r="AL296">
        <v>16</v>
      </c>
      <c r="AM296">
        <v>16</v>
      </c>
      <c r="AN296" t="s">
        <v>5</v>
      </c>
      <c r="AP296" t="str">
        <f t="shared" si="4"/>
        <v/>
      </c>
    </row>
    <row r="297" spans="1:42">
      <c r="A297" t="s">
        <v>1102</v>
      </c>
      <c r="B297" s="4">
        <v>43402</v>
      </c>
      <c r="C297" s="1">
        <v>0.62152777777777779</v>
      </c>
      <c r="D297" t="s">
        <v>224</v>
      </c>
      <c r="E297" t="s">
        <v>484</v>
      </c>
      <c r="G297">
        <v>6814</v>
      </c>
      <c r="H297" t="s">
        <v>231</v>
      </c>
      <c r="I297" t="s">
        <v>232</v>
      </c>
      <c r="J297" t="s">
        <v>5</v>
      </c>
      <c r="K297" t="s">
        <v>778</v>
      </c>
      <c r="L297" t="s">
        <v>1073</v>
      </c>
      <c r="M297">
        <v>15</v>
      </c>
      <c r="N297">
        <v>3</v>
      </c>
      <c r="O297">
        <v>42.360900000000001</v>
      </c>
      <c r="P297">
        <v>38.087200000000003</v>
      </c>
      <c r="Q297">
        <v>22.6968</v>
      </c>
      <c r="R297">
        <v>11.6538</v>
      </c>
      <c r="S297">
        <v>6.3992000000000004</v>
      </c>
      <c r="T297">
        <v>4.5157999999999996</v>
      </c>
      <c r="U297">
        <v>3.0950000000000002</v>
      </c>
      <c r="V297">
        <v>2.2343999999999999</v>
      </c>
      <c r="W297">
        <v>1.1276999999999999</v>
      </c>
      <c r="X297">
        <v>1.1621999999999999</v>
      </c>
      <c r="Y297">
        <v>0</v>
      </c>
      <c r="Z297">
        <v>17.029299999999999</v>
      </c>
      <c r="AA297" t="s">
        <v>461</v>
      </c>
      <c r="AB297">
        <v>0.76090000000000002</v>
      </c>
      <c r="AC297" t="s">
        <v>1103</v>
      </c>
      <c r="AD297">
        <v>3.9899999999999998E-2</v>
      </c>
      <c r="AE297" t="s">
        <v>964</v>
      </c>
      <c r="AF297">
        <v>1.3442000000000001</v>
      </c>
      <c r="AG297">
        <v>4.4219999999999997</v>
      </c>
      <c r="AH297">
        <v>156.92920000000001</v>
      </c>
      <c r="AI297">
        <v>25</v>
      </c>
      <c r="AJ297">
        <v>9</v>
      </c>
      <c r="AK297">
        <v>59</v>
      </c>
      <c r="AL297">
        <v>16</v>
      </c>
      <c r="AM297">
        <v>54</v>
      </c>
      <c r="AN297" t="s">
        <v>5</v>
      </c>
      <c r="AP297" t="str">
        <f t="shared" si="4"/>
        <v/>
      </c>
    </row>
    <row r="298" spans="1:42">
      <c r="A298" t="s">
        <v>1104</v>
      </c>
      <c r="B298" s="4">
        <v>43402</v>
      </c>
      <c r="C298" s="1">
        <v>0.62152777777777779</v>
      </c>
      <c r="D298" t="s">
        <v>224</v>
      </c>
      <c r="E298" t="s">
        <v>484</v>
      </c>
      <c r="G298">
        <v>6814</v>
      </c>
      <c r="H298" t="s">
        <v>231</v>
      </c>
      <c r="I298" t="s">
        <v>232</v>
      </c>
      <c r="J298" t="s">
        <v>5</v>
      </c>
      <c r="K298" t="s">
        <v>778</v>
      </c>
      <c r="L298" t="s">
        <v>1073</v>
      </c>
      <c r="M298">
        <v>17</v>
      </c>
      <c r="N298">
        <v>3</v>
      </c>
      <c r="O298">
        <v>33.023600000000002</v>
      </c>
      <c r="P298">
        <v>27.855799999999999</v>
      </c>
      <c r="Q298">
        <v>20.083300000000001</v>
      </c>
      <c r="R298">
        <v>11.601699999999999</v>
      </c>
      <c r="S298">
        <v>3.7917000000000001</v>
      </c>
      <c r="T298">
        <v>2.9704999999999999</v>
      </c>
      <c r="U298">
        <v>2.5261</v>
      </c>
      <c r="V298">
        <v>0</v>
      </c>
      <c r="W298">
        <v>0</v>
      </c>
      <c r="X298">
        <v>0</v>
      </c>
      <c r="Y298">
        <v>4.0183999999999997</v>
      </c>
      <c r="Z298">
        <v>16.484999999999999</v>
      </c>
      <c r="AB298">
        <v>0</v>
      </c>
      <c r="AC298" t="s">
        <v>381</v>
      </c>
      <c r="AD298">
        <v>0.66490000000000005</v>
      </c>
      <c r="AE298" t="s">
        <v>716</v>
      </c>
      <c r="AF298">
        <v>2.4883000000000002</v>
      </c>
      <c r="AG298">
        <v>17.138500000000001</v>
      </c>
      <c r="AH298">
        <v>142.64789999999999</v>
      </c>
      <c r="AI298">
        <v>0</v>
      </c>
      <c r="AJ298">
        <v>0</v>
      </c>
      <c r="AK298">
        <v>58</v>
      </c>
      <c r="AL298">
        <v>16</v>
      </c>
      <c r="AM298">
        <v>23</v>
      </c>
      <c r="AN298" t="s">
        <v>5</v>
      </c>
      <c r="AP298" t="str">
        <f t="shared" si="4"/>
        <v/>
      </c>
    </row>
    <row r="299" spans="1:42">
      <c r="A299" t="s">
        <v>1107</v>
      </c>
      <c r="B299" s="4">
        <v>43402</v>
      </c>
      <c r="C299" s="1">
        <v>0.62847222222222221</v>
      </c>
      <c r="D299" t="s">
        <v>175</v>
      </c>
      <c r="E299" t="s">
        <v>1105</v>
      </c>
      <c r="F299" t="s">
        <v>802</v>
      </c>
      <c r="G299">
        <v>12938</v>
      </c>
      <c r="H299" t="s">
        <v>291</v>
      </c>
      <c r="I299" t="s">
        <v>232</v>
      </c>
      <c r="J299" t="s">
        <v>5</v>
      </c>
      <c r="K299" t="s">
        <v>778</v>
      </c>
      <c r="L299" t="s">
        <v>1106</v>
      </c>
      <c r="M299">
        <v>3</v>
      </c>
      <c r="N299">
        <v>4</v>
      </c>
      <c r="O299">
        <v>116.8663</v>
      </c>
      <c r="P299">
        <v>61.235900000000001</v>
      </c>
      <c r="Q299">
        <v>40.597299999999997</v>
      </c>
      <c r="R299">
        <v>14.3744</v>
      </c>
      <c r="S299">
        <v>8.5986999999999991</v>
      </c>
      <c r="T299">
        <v>6.6736000000000004</v>
      </c>
      <c r="U299">
        <v>5.2925000000000004</v>
      </c>
      <c r="V299">
        <v>2.9948999999999999</v>
      </c>
      <c r="W299">
        <v>1.7423999999999999</v>
      </c>
      <c r="X299">
        <v>2.7210000000000001</v>
      </c>
      <c r="Y299">
        <v>0</v>
      </c>
      <c r="Z299">
        <v>23.514299999999999</v>
      </c>
      <c r="AA299" t="s">
        <v>809</v>
      </c>
      <c r="AB299">
        <v>2.9211</v>
      </c>
      <c r="AC299" t="s">
        <v>318</v>
      </c>
      <c r="AD299">
        <v>1.7529999999999999</v>
      </c>
      <c r="AE299" t="s">
        <v>1108</v>
      </c>
      <c r="AF299">
        <v>1.2694000000000001</v>
      </c>
      <c r="AG299">
        <v>40.278799999999997</v>
      </c>
      <c r="AH299" s="23">
        <v>330.83350000000002</v>
      </c>
      <c r="AI299">
        <v>3.33</v>
      </c>
      <c r="AJ299">
        <v>4</v>
      </c>
      <c r="AK299">
        <v>97</v>
      </c>
      <c r="AL299">
        <v>9</v>
      </c>
      <c r="AM299">
        <v>37</v>
      </c>
      <c r="AN299" t="s">
        <v>5</v>
      </c>
      <c r="AP299" t="str">
        <f t="shared" si="4"/>
        <v>Bold</v>
      </c>
    </row>
    <row r="300" spans="1:42">
      <c r="A300" t="s">
        <v>1109</v>
      </c>
      <c r="B300" s="4">
        <v>43402</v>
      </c>
      <c r="C300" s="1">
        <v>0.62847222222222221</v>
      </c>
      <c r="D300" t="s">
        <v>175</v>
      </c>
      <c r="E300" t="s">
        <v>1105</v>
      </c>
      <c r="F300" t="s">
        <v>802</v>
      </c>
      <c r="G300">
        <v>12938</v>
      </c>
      <c r="H300" t="s">
        <v>291</v>
      </c>
      <c r="I300" t="s">
        <v>232</v>
      </c>
      <c r="J300" t="s">
        <v>5</v>
      </c>
      <c r="K300" t="s">
        <v>778</v>
      </c>
      <c r="L300" t="s">
        <v>1106</v>
      </c>
      <c r="M300">
        <v>7</v>
      </c>
      <c r="N300">
        <v>5</v>
      </c>
      <c r="O300">
        <v>130.19999999999999</v>
      </c>
      <c r="P300">
        <v>67.88</v>
      </c>
      <c r="Q300">
        <v>37.712499999999999</v>
      </c>
      <c r="R300">
        <v>15.173999999999999</v>
      </c>
      <c r="S300">
        <v>10.0168</v>
      </c>
      <c r="T300">
        <v>4.4241999999999999</v>
      </c>
      <c r="U300">
        <v>2.9910000000000001</v>
      </c>
      <c r="V300">
        <v>2.7673999999999999</v>
      </c>
      <c r="W300">
        <v>2.1261999999999999</v>
      </c>
      <c r="X300">
        <v>1.5757000000000001</v>
      </c>
      <c r="Y300">
        <v>0</v>
      </c>
      <c r="Z300">
        <v>22.698599999999999</v>
      </c>
      <c r="AA300" t="s">
        <v>687</v>
      </c>
      <c r="AB300">
        <v>0.94840000000000002</v>
      </c>
      <c r="AC300" t="s">
        <v>263</v>
      </c>
      <c r="AD300">
        <v>1.7595000000000001</v>
      </c>
      <c r="AE300" t="s">
        <v>577</v>
      </c>
      <c r="AF300">
        <v>1.0334000000000001</v>
      </c>
      <c r="AG300">
        <v>18.953800000000001</v>
      </c>
      <c r="AH300">
        <v>320.26150000000001</v>
      </c>
      <c r="AI300">
        <v>4</v>
      </c>
      <c r="AJ300">
        <v>7</v>
      </c>
      <c r="AK300">
        <v>90</v>
      </c>
      <c r="AL300">
        <v>9</v>
      </c>
      <c r="AM300">
        <v>17</v>
      </c>
      <c r="AN300" t="s">
        <v>5</v>
      </c>
      <c r="AP300" t="str">
        <f t="shared" si="4"/>
        <v/>
      </c>
    </row>
    <row r="301" spans="1:42">
      <c r="A301" t="s">
        <v>1110</v>
      </c>
      <c r="B301" s="4">
        <v>43402</v>
      </c>
      <c r="C301" s="1">
        <v>0.62847222222222221</v>
      </c>
      <c r="D301" t="s">
        <v>175</v>
      </c>
      <c r="E301" t="s">
        <v>1105</v>
      </c>
      <c r="F301" t="s">
        <v>802</v>
      </c>
      <c r="G301">
        <v>12938</v>
      </c>
      <c r="H301" t="s">
        <v>291</v>
      </c>
      <c r="I301" t="s">
        <v>232</v>
      </c>
      <c r="J301" t="s">
        <v>5</v>
      </c>
      <c r="K301" t="s">
        <v>778</v>
      </c>
      <c r="L301" t="s">
        <v>1106</v>
      </c>
      <c r="M301">
        <v>6</v>
      </c>
      <c r="N301">
        <v>3</v>
      </c>
      <c r="O301">
        <v>74.684899999999999</v>
      </c>
      <c r="P301">
        <v>104.6536</v>
      </c>
      <c r="Q301">
        <v>30.3429</v>
      </c>
      <c r="R301">
        <v>15.276</v>
      </c>
      <c r="S301">
        <v>9.4459999999999997</v>
      </c>
      <c r="T301">
        <v>3.9550999999999998</v>
      </c>
      <c r="U301">
        <v>2.8323</v>
      </c>
      <c r="V301">
        <v>1.6772</v>
      </c>
      <c r="W301">
        <v>0</v>
      </c>
      <c r="X301">
        <v>0</v>
      </c>
      <c r="Y301">
        <v>4.1596000000000002</v>
      </c>
      <c r="Z301">
        <v>21.231400000000001</v>
      </c>
      <c r="AA301" t="s">
        <v>671</v>
      </c>
      <c r="AB301">
        <v>2.1560000000000001</v>
      </c>
      <c r="AC301" t="s">
        <v>1111</v>
      </c>
      <c r="AD301">
        <v>2.5741999999999998</v>
      </c>
      <c r="AE301" t="s">
        <v>805</v>
      </c>
      <c r="AF301">
        <v>2.3553999999999999</v>
      </c>
      <c r="AG301">
        <v>30.425000000000001</v>
      </c>
      <c r="AH301">
        <v>305.7697</v>
      </c>
      <c r="AI301">
        <v>2.75</v>
      </c>
      <c r="AJ301">
        <v>8</v>
      </c>
      <c r="AK301">
        <v>97</v>
      </c>
      <c r="AL301">
        <v>9</v>
      </c>
      <c r="AM301">
        <v>39</v>
      </c>
      <c r="AN301" t="s">
        <v>5</v>
      </c>
      <c r="AP301" t="str">
        <f t="shared" si="4"/>
        <v/>
      </c>
    </row>
    <row r="302" spans="1:42">
      <c r="A302" t="s">
        <v>1112</v>
      </c>
      <c r="B302" s="4">
        <v>43402</v>
      </c>
      <c r="C302" s="1">
        <v>0.62847222222222221</v>
      </c>
      <c r="D302" t="s">
        <v>175</v>
      </c>
      <c r="E302" t="s">
        <v>1105</v>
      </c>
      <c r="F302" t="s">
        <v>802</v>
      </c>
      <c r="G302">
        <v>12938</v>
      </c>
      <c r="H302" t="s">
        <v>291</v>
      </c>
      <c r="I302" t="s">
        <v>232</v>
      </c>
      <c r="J302" t="s">
        <v>5</v>
      </c>
      <c r="K302" t="s">
        <v>778</v>
      </c>
      <c r="L302" t="s">
        <v>1106</v>
      </c>
      <c r="M302">
        <v>4</v>
      </c>
      <c r="N302">
        <v>6</v>
      </c>
      <c r="O302">
        <v>90.581000000000003</v>
      </c>
      <c r="P302">
        <v>64.786199999999994</v>
      </c>
      <c r="Q302">
        <v>45.048000000000002</v>
      </c>
      <c r="R302">
        <v>12.2378</v>
      </c>
      <c r="S302">
        <v>9.9842999999999993</v>
      </c>
      <c r="T302">
        <v>4.8361999999999998</v>
      </c>
      <c r="U302">
        <v>5.6938000000000004</v>
      </c>
      <c r="V302">
        <v>3.5467</v>
      </c>
      <c r="W302">
        <v>1.5721000000000001</v>
      </c>
      <c r="X302">
        <v>2.8073999999999999</v>
      </c>
      <c r="Y302">
        <v>0</v>
      </c>
      <c r="Z302">
        <v>23.121400000000001</v>
      </c>
      <c r="AA302" t="s">
        <v>666</v>
      </c>
      <c r="AB302">
        <v>2.8675999999999999</v>
      </c>
      <c r="AC302" t="s">
        <v>402</v>
      </c>
      <c r="AD302">
        <v>2.3334999999999999</v>
      </c>
      <c r="AE302" t="s">
        <v>366</v>
      </c>
      <c r="AF302">
        <v>0.92020000000000002</v>
      </c>
      <c r="AG302">
        <v>24.244900000000001</v>
      </c>
      <c r="AH302">
        <v>294.58100000000002</v>
      </c>
      <c r="AI302">
        <v>10</v>
      </c>
      <c r="AJ302">
        <v>9</v>
      </c>
      <c r="AK302">
        <v>96</v>
      </c>
      <c r="AL302">
        <v>9</v>
      </c>
      <c r="AM302">
        <v>30</v>
      </c>
      <c r="AN302" t="s">
        <v>5</v>
      </c>
      <c r="AP302" t="str">
        <f t="shared" si="4"/>
        <v/>
      </c>
    </row>
    <row r="303" spans="1:42">
      <c r="A303" t="s">
        <v>1113</v>
      </c>
      <c r="B303" s="4">
        <v>43402</v>
      </c>
      <c r="C303" s="1">
        <v>0.62847222222222221</v>
      </c>
      <c r="D303" t="s">
        <v>175</v>
      </c>
      <c r="E303" t="s">
        <v>1105</v>
      </c>
      <c r="F303" t="s">
        <v>802</v>
      </c>
      <c r="G303">
        <v>12938</v>
      </c>
      <c r="H303" t="s">
        <v>291</v>
      </c>
      <c r="I303" t="s">
        <v>232</v>
      </c>
      <c r="J303" t="s">
        <v>5</v>
      </c>
      <c r="K303" t="s">
        <v>778</v>
      </c>
      <c r="L303" t="s">
        <v>1106</v>
      </c>
      <c r="M303">
        <v>5</v>
      </c>
      <c r="N303">
        <v>6</v>
      </c>
      <c r="O303">
        <v>106.5</v>
      </c>
      <c r="P303">
        <v>60.392200000000003</v>
      </c>
      <c r="Q303">
        <v>28.041799999999999</v>
      </c>
      <c r="R303">
        <v>14.985900000000001</v>
      </c>
      <c r="S303">
        <v>10.9785</v>
      </c>
      <c r="T303">
        <v>7.7995999999999999</v>
      </c>
      <c r="U303">
        <v>3.9358</v>
      </c>
      <c r="V303">
        <v>2.2913999999999999</v>
      </c>
      <c r="W303">
        <v>1.2999000000000001</v>
      </c>
      <c r="X303">
        <v>0.94220000000000004</v>
      </c>
      <c r="Y303">
        <v>0</v>
      </c>
      <c r="Z303">
        <v>21.517900000000001</v>
      </c>
      <c r="AA303" t="s">
        <v>493</v>
      </c>
      <c r="AB303">
        <v>1.8955</v>
      </c>
      <c r="AC303" t="s">
        <v>494</v>
      </c>
      <c r="AD303">
        <v>2.3075000000000001</v>
      </c>
      <c r="AE303" t="s">
        <v>729</v>
      </c>
      <c r="AF303">
        <v>1.9777</v>
      </c>
      <c r="AG303">
        <v>22.117899999999999</v>
      </c>
      <c r="AH303">
        <v>286.98379999999997</v>
      </c>
      <c r="AI303">
        <v>14</v>
      </c>
      <c r="AJ303">
        <v>2</v>
      </c>
      <c r="AK303">
        <v>96</v>
      </c>
      <c r="AL303">
        <v>9</v>
      </c>
      <c r="AM303">
        <v>17</v>
      </c>
      <c r="AN303" t="s">
        <v>5</v>
      </c>
      <c r="AP303" t="str">
        <f t="shared" si="4"/>
        <v/>
      </c>
    </row>
    <row r="304" spans="1:42">
      <c r="A304" t="s">
        <v>1114</v>
      </c>
      <c r="B304" s="4">
        <v>43402</v>
      </c>
      <c r="C304" s="1">
        <v>0.62847222222222221</v>
      </c>
      <c r="D304" t="s">
        <v>175</v>
      </c>
      <c r="E304" t="s">
        <v>1105</v>
      </c>
      <c r="F304" t="s">
        <v>802</v>
      </c>
      <c r="G304">
        <v>12938</v>
      </c>
      <c r="H304" t="s">
        <v>291</v>
      </c>
      <c r="I304" t="s">
        <v>232</v>
      </c>
      <c r="J304" t="s">
        <v>5</v>
      </c>
      <c r="K304" t="s">
        <v>778</v>
      </c>
      <c r="L304" t="s">
        <v>1106</v>
      </c>
      <c r="M304">
        <v>1</v>
      </c>
      <c r="N304">
        <v>6</v>
      </c>
      <c r="O304">
        <v>65.72</v>
      </c>
      <c r="P304">
        <v>87.9529</v>
      </c>
      <c r="Q304">
        <v>41.107199999999999</v>
      </c>
      <c r="R304">
        <v>14.6074</v>
      </c>
      <c r="S304">
        <v>11.520099999999999</v>
      </c>
      <c r="T304">
        <v>7.2186000000000003</v>
      </c>
      <c r="U304">
        <v>5.516</v>
      </c>
      <c r="V304">
        <v>3.9045000000000001</v>
      </c>
      <c r="W304">
        <v>2.5396000000000001</v>
      </c>
      <c r="X304">
        <v>2.9632999999999998</v>
      </c>
      <c r="Y304">
        <v>0</v>
      </c>
      <c r="Z304">
        <v>21.4557</v>
      </c>
      <c r="AA304" t="s">
        <v>1115</v>
      </c>
      <c r="AB304">
        <v>1.1599999999999999</v>
      </c>
      <c r="AC304" t="s">
        <v>1116</v>
      </c>
      <c r="AD304">
        <v>1.5643</v>
      </c>
      <c r="AE304" t="s">
        <v>805</v>
      </c>
      <c r="AF304">
        <v>2.2618</v>
      </c>
      <c r="AG304">
        <v>14.923999999999999</v>
      </c>
      <c r="AH304">
        <v>284.41550000000001</v>
      </c>
      <c r="AI304">
        <v>10</v>
      </c>
      <c r="AJ304">
        <v>1</v>
      </c>
      <c r="AK304">
        <v>99</v>
      </c>
      <c r="AL304">
        <v>9</v>
      </c>
      <c r="AM304">
        <v>23</v>
      </c>
      <c r="AN304" t="s">
        <v>5</v>
      </c>
      <c r="AP304" t="str">
        <f t="shared" si="4"/>
        <v/>
      </c>
    </row>
    <row r="305" spans="1:42">
      <c r="A305" t="s">
        <v>1117</v>
      </c>
      <c r="B305" s="4">
        <v>43402</v>
      </c>
      <c r="C305" s="1">
        <v>0.62847222222222221</v>
      </c>
      <c r="D305" t="s">
        <v>175</v>
      </c>
      <c r="E305" t="s">
        <v>1105</v>
      </c>
      <c r="F305" t="s">
        <v>802</v>
      </c>
      <c r="G305">
        <v>12938</v>
      </c>
      <c r="H305" t="s">
        <v>291</v>
      </c>
      <c r="I305" t="s">
        <v>232</v>
      </c>
      <c r="J305" t="s">
        <v>5</v>
      </c>
      <c r="K305" t="s">
        <v>778</v>
      </c>
      <c r="L305" t="s">
        <v>1106</v>
      </c>
      <c r="M305">
        <v>8</v>
      </c>
      <c r="N305">
        <v>3</v>
      </c>
      <c r="O305">
        <v>96.1</v>
      </c>
      <c r="P305">
        <v>46.220199999999998</v>
      </c>
      <c r="Q305">
        <v>23.314900000000002</v>
      </c>
      <c r="R305">
        <v>8.8862000000000005</v>
      </c>
      <c r="S305">
        <v>11.279199999999999</v>
      </c>
      <c r="T305">
        <v>5.2358000000000002</v>
      </c>
      <c r="U305">
        <v>4.5083000000000002</v>
      </c>
      <c r="V305">
        <v>2.137</v>
      </c>
      <c r="W305">
        <v>2.9457</v>
      </c>
      <c r="X305">
        <v>2.2852000000000001</v>
      </c>
      <c r="Y305">
        <v>0</v>
      </c>
      <c r="Z305">
        <v>22.9129</v>
      </c>
      <c r="AA305" t="s">
        <v>1118</v>
      </c>
      <c r="AB305">
        <v>2.4319000000000002</v>
      </c>
      <c r="AC305" t="s">
        <v>238</v>
      </c>
      <c r="AD305">
        <v>2.7332000000000001</v>
      </c>
      <c r="AE305" t="s">
        <v>248</v>
      </c>
      <c r="AF305">
        <v>1.8696999999999999</v>
      </c>
      <c r="AG305">
        <v>15.690799999999999</v>
      </c>
      <c r="AH305">
        <v>248.55099999999999</v>
      </c>
      <c r="AI305">
        <v>12</v>
      </c>
      <c r="AJ305">
        <v>3</v>
      </c>
      <c r="AK305">
        <v>92</v>
      </c>
      <c r="AL305">
        <v>9</v>
      </c>
      <c r="AM305">
        <v>10</v>
      </c>
      <c r="AN305" t="s">
        <v>5</v>
      </c>
      <c r="AP305" t="str">
        <f t="shared" si="4"/>
        <v/>
      </c>
    </row>
    <row r="306" spans="1:42">
      <c r="A306" t="s">
        <v>1119</v>
      </c>
      <c r="B306" s="4">
        <v>43402</v>
      </c>
      <c r="C306" s="1">
        <v>0.62847222222222221</v>
      </c>
      <c r="D306" t="s">
        <v>175</v>
      </c>
      <c r="E306" t="s">
        <v>1105</v>
      </c>
      <c r="F306" t="s">
        <v>802</v>
      </c>
      <c r="G306">
        <v>12938</v>
      </c>
      <c r="H306" t="s">
        <v>291</v>
      </c>
      <c r="I306" t="s">
        <v>232</v>
      </c>
      <c r="J306" t="s">
        <v>5</v>
      </c>
      <c r="K306" t="s">
        <v>778</v>
      </c>
      <c r="L306" t="s">
        <v>1106</v>
      </c>
      <c r="M306">
        <v>9</v>
      </c>
      <c r="N306">
        <v>6</v>
      </c>
      <c r="O306">
        <v>77.622900000000001</v>
      </c>
      <c r="P306">
        <v>70.463999999999999</v>
      </c>
      <c r="Q306">
        <v>28.1935</v>
      </c>
      <c r="R306">
        <v>7.1658999999999997</v>
      </c>
      <c r="S306">
        <v>9.8271999999999995</v>
      </c>
      <c r="T306">
        <v>5.3297999999999996</v>
      </c>
      <c r="U306">
        <v>2.5364</v>
      </c>
      <c r="V306">
        <v>1.8302</v>
      </c>
      <c r="W306">
        <v>1.1251</v>
      </c>
      <c r="X306">
        <v>1.6963999999999999</v>
      </c>
      <c r="Y306">
        <v>0</v>
      </c>
      <c r="Z306">
        <v>21.307099999999998</v>
      </c>
      <c r="AA306" t="s">
        <v>1120</v>
      </c>
      <c r="AB306">
        <v>1.3932</v>
      </c>
      <c r="AC306" t="s">
        <v>675</v>
      </c>
      <c r="AD306">
        <v>2.2149000000000001</v>
      </c>
      <c r="AE306" t="s">
        <v>807</v>
      </c>
      <c r="AF306">
        <v>2.4083999999999999</v>
      </c>
      <c r="AG306">
        <v>14.719900000000001</v>
      </c>
      <c r="AH306">
        <v>247.8349</v>
      </c>
      <c r="AI306">
        <v>14</v>
      </c>
      <c r="AJ306">
        <v>5</v>
      </c>
      <c r="AK306">
        <v>89</v>
      </c>
      <c r="AL306">
        <v>9</v>
      </c>
      <c r="AM306">
        <v>68</v>
      </c>
      <c r="AN306" t="s">
        <v>5</v>
      </c>
      <c r="AP306" t="str">
        <f t="shared" si="4"/>
        <v/>
      </c>
    </row>
    <row r="307" spans="1:42">
      <c r="A307" t="s">
        <v>1121</v>
      </c>
      <c r="B307" s="4">
        <v>43402</v>
      </c>
      <c r="C307" s="1">
        <v>0.62847222222222221</v>
      </c>
      <c r="D307" t="s">
        <v>175</v>
      </c>
      <c r="E307" t="s">
        <v>1105</v>
      </c>
      <c r="F307" t="s">
        <v>802</v>
      </c>
      <c r="G307">
        <v>12938</v>
      </c>
      <c r="H307" t="s">
        <v>291</v>
      </c>
      <c r="I307" t="s">
        <v>232</v>
      </c>
      <c r="J307" t="s">
        <v>5</v>
      </c>
      <c r="K307" t="s">
        <v>778</v>
      </c>
      <c r="L307" t="s">
        <v>1106</v>
      </c>
      <c r="M307">
        <v>2</v>
      </c>
      <c r="N307">
        <v>3</v>
      </c>
      <c r="O307">
        <v>68.061000000000007</v>
      </c>
      <c r="P307">
        <v>49.5229</v>
      </c>
      <c r="Q307">
        <v>32.2151</v>
      </c>
      <c r="R307">
        <v>9.93</v>
      </c>
      <c r="S307">
        <v>11.194000000000001</v>
      </c>
      <c r="T307">
        <v>9.5778999999999996</v>
      </c>
      <c r="U307">
        <v>3.4089999999999998</v>
      </c>
      <c r="V307">
        <v>4.2228000000000003</v>
      </c>
      <c r="W307">
        <v>1.9563999999999999</v>
      </c>
      <c r="X307">
        <v>1.9885999999999999</v>
      </c>
      <c r="Y307">
        <v>0</v>
      </c>
      <c r="Z307">
        <v>19.038599999999999</v>
      </c>
      <c r="AA307" t="s">
        <v>487</v>
      </c>
      <c r="AB307">
        <v>3.8679999999999999</v>
      </c>
      <c r="AC307" t="s">
        <v>488</v>
      </c>
      <c r="AD307">
        <v>2.9001000000000001</v>
      </c>
      <c r="AE307" t="s">
        <v>753</v>
      </c>
      <c r="AF307">
        <v>1.5907</v>
      </c>
      <c r="AG307">
        <v>22.638400000000001</v>
      </c>
      <c r="AH307">
        <v>242.11349999999999</v>
      </c>
      <c r="AI307">
        <v>10</v>
      </c>
      <c r="AJ307">
        <v>6</v>
      </c>
      <c r="AK307">
        <v>101</v>
      </c>
      <c r="AL307">
        <v>9</v>
      </c>
      <c r="AM307">
        <v>30</v>
      </c>
      <c r="AN307" t="s">
        <v>5</v>
      </c>
      <c r="AP307" t="str">
        <f t="shared" si="4"/>
        <v/>
      </c>
    </row>
    <row r="308" spans="1:42">
      <c r="A308" t="s">
        <v>1125</v>
      </c>
      <c r="B308" s="4">
        <v>43402</v>
      </c>
      <c r="C308" s="1">
        <v>0.63194444444444442</v>
      </c>
      <c r="D308" t="s">
        <v>212</v>
      </c>
      <c r="E308" t="s">
        <v>1122</v>
      </c>
      <c r="F308" t="s">
        <v>1123</v>
      </c>
      <c r="G308">
        <v>15511</v>
      </c>
      <c r="H308" t="s">
        <v>328</v>
      </c>
      <c r="I308" t="s">
        <v>329</v>
      </c>
      <c r="J308" t="s">
        <v>233</v>
      </c>
      <c r="K308" t="s">
        <v>825</v>
      </c>
      <c r="L308" t="s">
        <v>1124</v>
      </c>
      <c r="M308">
        <v>1</v>
      </c>
      <c r="N308">
        <v>8</v>
      </c>
      <c r="O308">
        <v>128.1875</v>
      </c>
      <c r="P308">
        <v>76.547799999999995</v>
      </c>
      <c r="Q308">
        <v>77.095600000000005</v>
      </c>
      <c r="R308">
        <v>20.488399999999999</v>
      </c>
      <c r="S308">
        <v>5.4447999999999999</v>
      </c>
      <c r="T308">
        <v>7.0598000000000001</v>
      </c>
      <c r="U308">
        <v>4.3903999999999996</v>
      </c>
      <c r="V308">
        <v>3.0914000000000001</v>
      </c>
      <c r="W308">
        <v>2.1747999999999998</v>
      </c>
      <c r="X308">
        <v>1.984</v>
      </c>
      <c r="Y308">
        <v>0</v>
      </c>
      <c r="Z308">
        <v>16.366399999999999</v>
      </c>
      <c r="AA308" t="s">
        <v>840</v>
      </c>
      <c r="AB308">
        <v>2.8752</v>
      </c>
      <c r="AC308" t="s">
        <v>343</v>
      </c>
      <c r="AD308">
        <v>2.4087999999999998</v>
      </c>
      <c r="AE308" t="s">
        <v>988</v>
      </c>
      <c r="AF308">
        <v>2.8820000000000001</v>
      </c>
      <c r="AG308">
        <v>40.746699999999997</v>
      </c>
      <c r="AH308" s="23">
        <v>391.7439</v>
      </c>
      <c r="AI308">
        <v>1.25</v>
      </c>
      <c r="AK308">
        <v>151</v>
      </c>
      <c r="AL308">
        <v>5</v>
      </c>
      <c r="AM308">
        <v>23</v>
      </c>
      <c r="AN308" t="s">
        <v>1126</v>
      </c>
      <c r="AP308" t="str">
        <f t="shared" si="4"/>
        <v>Bold</v>
      </c>
    </row>
    <row r="309" spans="1:42">
      <c r="A309" t="s">
        <v>1127</v>
      </c>
      <c r="B309" s="4">
        <v>43402</v>
      </c>
      <c r="C309" s="1">
        <v>0.63194444444444442</v>
      </c>
      <c r="D309" t="s">
        <v>212</v>
      </c>
      <c r="E309" t="s">
        <v>1122</v>
      </c>
      <c r="F309" t="s">
        <v>1123</v>
      </c>
      <c r="G309">
        <v>15511</v>
      </c>
      <c r="H309" t="s">
        <v>328</v>
      </c>
      <c r="I309" t="s">
        <v>329</v>
      </c>
      <c r="J309" t="s">
        <v>233</v>
      </c>
      <c r="K309" t="s">
        <v>825</v>
      </c>
      <c r="L309" t="s">
        <v>1124</v>
      </c>
      <c r="M309">
        <v>5</v>
      </c>
      <c r="N309">
        <v>9</v>
      </c>
      <c r="O309">
        <v>110.3</v>
      </c>
      <c r="P309">
        <v>79.910600000000002</v>
      </c>
      <c r="Q309">
        <v>41.832299999999996</v>
      </c>
      <c r="R309">
        <v>17.342400000000001</v>
      </c>
      <c r="S309">
        <v>6.7126000000000001</v>
      </c>
      <c r="T309">
        <v>6.4404000000000003</v>
      </c>
      <c r="U309">
        <v>6.0906000000000002</v>
      </c>
      <c r="V309">
        <v>1.5779000000000001</v>
      </c>
      <c r="W309">
        <v>1.3262</v>
      </c>
      <c r="X309">
        <v>2.8824000000000001</v>
      </c>
      <c r="Y309">
        <v>0</v>
      </c>
      <c r="Z309">
        <v>11.654999999999999</v>
      </c>
      <c r="AA309" t="s">
        <v>333</v>
      </c>
      <c r="AB309">
        <v>2.7778</v>
      </c>
      <c r="AC309" t="s">
        <v>1128</v>
      </c>
      <c r="AD309">
        <v>1.1069</v>
      </c>
      <c r="AE309" t="s">
        <v>1014</v>
      </c>
      <c r="AF309">
        <v>0.60540000000000005</v>
      </c>
      <c r="AG309">
        <v>22.023900000000001</v>
      </c>
      <c r="AH309">
        <v>312.58429999999998</v>
      </c>
      <c r="AI309">
        <v>8</v>
      </c>
      <c r="AK309">
        <v>133</v>
      </c>
      <c r="AL309">
        <v>5</v>
      </c>
      <c r="AM309">
        <v>15</v>
      </c>
      <c r="AN309" t="s">
        <v>1126</v>
      </c>
      <c r="AP309" t="str">
        <f t="shared" si="4"/>
        <v/>
      </c>
    </row>
    <row r="310" spans="1:42">
      <c r="A310" t="s">
        <v>1129</v>
      </c>
      <c r="B310" s="4">
        <v>43402</v>
      </c>
      <c r="C310" s="1">
        <v>0.63194444444444442</v>
      </c>
      <c r="D310" t="s">
        <v>212</v>
      </c>
      <c r="E310" t="s">
        <v>1122</v>
      </c>
      <c r="F310" t="s">
        <v>1123</v>
      </c>
      <c r="G310">
        <v>15511</v>
      </c>
      <c r="H310" t="s">
        <v>328</v>
      </c>
      <c r="I310" t="s">
        <v>329</v>
      </c>
      <c r="J310" t="s">
        <v>233</v>
      </c>
      <c r="K310" t="s">
        <v>825</v>
      </c>
      <c r="L310" t="s">
        <v>1124</v>
      </c>
      <c r="M310">
        <v>2</v>
      </c>
      <c r="N310">
        <v>5</v>
      </c>
      <c r="O310">
        <v>57.246000000000002</v>
      </c>
      <c r="P310">
        <v>95.5137</v>
      </c>
      <c r="Q310">
        <v>25.868300000000001</v>
      </c>
      <c r="R310">
        <v>19.216000000000001</v>
      </c>
      <c r="S310">
        <v>7.2267999999999999</v>
      </c>
      <c r="T310">
        <v>5.5789</v>
      </c>
      <c r="U310">
        <v>5.5551000000000004</v>
      </c>
      <c r="V310">
        <v>2.2631999999999999</v>
      </c>
      <c r="W310">
        <v>2.2568000000000001</v>
      </c>
      <c r="X310">
        <v>2.3723999999999998</v>
      </c>
      <c r="Y310">
        <v>0</v>
      </c>
      <c r="Z310">
        <v>14.3093</v>
      </c>
      <c r="AA310" t="s">
        <v>352</v>
      </c>
      <c r="AB310">
        <v>3.7681</v>
      </c>
      <c r="AC310" t="s">
        <v>353</v>
      </c>
      <c r="AD310">
        <v>3.8102</v>
      </c>
      <c r="AE310" t="s">
        <v>1130</v>
      </c>
      <c r="AF310">
        <v>1.4474</v>
      </c>
      <c r="AG310">
        <v>40.996000000000002</v>
      </c>
      <c r="AH310">
        <v>287.4282</v>
      </c>
      <c r="AI310">
        <v>3</v>
      </c>
      <c r="AK310">
        <v>140</v>
      </c>
      <c r="AL310">
        <v>5</v>
      </c>
      <c r="AM310">
        <v>195</v>
      </c>
      <c r="AN310" t="s">
        <v>1126</v>
      </c>
      <c r="AP310" t="str">
        <f t="shared" si="4"/>
        <v/>
      </c>
    </row>
    <row r="311" spans="1:42">
      <c r="A311" t="s">
        <v>1131</v>
      </c>
      <c r="B311" s="4">
        <v>43402</v>
      </c>
      <c r="C311" s="1">
        <v>0.63194444444444442</v>
      </c>
      <c r="D311" t="s">
        <v>212</v>
      </c>
      <c r="E311" t="s">
        <v>1122</v>
      </c>
      <c r="F311" t="s">
        <v>1123</v>
      </c>
      <c r="G311">
        <v>15511</v>
      </c>
      <c r="H311" t="s">
        <v>328</v>
      </c>
      <c r="I311" t="s">
        <v>329</v>
      </c>
      <c r="J311" t="s">
        <v>233</v>
      </c>
      <c r="K311" t="s">
        <v>825</v>
      </c>
      <c r="L311" t="s">
        <v>1124</v>
      </c>
      <c r="M311">
        <v>4</v>
      </c>
      <c r="N311">
        <v>10</v>
      </c>
      <c r="O311">
        <v>104.4288</v>
      </c>
      <c r="P311">
        <v>39.082799999999999</v>
      </c>
      <c r="Q311">
        <v>20.4313</v>
      </c>
      <c r="R311">
        <v>8.5995000000000008</v>
      </c>
      <c r="S311">
        <v>7.3811</v>
      </c>
      <c r="T311">
        <v>6.9562999999999997</v>
      </c>
      <c r="U311">
        <v>4.742</v>
      </c>
      <c r="V311">
        <v>3.0796999999999999</v>
      </c>
      <c r="W311">
        <v>3.3210000000000002</v>
      </c>
      <c r="X311">
        <v>1.9226000000000001</v>
      </c>
      <c r="Y311">
        <v>0</v>
      </c>
      <c r="Z311">
        <v>15.596399999999999</v>
      </c>
      <c r="AA311" t="s">
        <v>1132</v>
      </c>
      <c r="AB311">
        <v>3.2843</v>
      </c>
      <c r="AC311" t="s">
        <v>343</v>
      </c>
      <c r="AD311">
        <v>1.5327999999999999</v>
      </c>
      <c r="AE311" t="s">
        <v>1133</v>
      </c>
      <c r="AF311">
        <v>0.52780000000000005</v>
      </c>
      <c r="AG311">
        <v>7.0309999999999997</v>
      </c>
      <c r="AH311">
        <v>227.91739999999999</v>
      </c>
      <c r="AI311">
        <v>10</v>
      </c>
      <c r="AK311">
        <v>128</v>
      </c>
      <c r="AL311">
        <v>5</v>
      </c>
      <c r="AM311">
        <v>87</v>
      </c>
      <c r="AN311" t="s">
        <v>1126</v>
      </c>
      <c r="AP311" t="str">
        <f t="shared" si="4"/>
        <v/>
      </c>
    </row>
    <row r="312" spans="1:42">
      <c r="A312" t="s">
        <v>1134</v>
      </c>
      <c r="B312" s="4">
        <v>43402</v>
      </c>
      <c r="C312" s="1">
        <v>0.63194444444444442</v>
      </c>
      <c r="D312" t="s">
        <v>212</v>
      </c>
      <c r="E312" t="s">
        <v>1122</v>
      </c>
      <c r="F312" t="s">
        <v>1123</v>
      </c>
      <c r="G312">
        <v>15511</v>
      </c>
      <c r="H312" t="s">
        <v>328</v>
      </c>
      <c r="I312" t="s">
        <v>329</v>
      </c>
      <c r="J312" t="s">
        <v>233</v>
      </c>
      <c r="K312" t="s">
        <v>825</v>
      </c>
      <c r="L312" t="s">
        <v>1124</v>
      </c>
      <c r="M312">
        <v>3</v>
      </c>
      <c r="N312">
        <v>6</v>
      </c>
      <c r="O312">
        <v>62.066699999999997</v>
      </c>
      <c r="P312">
        <v>78.143199999999993</v>
      </c>
      <c r="Q312">
        <v>21.253399999999999</v>
      </c>
      <c r="R312">
        <v>4.7260999999999997</v>
      </c>
      <c r="S312">
        <v>5.4722</v>
      </c>
      <c r="T312">
        <v>2.6774</v>
      </c>
      <c r="U312">
        <v>3.855</v>
      </c>
      <c r="V312">
        <v>2.5724999999999998</v>
      </c>
      <c r="W312">
        <v>2.7806000000000002</v>
      </c>
      <c r="X312">
        <v>1.6798</v>
      </c>
      <c r="Y312">
        <v>0</v>
      </c>
      <c r="Z312">
        <v>8.6850000000000005</v>
      </c>
      <c r="AA312" t="s">
        <v>1135</v>
      </c>
      <c r="AB312">
        <v>1.7411000000000001</v>
      </c>
      <c r="AC312" t="s">
        <v>537</v>
      </c>
      <c r="AD312">
        <v>1.6242000000000001</v>
      </c>
      <c r="AE312" t="s">
        <v>1136</v>
      </c>
      <c r="AF312">
        <v>1.4999</v>
      </c>
      <c r="AG312">
        <v>17.8904</v>
      </c>
      <c r="AH312">
        <v>216.66739999999999</v>
      </c>
      <c r="AI312">
        <v>2.5</v>
      </c>
      <c r="AK312">
        <v>0</v>
      </c>
      <c r="AL312">
        <v>5</v>
      </c>
      <c r="AM312">
        <v>44</v>
      </c>
      <c r="AN312" t="s">
        <v>1126</v>
      </c>
      <c r="AP312" t="str">
        <f t="shared" si="4"/>
        <v/>
      </c>
    </row>
    <row r="313" spans="1:42">
      <c r="A313" t="s">
        <v>1139</v>
      </c>
      <c r="B313" s="4">
        <v>43402</v>
      </c>
      <c r="C313" s="1">
        <v>0.63541666666666663</v>
      </c>
      <c r="D313" t="s">
        <v>186</v>
      </c>
      <c r="E313" t="s">
        <v>1137</v>
      </c>
      <c r="F313" t="s">
        <v>230</v>
      </c>
      <c r="G313">
        <v>3866</v>
      </c>
      <c r="H313" t="s">
        <v>548</v>
      </c>
      <c r="I313" t="s">
        <v>329</v>
      </c>
      <c r="J313" t="s">
        <v>5</v>
      </c>
      <c r="K313" t="s">
        <v>521</v>
      </c>
      <c r="L313" t="s">
        <v>1138</v>
      </c>
      <c r="M313">
        <v>3</v>
      </c>
      <c r="N313">
        <v>15</v>
      </c>
      <c r="O313">
        <v>102.55200000000001</v>
      </c>
      <c r="P313">
        <v>34.486499999999999</v>
      </c>
      <c r="Q313">
        <v>20.873799999999999</v>
      </c>
      <c r="R313">
        <v>7.5102000000000002</v>
      </c>
      <c r="S313">
        <v>5.3440000000000003</v>
      </c>
      <c r="T313">
        <v>3.4417</v>
      </c>
      <c r="U313">
        <v>1.7624</v>
      </c>
      <c r="V313">
        <v>1.0922000000000001</v>
      </c>
      <c r="W313">
        <v>1.3049999999999999</v>
      </c>
      <c r="X313">
        <v>0.95079999999999998</v>
      </c>
      <c r="Y313">
        <v>0</v>
      </c>
      <c r="Z313">
        <v>19.972899999999999</v>
      </c>
      <c r="AA313" t="s">
        <v>1140</v>
      </c>
      <c r="AB313">
        <v>0.30499999999999999</v>
      </c>
      <c r="AC313" t="s">
        <v>1141</v>
      </c>
      <c r="AD313">
        <v>1.149</v>
      </c>
      <c r="AE313" t="s">
        <v>1142</v>
      </c>
      <c r="AF313">
        <v>1.7712000000000001</v>
      </c>
      <c r="AG313">
        <v>17.426300000000001</v>
      </c>
      <c r="AH313" s="23">
        <v>219.94300000000001</v>
      </c>
      <c r="AI313">
        <v>3.33</v>
      </c>
      <c r="AK313">
        <v>97</v>
      </c>
      <c r="AL313">
        <v>12</v>
      </c>
      <c r="AM313">
        <v>42</v>
      </c>
      <c r="AN313" t="s">
        <v>692</v>
      </c>
      <c r="AP313" t="str">
        <f t="shared" si="4"/>
        <v>Bold</v>
      </c>
    </row>
    <row r="314" spans="1:42">
      <c r="A314" t="s">
        <v>1143</v>
      </c>
      <c r="B314" s="4">
        <v>43402</v>
      </c>
      <c r="C314" s="1">
        <v>0.63541666666666663</v>
      </c>
      <c r="D314" t="s">
        <v>186</v>
      </c>
      <c r="E314" t="s">
        <v>1137</v>
      </c>
      <c r="F314" t="s">
        <v>230</v>
      </c>
      <c r="G314">
        <v>3866</v>
      </c>
      <c r="H314" t="s">
        <v>548</v>
      </c>
      <c r="I314" t="s">
        <v>329</v>
      </c>
      <c r="J314" t="s">
        <v>5</v>
      </c>
      <c r="K314" t="s">
        <v>521</v>
      </c>
      <c r="L314" t="s">
        <v>1138</v>
      </c>
      <c r="M314">
        <v>5</v>
      </c>
      <c r="N314">
        <v>5</v>
      </c>
      <c r="O314">
        <v>60.532499999999999</v>
      </c>
      <c r="P314">
        <v>43.686500000000002</v>
      </c>
      <c r="Q314">
        <v>28.1327</v>
      </c>
      <c r="R314">
        <v>7.3494000000000002</v>
      </c>
      <c r="S314">
        <v>4.7728999999999999</v>
      </c>
      <c r="T314">
        <v>7.7601000000000004</v>
      </c>
      <c r="U314">
        <v>3.7576000000000001</v>
      </c>
      <c r="V314">
        <v>1.9003000000000001</v>
      </c>
      <c r="W314">
        <v>1.5924</v>
      </c>
      <c r="X314">
        <v>0.61799999999999999</v>
      </c>
      <c r="Y314">
        <v>0</v>
      </c>
      <c r="Z314">
        <v>11.04</v>
      </c>
      <c r="AA314" t="s">
        <v>575</v>
      </c>
      <c r="AB314">
        <v>0.18179999999999999</v>
      </c>
      <c r="AC314" t="s">
        <v>576</v>
      </c>
      <c r="AD314">
        <v>0.34189999999999998</v>
      </c>
      <c r="AE314" t="s">
        <v>560</v>
      </c>
      <c r="AF314">
        <v>1.8226</v>
      </c>
      <c r="AG314">
        <v>11.183999999999999</v>
      </c>
      <c r="AH314">
        <v>184.67259999999999</v>
      </c>
      <c r="AI314">
        <v>6.5</v>
      </c>
      <c r="AK314">
        <v>90</v>
      </c>
      <c r="AL314">
        <v>12</v>
      </c>
      <c r="AM314">
        <v>17</v>
      </c>
      <c r="AN314" t="s">
        <v>692</v>
      </c>
      <c r="AP314" t="str">
        <f t="shared" si="4"/>
        <v/>
      </c>
    </row>
    <row r="315" spans="1:42">
      <c r="A315" t="s">
        <v>1144</v>
      </c>
      <c r="B315" s="4">
        <v>43402</v>
      </c>
      <c r="C315" s="1">
        <v>0.63541666666666663</v>
      </c>
      <c r="D315" t="s">
        <v>186</v>
      </c>
      <c r="E315" t="s">
        <v>1137</v>
      </c>
      <c r="F315" t="s">
        <v>230</v>
      </c>
      <c r="G315">
        <v>3866</v>
      </c>
      <c r="H315" t="s">
        <v>548</v>
      </c>
      <c r="I315" t="s">
        <v>329</v>
      </c>
      <c r="J315" t="s">
        <v>5</v>
      </c>
      <c r="K315" t="s">
        <v>521</v>
      </c>
      <c r="L315" t="s">
        <v>1138</v>
      </c>
      <c r="M315">
        <v>9</v>
      </c>
      <c r="N315">
        <v>12</v>
      </c>
      <c r="O315">
        <v>44.083300000000001</v>
      </c>
      <c r="P315">
        <v>39.218699999999998</v>
      </c>
      <c r="Q315">
        <v>23.5885</v>
      </c>
      <c r="R315">
        <v>6.1551999999999998</v>
      </c>
      <c r="S315">
        <v>7.7527999999999997</v>
      </c>
      <c r="T315">
        <v>3.7067000000000001</v>
      </c>
      <c r="U315">
        <v>1.7344999999999999</v>
      </c>
      <c r="V315">
        <v>1.3398000000000001</v>
      </c>
      <c r="W315">
        <v>0.77569999999999995</v>
      </c>
      <c r="X315">
        <v>0.87070000000000003</v>
      </c>
      <c r="Y315">
        <v>0</v>
      </c>
      <c r="Z315">
        <v>19.156400000000001</v>
      </c>
      <c r="AA315" t="s">
        <v>1145</v>
      </c>
      <c r="AB315">
        <v>7.0199999999999999E-2</v>
      </c>
      <c r="AC315" t="s">
        <v>1146</v>
      </c>
      <c r="AD315">
        <v>0.65349999999999997</v>
      </c>
      <c r="AE315" t="s">
        <v>1063</v>
      </c>
      <c r="AF315">
        <v>0.99909999999999999</v>
      </c>
      <c r="AG315">
        <v>21.477799999999998</v>
      </c>
      <c r="AH315">
        <v>171.5829</v>
      </c>
      <c r="AI315">
        <v>20</v>
      </c>
      <c r="AK315">
        <v>78</v>
      </c>
      <c r="AL315">
        <v>12</v>
      </c>
      <c r="AM315">
        <v>32</v>
      </c>
      <c r="AN315" t="s">
        <v>692</v>
      </c>
      <c r="AP315" t="str">
        <f t="shared" si="4"/>
        <v/>
      </c>
    </row>
    <row r="316" spans="1:42">
      <c r="A316" t="s">
        <v>1147</v>
      </c>
      <c r="B316" s="4">
        <v>43402</v>
      </c>
      <c r="C316" s="1">
        <v>0.63541666666666663</v>
      </c>
      <c r="D316" t="s">
        <v>186</v>
      </c>
      <c r="E316" t="s">
        <v>1137</v>
      </c>
      <c r="F316" t="s">
        <v>230</v>
      </c>
      <c r="G316">
        <v>3866</v>
      </c>
      <c r="H316" t="s">
        <v>548</v>
      </c>
      <c r="I316" t="s">
        <v>329</v>
      </c>
      <c r="J316" t="s">
        <v>5</v>
      </c>
      <c r="K316" t="s">
        <v>521</v>
      </c>
      <c r="L316" t="s">
        <v>1138</v>
      </c>
      <c r="M316">
        <v>1</v>
      </c>
      <c r="N316">
        <v>7</v>
      </c>
      <c r="O316">
        <v>59.875700000000002</v>
      </c>
      <c r="P316">
        <v>50.975700000000003</v>
      </c>
      <c r="Q316">
        <v>23.4422</v>
      </c>
      <c r="R316">
        <v>7.3803000000000001</v>
      </c>
      <c r="S316">
        <v>5.0910000000000002</v>
      </c>
      <c r="T316">
        <v>4.4513999999999996</v>
      </c>
      <c r="U316">
        <v>2.6347</v>
      </c>
      <c r="V316">
        <v>1.528</v>
      </c>
      <c r="W316">
        <v>1.5214000000000001</v>
      </c>
      <c r="X316">
        <v>0.9234</v>
      </c>
      <c r="Y316">
        <v>0</v>
      </c>
      <c r="Z316">
        <v>6.7142999999999997</v>
      </c>
      <c r="AA316" t="s">
        <v>1148</v>
      </c>
      <c r="AB316">
        <v>1.0472999999999999</v>
      </c>
      <c r="AC316" t="s">
        <v>1149</v>
      </c>
      <c r="AD316">
        <v>0.22409999999999999</v>
      </c>
      <c r="AE316" t="s">
        <v>1150</v>
      </c>
      <c r="AF316">
        <v>1.5127999999999999</v>
      </c>
      <c r="AG316">
        <v>4.2336999999999998</v>
      </c>
      <c r="AH316">
        <v>171.55600000000001</v>
      </c>
      <c r="AI316">
        <v>12</v>
      </c>
      <c r="AK316">
        <v>100</v>
      </c>
      <c r="AL316">
        <v>12</v>
      </c>
      <c r="AM316">
        <v>65</v>
      </c>
      <c r="AN316" t="s">
        <v>692</v>
      </c>
      <c r="AP316" t="str">
        <f t="shared" si="4"/>
        <v/>
      </c>
    </row>
    <row r="317" spans="1:42">
      <c r="A317" t="s">
        <v>1151</v>
      </c>
      <c r="B317" s="4">
        <v>43402</v>
      </c>
      <c r="C317" s="1">
        <v>0.63541666666666663</v>
      </c>
      <c r="D317" t="s">
        <v>186</v>
      </c>
      <c r="E317" t="s">
        <v>1137</v>
      </c>
      <c r="F317" t="s">
        <v>230</v>
      </c>
      <c r="G317">
        <v>3866</v>
      </c>
      <c r="H317" t="s">
        <v>548</v>
      </c>
      <c r="I317" t="s">
        <v>329</v>
      </c>
      <c r="J317" t="s">
        <v>5</v>
      </c>
      <c r="K317" t="s">
        <v>521</v>
      </c>
      <c r="L317" t="s">
        <v>1138</v>
      </c>
      <c r="M317">
        <v>11</v>
      </c>
      <c r="N317">
        <v>6</v>
      </c>
      <c r="O317">
        <v>63.636000000000003</v>
      </c>
      <c r="P317">
        <v>31.5488</v>
      </c>
      <c r="Q317">
        <v>14.448600000000001</v>
      </c>
      <c r="R317">
        <v>9.5777000000000001</v>
      </c>
      <c r="S317">
        <v>1.4923</v>
      </c>
      <c r="T317">
        <v>1.3938999999999999</v>
      </c>
      <c r="U317">
        <v>1.7457</v>
      </c>
      <c r="V317">
        <v>0.97330000000000005</v>
      </c>
      <c r="W317">
        <v>1.1876</v>
      </c>
      <c r="X317">
        <v>1.0779000000000001</v>
      </c>
      <c r="Y317">
        <v>0</v>
      </c>
      <c r="Z317">
        <v>23.1143</v>
      </c>
      <c r="AA317" t="s">
        <v>1041</v>
      </c>
      <c r="AB317">
        <v>1.5966</v>
      </c>
      <c r="AC317" t="s">
        <v>1152</v>
      </c>
      <c r="AD317">
        <v>3.0750999999999999</v>
      </c>
      <c r="AE317" t="s">
        <v>393</v>
      </c>
      <c r="AF317">
        <v>1.6952</v>
      </c>
      <c r="AG317">
        <v>11.833399999999999</v>
      </c>
      <c r="AH317">
        <v>168.3964</v>
      </c>
      <c r="AI317">
        <v>25</v>
      </c>
      <c r="AK317">
        <v>74</v>
      </c>
      <c r="AL317">
        <v>12</v>
      </c>
      <c r="AM317">
        <v>12</v>
      </c>
      <c r="AN317" t="s">
        <v>692</v>
      </c>
      <c r="AP317" t="str">
        <f t="shared" si="4"/>
        <v/>
      </c>
    </row>
    <row r="318" spans="1:42">
      <c r="A318" t="s">
        <v>1153</v>
      </c>
      <c r="B318" s="4">
        <v>43402</v>
      </c>
      <c r="C318" s="1">
        <v>0.63541666666666663</v>
      </c>
      <c r="D318" t="s">
        <v>186</v>
      </c>
      <c r="E318" t="s">
        <v>1137</v>
      </c>
      <c r="F318" t="s">
        <v>230</v>
      </c>
      <c r="G318">
        <v>3866</v>
      </c>
      <c r="H318" t="s">
        <v>548</v>
      </c>
      <c r="I318" t="s">
        <v>329</v>
      </c>
      <c r="J318" t="s">
        <v>5</v>
      </c>
      <c r="K318" t="s">
        <v>521</v>
      </c>
      <c r="L318" t="s">
        <v>1138</v>
      </c>
      <c r="M318">
        <v>7</v>
      </c>
      <c r="N318">
        <v>6</v>
      </c>
      <c r="O318">
        <v>45.645400000000002</v>
      </c>
      <c r="P318">
        <v>56.549599999999998</v>
      </c>
      <c r="Q318">
        <v>24.455500000000001</v>
      </c>
      <c r="R318">
        <v>7.9943999999999997</v>
      </c>
      <c r="S318">
        <v>3.5983000000000001</v>
      </c>
      <c r="T318">
        <v>3.2603</v>
      </c>
      <c r="U318">
        <v>2.5179999999999998</v>
      </c>
      <c r="V318">
        <v>1.4543999999999999</v>
      </c>
      <c r="W318">
        <v>1.3126</v>
      </c>
      <c r="X318">
        <v>1.1417999999999999</v>
      </c>
      <c r="Y318">
        <v>0</v>
      </c>
      <c r="Z318">
        <v>7.1333000000000002</v>
      </c>
      <c r="AA318" t="s">
        <v>1154</v>
      </c>
      <c r="AB318">
        <v>0.309</v>
      </c>
      <c r="AC318" t="s">
        <v>1155</v>
      </c>
      <c r="AD318">
        <v>0.21249999999999999</v>
      </c>
      <c r="AE318" t="s">
        <v>1156</v>
      </c>
      <c r="AF318">
        <v>0.50539999999999996</v>
      </c>
      <c r="AG318">
        <v>7.0998000000000001</v>
      </c>
      <c r="AH318">
        <v>163.19040000000001</v>
      </c>
      <c r="AI318">
        <v>5.5</v>
      </c>
      <c r="AK318">
        <v>86</v>
      </c>
      <c r="AL318">
        <v>12</v>
      </c>
      <c r="AM318">
        <v>166</v>
      </c>
      <c r="AN318" t="s">
        <v>692</v>
      </c>
      <c r="AP318" t="str">
        <f t="shared" si="4"/>
        <v/>
      </c>
    </row>
    <row r="319" spans="1:42">
      <c r="A319" t="s">
        <v>1157</v>
      </c>
      <c r="B319" s="4">
        <v>43402</v>
      </c>
      <c r="C319" s="1">
        <v>0.63541666666666663</v>
      </c>
      <c r="D319" t="s">
        <v>186</v>
      </c>
      <c r="E319" t="s">
        <v>1137</v>
      </c>
      <c r="F319" t="s">
        <v>230</v>
      </c>
      <c r="G319">
        <v>3866</v>
      </c>
      <c r="H319" t="s">
        <v>548</v>
      </c>
      <c r="I319" t="s">
        <v>329</v>
      </c>
      <c r="J319" t="s">
        <v>5</v>
      </c>
      <c r="K319" t="s">
        <v>521</v>
      </c>
      <c r="L319" t="s">
        <v>1138</v>
      </c>
      <c r="M319">
        <v>4</v>
      </c>
      <c r="N319">
        <v>7</v>
      </c>
      <c r="O319">
        <v>59.374499999999998</v>
      </c>
      <c r="P319">
        <v>50.208300000000001</v>
      </c>
      <c r="Q319">
        <v>19.662400000000002</v>
      </c>
      <c r="R319">
        <v>7.32</v>
      </c>
      <c r="S319">
        <v>3.7856999999999998</v>
      </c>
      <c r="T319">
        <v>2.7515000000000001</v>
      </c>
      <c r="U319">
        <v>2.1029</v>
      </c>
      <c r="V319">
        <v>0</v>
      </c>
      <c r="W319">
        <v>0</v>
      </c>
      <c r="X319">
        <v>0</v>
      </c>
      <c r="Y319">
        <v>4.2092999999999998</v>
      </c>
      <c r="Z319">
        <v>7.9225000000000003</v>
      </c>
      <c r="AA319" t="s">
        <v>1158</v>
      </c>
      <c r="AB319">
        <v>0.21179999999999999</v>
      </c>
      <c r="AC319" t="s">
        <v>1159</v>
      </c>
      <c r="AD319">
        <v>0.19309999999999999</v>
      </c>
      <c r="AE319" t="s">
        <v>1160</v>
      </c>
      <c r="AF319">
        <v>1.3384</v>
      </c>
      <c r="AG319">
        <v>2.4</v>
      </c>
      <c r="AH319">
        <v>161.48050000000001</v>
      </c>
      <c r="AI319">
        <v>25</v>
      </c>
      <c r="AK319">
        <v>91</v>
      </c>
      <c r="AL319">
        <v>12</v>
      </c>
      <c r="AM319">
        <v>72</v>
      </c>
      <c r="AN319" t="s">
        <v>692</v>
      </c>
      <c r="AP319" t="str">
        <f t="shared" si="4"/>
        <v/>
      </c>
    </row>
    <row r="320" spans="1:42">
      <c r="A320" t="s">
        <v>1161</v>
      </c>
      <c r="B320" s="4">
        <v>43402</v>
      </c>
      <c r="C320" s="1">
        <v>0.63541666666666663</v>
      </c>
      <c r="D320" t="s">
        <v>186</v>
      </c>
      <c r="E320" t="s">
        <v>1137</v>
      </c>
      <c r="F320" t="s">
        <v>230</v>
      </c>
      <c r="G320">
        <v>3866</v>
      </c>
      <c r="H320" t="s">
        <v>548</v>
      </c>
      <c r="I320" t="s">
        <v>329</v>
      </c>
      <c r="J320" t="s">
        <v>5</v>
      </c>
      <c r="K320" t="s">
        <v>521</v>
      </c>
      <c r="L320" t="s">
        <v>1138</v>
      </c>
      <c r="M320">
        <v>6</v>
      </c>
      <c r="N320">
        <v>5</v>
      </c>
      <c r="O320">
        <v>52.670699999999997</v>
      </c>
      <c r="P320">
        <v>36.341099999999997</v>
      </c>
      <c r="Q320">
        <v>28.8171</v>
      </c>
      <c r="R320">
        <v>6.6725000000000003</v>
      </c>
      <c r="S320">
        <v>5.5530999999999997</v>
      </c>
      <c r="T320">
        <v>3.8967000000000001</v>
      </c>
      <c r="U320">
        <v>1.4489000000000001</v>
      </c>
      <c r="V320">
        <v>1.5149999999999999</v>
      </c>
      <c r="W320">
        <v>1.0797000000000001</v>
      </c>
      <c r="X320">
        <v>1.0786</v>
      </c>
      <c r="Y320">
        <v>0</v>
      </c>
      <c r="Z320">
        <v>7.1429</v>
      </c>
      <c r="AA320" t="s">
        <v>1162</v>
      </c>
      <c r="AB320">
        <v>0.21060000000000001</v>
      </c>
      <c r="AC320" t="s">
        <v>742</v>
      </c>
      <c r="AD320">
        <v>1.4726999999999999</v>
      </c>
      <c r="AE320" t="s">
        <v>456</v>
      </c>
      <c r="AF320">
        <v>1.7098</v>
      </c>
      <c r="AG320">
        <v>10.347099999999999</v>
      </c>
      <c r="AH320">
        <v>159.95650000000001</v>
      </c>
      <c r="AI320">
        <v>3.5</v>
      </c>
      <c r="AK320">
        <v>90</v>
      </c>
      <c r="AL320">
        <v>12</v>
      </c>
      <c r="AM320">
        <v>63</v>
      </c>
      <c r="AN320" t="s">
        <v>692</v>
      </c>
      <c r="AP320" t="str">
        <f t="shared" si="4"/>
        <v/>
      </c>
    </row>
    <row r="321" spans="1:42">
      <c r="A321" t="s">
        <v>1163</v>
      </c>
      <c r="B321" s="4">
        <v>43402</v>
      </c>
      <c r="C321" s="1">
        <v>0.63541666666666663</v>
      </c>
      <c r="D321" t="s">
        <v>186</v>
      </c>
      <c r="E321" t="s">
        <v>1137</v>
      </c>
      <c r="F321" t="s">
        <v>230</v>
      </c>
      <c r="G321">
        <v>3866</v>
      </c>
      <c r="H321" t="s">
        <v>548</v>
      </c>
      <c r="I321" t="s">
        <v>329</v>
      </c>
      <c r="J321" t="s">
        <v>5</v>
      </c>
      <c r="K321" t="s">
        <v>521</v>
      </c>
      <c r="L321" t="s">
        <v>1138</v>
      </c>
      <c r="M321">
        <v>2</v>
      </c>
      <c r="N321">
        <v>5</v>
      </c>
      <c r="O321">
        <v>59.988700000000001</v>
      </c>
      <c r="P321">
        <v>38.382100000000001</v>
      </c>
      <c r="Q321">
        <v>19.5745</v>
      </c>
      <c r="R321">
        <v>4.7115</v>
      </c>
      <c r="S321">
        <v>2.9211</v>
      </c>
      <c r="T321">
        <v>1.4471000000000001</v>
      </c>
      <c r="U321">
        <v>1.0919000000000001</v>
      </c>
      <c r="V321">
        <v>0</v>
      </c>
      <c r="W321">
        <v>0</v>
      </c>
      <c r="X321">
        <v>0</v>
      </c>
      <c r="Y321">
        <v>3.2633000000000001</v>
      </c>
      <c r="Z321">
        <v>0</v>
      </c>
      <c r="AA321" t="s">
        <v>1164</v>
      </c>
      <c r="AB321">
        <v>0.53580000000000005</v>
      </c>
      <c r="AC321" t="s">
        <v>1159</v>
      </c>
      <c r="AD321">
        <v>0.19309999999999999</v>
      </c>
      <c r="AE321" t="s">
        <v>560</v>
      </c>
      <c r="AF321">
        <v>1.8226</v>
      </c>
      <c r="AG321">
        <v>9.9520999999999997</v>
      </c>
      <c r="AH321">
        <v>143.88380000000001</v>
      </c>
      <c r="AI321">
        <v>7.5</v>
      </c>
      <c r="AK321">
        <v>99</v>
      </c>
      <c r="AL321">
        <v>12</v>
      </c>
      <c r="AM321">
        <v>166</v>
      </c>
      <c r="AN321" t="s">
        <v>692</v>
      </c>
      <c r="AP321" t="str">
        <f t="shared" si="4"/>
        <v/>
      </c>
    </row>
    <row r="322" spans="1:42">
      <c r="A322" t="s">
        <v>1165</v>
      </c>
      <c r="B322" s="4">
        <v>43402</v>
      </c>
      <c r="C322" s="1">
        <v>0.63541666666666663</v>
      </c>
      <c r="D322" t="s">
        <v>186</v>
      </c>
      <c r="E322" t="s">
        <v>1137</v>
      </c>
      <c r="F322" t="s">
        <v>230</v>
      </c>
      <c r="G322">
        <v>3866</v>
      </c>
      <c r="H322" t="s">
        <v>548</v>
      </c>
      <c r="I322" t="s">
        <v>329</v>
      </c>
      <c r="J322" t="s">
        <v>5</v>
      </c>
      <c r="K322" t="s">
        <v>521</v>
      </c>
      <c r="L322" t="s">
        <v>1138</v>
      </c>
      <c r="M322">
        <v>10</v>
      </c>
      <c r="N322">
        <v>7</v>
      </c>
      <c r="O322">
        <v>46.022199999999998</v>
      </c>
      <c r="P322">
        <v>43.307699999999997</v>
      </c>
      <c r="Q322">
        <v>15.1638</v>
      </c>
      <c r="R322">
        <v>5.6303000000000001</v>
      </c>
      <c r="S322">
        <v>1.9330000000000001</v>
      </c>
      <c r="T322">
        <v>2.7370000000000001</v>
      </c>
      <c r="U322">
        <v>1.2577</v>
      </c>
      <c r="V322">
        <v>0</v>
      </c>
      <c r="W322">
        <v>0</v>
      </c>
      <c r="X322">
        <v>0</v>
      </c>
      <c r="Y322">
        <v>3.2155999999999998</v>
      </c>
      <c r="Z322">
        <v>9.6486000000000001</v>
      </c>
      <c r="AA322" t="s">
        <v>1166</v>
      </c>
      <c r="AB322">
        <v>6.9000000000000006E-2</v>
      </c>
      <c r="AC322" t="s">
        <v>1167</v>
      </c>
      <c r="AD322">
        <v>0.35510000000000003</v>
      </c>
      <c r="AE322" t="s">
        <v>1168</v>
      </c>
      <c r="AF322">
        <v>2.3388</v>
      </c>
      <c r="AG322">
        <v>10.6524</v>
      </c>
      <c r="AH322">
        <v>142.3312</v>
      </c>
      <c r="AI322">
        <v>25</v>
      </c>
      <c r="AK322">
        <v>75</v>
      </c>
      <c r="AL322">
        <v>12</v>
      </c>
      <c r="AM322">
        <v>24</v>
      </c>
      <c r="AN322" t="s">
        <v>692</v>
      </c>
      <c r="AP322" t="str">
        <f t="shared" ref="AP322:AP385" si="5">IF(AND(D322&lt;&gt;D321,C322&lt;&gt;C321),"Bold","")</f>
        <v/>
      </c>
    </row>
    <row r="323" spans="1:42">
      <c r="A323" t="s">
        <v>1169</v>
      </c>
      <c r="B323" s="4">
        <v>43402</v>
      </c>
      <c r="C323" s="1">
        <v>0.63541666666666663</v>
      </c>
      <c r="D323" t="s">
        <v>186</v>
      </c>
      <c r="E323" t="s">
        <v>1137</v>
      </c>
      <c r="F323" t="s">
        <v>230</v>
      </c>
      <c r="G323">
        <v>3866</v>
      </c>
      <c r="H323" t="s">
        <v>548</v>
      </c>
      <c r="I323" t="s">
        <v>329</v>
      </c>
      <c r="J323" t="s">
        <v>5</v>
      </c>
      <c r="K323" t="s">
        <v>521</v>
      </c>
      <c r="L323" t="s">
        <v>1138</v>
      </c>
      <c r="M323">
        <v>12</v>
      </c>
      <c r="N323">
        <v>7</v>
      </c>
      <c r="O323">
        <v>52.526899999999998</v>
      </c>
      <c r="P323">
        <v>18.535</v>
      </c>
      <c r="Q323">
        <v>13.0418</v>
      </c>
      <c r="R323">
        <v>5.5359999999999996</v>
      </c>
      <c r="S323">
        <v>2.5632999999999999</v>
      </c>
      <c r="T323">
        <v>2.2469999999999999</v>
      </c>
      <c r="U323">
        <v>2.1356000000000002</v>
      </c>
      <c r="V323">
        <v>2.0480999999999998</v>
      </c>
      <c r="W323">
        <v>1.083</v>
      </c>
      <c r="X323">
        <v>0.94350000000000001</v>
      </c>
      <c r="Y323">
        <v>0</v>
      </c>
      <c r="Z323">
        <v>17.9786</v>
      </c>
      <c r="AA323" t="s">
        <v>1170</v>
      </c>
      <c r="AB323">
        <v>0.24560000000000001</v>
      </c>
      <c r="AC323" t="s">
        <v>1159</v>
      </c>
      <c r="AD323">
        <v>0.19309999999999999</v>
      </c>
      <c r="AE323" t="s">
        <v>760</v>
      </c>
      <c r="AF323">
        <v>1.6386000000000001</v>
      </c>
      <c r="AG323">
        <v>10.862</v>
      </c>
      <c r="AH323">
        <v>131.57830000000001</v>
      </c>
      <c r="AI323">
        <v>16</v>
      </c>
      <c r="AK323">
        <v>74</v>
      </c>
      <c r="AL323">
        <v>12</v>
      </c>
      <c r="AM323">
        <v>32</v>
      </c>
      <c r="AN323" t="s">
        <v>692</v>
      </c>
      <c r="AP323" t="str">
        <f t="shared" si="5"/>
        <v/>
      </c>
    </row>
    <row r="324" spans="1:42">
      <c r="A324" t="s">
        <v>1171</v>
      </c>
      <c r="B324" s="4">
        <v>43402</v>
      </c>
      <c r="C324" s="1">
        <v>0.63541666666666663</v>
      </c>
      <c r="D324" t="s">
        <v>186</v>
      </c>
      <c r="E324" t="s">
        <v>1137</v>
      </c>
      <c r="F324" t="s">
        <v>230</v>
      </c>
      <c r="G324">
        <v>3866</v>
      </c>
      <c r="H324" t="s">
        <v>548</v>
      </c>
      <c r="I324" t="s">
        <v>329</v>
      </c>
      <c r="J324" t="s">
        <v>5</v>
      </c>
      <c r="K324" t="s">
        <v>521</v>
      </c>
      <c r="L324" t="s">
        <v>1138</v>
      </c>
      <c r="M324">
        <v>8</v>
      </c>
      <c r="N324">
        <v>6</v>
      </c>
      <c r="O324">
        <v>46.875700000000002</v>
      </c>
      <c r="P324">
        <v>42.381300000000003</v>
      </c>
      <c r="Q324">
        <v>13.188599999999999</v>
      </c>
      <c r="R324">
        <v>4.5544000000000002</v>
      </c>
      <c r="S324">
        <v>1.9822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7.9059999999999997</v>
      </c>
      <c r="Z324">
        <v>0</v>
      </c>
      <c r="AA324" t="s">
        <v>1172</v>
      </c>
      <c r="AB324">
        <v>0.33329999999999999</v>
      </c>
      <c r="AC324" t="s">
        <v>563</v>
      </c>
      <c r="AD324">
        <v>1.8026</v>
      </c>
      <c r="AE324" t="s">
        <v>527</v>
      </c>
      <c r="AF324">
        <v>1.8447</v>
      </c>
      <c r="AG324">
        <v>9.4</v>
      </c>
      <c r="AH324">
        <v>130.2688</v>
      </c>
      <c r="AI324">
        <v>10</v>
      </c>
      <c r="AK324">
        <v>81</v>
      </c>
      <c r="AL324">
        <v>12</v>
      </c>
      <c r="AM324">
        <v>186</v>
      </c>
      <c r="AN324" t="s">
        <v>692</v>
      </c>
      <c r="AP324" t="str">
        <f t="shared" si="5"/>
        <v/>
      </c>
    </row>
    <row r="325" spans="1:42">
      <c r="A325" t="s">
        <v>1174</v>
      </c>
      <c r="B325" s="4">
        <v>43402</v>
      </c>
      <c r="C325" s="1">
        <v>0.64236111111111105</v>
      </c>
      <c r="D325" t="s">
        <v>226</v>
      </c>
      <c r="E325" t="s">
        <v>229</v>
      </c>
      <c r="F325" t="s">
        <v>388</v>
      </c>
      <c r="G325">
        <v>3493</v>
      </c>
      <c r="H325" t="s">
        <v>231</v>
      </c>
      <c r="I325" t="s">
        <v>232</v>
      </c>
      <c r="J325" t="s">
        <v>5</v>
      </c>
      <c r="K325" t="s">
        <v>778</v>
      </c>
      <c r="L325" t="s">
        <v>1173</v>
      </c>
      <c r="M325">
        <v>4</v>
      </c>
      <c r="N325">
        <v>8</v>
      </c>
      <c r="O325">
        <v>94.6</v>
      </c>
      <c r="P325">
        <v>49.16</v>
      </c>
      <c r="Q325">
        <v>23.666599999999999</v>
      </c>
      <c r="R325">
        <v>11.239000000000001</v>
      </c>
      <c r="S325">
        <v>4.9896000000000003</v>
      </c>
      <c r="T325">
        <v>5.0975000000000001</v>
      </c>
      <c r="U325">
        <v>2.7324000000000002</v>
      </c>
      <c r="V325">
        <v>1.9819</v>
      </c>
      <c r="W325">
        <v>2.1196999999999999</v>
      </c>
      <c r="X325">
        <v>1.0589</v>
      </c>
      <c r="Y325">
        <v>0</v>
      </c>
      <c r="Z325">
        <v>19.961400000000001</v>
      </c>
      <c r="AA325" t="s">
        <v>1175</v>
      </c>
      <c r="AB325">
        <v>0.46579999999999999</v>
      </c>
      <c r="AC325" t="s">
        <v>766</v>
      </c>
      <c r="AD325">
        <v>1.8172999999999999</v>
      </c>
      <c r="AE325" t="s">
        <v>961</v>
      </c>
      <c r="AF325">
        <v>2.3262</v>
      </c>
      <c r="AG325">
        <v>22.477599999999999</v>
      </c>
      <c r="AH325" s="23">
        <v>243.69380000000001</v>
      </c>
      <c r="AI325">
        <v>3.5</v>
      </c>
      <c r="AJ325">
        <v>15</v>
      </c>
      <c r="AK325">
        <v>64</v>
      </c>
      <c r="AL325">
        <v>16</v>
      </c>
      <c r="AM325">
        <v>9</v>
      </c>
      <c r="AN325" t="s">
        <v>5</v>
      </c>
      <c r="AP325" t="str">
        <f t="shared" si="5"/>
        <v>Bold</v>
      </c>
    </row>
    <row r="326" spans="1:42">
      <c r="A326" t="s">
        <v>1176</v>
      </c>
      <c r="B326" s="4">
        <v>43402</v>
      </c>
      <c r="C326" s="1">
        <v>0.64236111111111105</v>
      </c>
      <c r="D326" t="s">
        <v>226</v>
      </c>
      <c r="E326" t="s">
        <v>229</v>
      </c>
      <c r="F326" t="s">
        <v>388</v>
      </c>
      <c r="G326">
        <v>3493</v>
      </c>
      <c r="H326" t="s">
        <v>231</v>
      </c>
      <c r="I326" t="s">
        <v>232</v>
      </c>
      <c r="J326" t="s">
        <v>5</v>
      </c>
      <c r="K326" t="s">
        <v>778</v>
      </c>
      <c r="L326" t="s">
        <v>1173</v>
      </c>
      <c r="M326">
        <v>2</v>
      </c>
      <c r="N326">
        <v>5</v>
      </c>
      <c r="O326">
        <v>70.066000000000003</v>
      </c>
      <c r="P326">
        <v>53.513599999999997</v>
      </c>
      <c r="Q326">
        <v>24.293800000000001</v>
      </c>
      <c r="R326">
        <v>10.2493</v>
      </c>
      <c r="S326">
        <v>5.3320999999999996</v>
      </c>
      <c r="T326">
        <v>5.6619000000000002</v>
      </c>
      <c r="U326">
        <v>3.6070000000000002</v>
      </c>
      <c r="V326">
        <v>1.9675</v>
      </c>
      <c r="W326">
        <v>2.4651999999999998</v>
      </c>
      <c r="X326">
        <v>1.8751</v>
      </c>
      <c r="Y326">
        <v>0</v>
      </c>
      <c r="Z326">
        <v>19.089300000000001</v>
      </c>
      <c r="AA326" t="s">
        <v>1177</v>
      </c>
      <c r="AB326">
        <v>0.81230000000000002</v>
      </c>
      <c r="AC326" t="s">
        <v>756</v>
      </c>
      <c r="AD326">
        <v>1.5528</v>
      </c>
      <c r="AE326" t="s">
        <v>271</v>
      </c>
      <c r="AF326">
        <v>1.2179</v>
      </c>
      <c r="AG326">
        <v>27.1081</v>
      </c>
      <c r="AH326">
        <v>228.81180000000001</v>
      </c>
      <c r="AI326">
        <v>10</v>
      </c>
      <c r="AJ326">
        <v>16</v>
      </c>
      <c r="AK326">
        <v>65</v>
      </c>
      <c r="AL326">
        <v>16</v>
      </c>
      <c r="AM326">
        <v>12</v>
      </c>
      <c r="AN326" t="s">
        <v>5</v>
      </c>
      <c r="AP326" t="str">
        <f t="shared" si="5"/>
        <v/>
      </c>
    </row>
    <row r="327" spans="1:42">
      <c r="A327" t="s">
        <v>1178</v>
      </c>
      <c r="B327" s="4">
        <v>43402</v>
      </c>
      <c r="C327" s="1">
        <v>0.64236111111111105</v>
      </c>
      <c r="D327" t="s">
        <v>226</v>
      </c>
      <c r="E327" t="s">
        <v>229</v>
      </c>
      <c r="F327" t="s">
        <v>388</v>
      </c>
      <c r="G327">
        <v>3493</v>
      </c>
      <c r="H327" t="s">
        <v>231</v>
      </c>
      <c r="I327" t="s">
        <v>232</v>
      </c>
      <c r="J327" t="s">
        <v>5</v>
      </c>
      <c r="K327" t="s">
        <v>778</v>
      </c>
      <c r="L327" t="s">
        <v>1173</v>
      </c>
      <c r="M327">
        <v>8</v>
      </c>
      <c r="N327">
        <v>5</v>
      </c>
      <c r="O327">
        <v>75.5</v>
      </c>
      <c r="P327">
        <v>44.803199999999997</v>
      </c>
      <c r="Q327">
        <v>28.991700000000002</v>
      </c>
      <c r="R327">
        <v>6.9631999999999996</v>
      </c>
      <c r="S327">
        <v>5.8463000000000003</v>
      </c>
      <c r="T327">
        <v>3.0958999999999999</v>
      </c>
      <c r="U327">
        <v>3.5486</v>
      </c>
      <c r="V327">
        <v>1.7381</v>
      </c>
      <c r="W327">
        <v>1.6066</v>
      </c>
      <c r="X327">
        <v>1.3835</v>
      </c>
      <c r="Y327">
        <v>0</v>
      </c>
      <c r="Z327">
        <v>18.349299999999999</v>
      </c>
      <c r="AA327" t="s">
        <v>1179</v>
      </c>
      <c r="AB327">
        <v>1.0805</v>
      </c>
      <c r="AC327" t="s">
        <v>243</v>
      </c>
      <c r="AD327">
        <v>1.2988999999999999</v>
      </c>
      <c r="AE327" t="s">
        <v>1180</v>
      </c>
      <c r="AF327">
        <v>0.96109999999999995</v>
      </c>
      <c r="AG327">
        <v>12.1319</v>
      </c>
      <c r="AH327">
        <v>207.2988</v>
      </c>
      <c r="AI327">
        <v>12</v>
      </c>
      <c r="AJ327">
        <v>11</v>
      </c>
      <c r="AK327">
        <v>58</v>
      </c>
      <c r="AL327">
        <v>16</v>
      </c>
      <c r="AM327">
        <v>39</v>
      </c>
      <c r="AN327" t="s">
        <v>5</v>
      </c>
      <c r="AP327" t="str">
        <f t="shared" si="5"/>
        <v/>
      </c>
    </row>
    <row r="328" spans="1:42">
      <c r="A328" t="s">
        <v>1181</v>
      </c>
      <c r="B328" s="4">
        <v>43402</v>
      </c>
      <c r="C328" s="1">
        <v>0.64236111111111105</v>
      </c>
      <c r="D328" t="s">
        <v>226</v>
      </c>
      <c r="E328" t="s">
        <v>229</v>
      </c>
      <c r="F328" t="s">
        <v>388</v>
      </c>
      <c r="G328">
        <v>3493</v>
      </c>
      <c r="H328" t="s">
        <v>231</v>
      </c>
      <c r="I328" t="s">
        <v>232</v>
      </c>
      <c r="J328" t="s">
        <v>5</v>
      </c>
      <c r="K328" t="s">
        <v>778</v>
      </c>
      <c r="L328" t="s">
        <v>1173</v>
      </c>
      <c r="M328">
        <v>1</v>
      </c>
      <c r="N328">
        <v>5</v>
      </c>
      <c r="O328">
        <v>48.08</v>
      </c>
      <c r="P328">
        <v>74.8048</v>
      </c>
      <c r="Q328">
        <v>17.7851</v>
      </c>
      <c r="R328">
        <v>10.887</v>
      </c>
      <c r="S328">
        <v>5.6294000000000004</v>
      </c>
      <c r="T328">
        <v>2.6061999999999999</v>
      </c>
      <c r="U328">
        <v>1.7923</v>
      </c>
      <c r="V328">
        <v>1.5089999999999999</v>
      </c>
      <c r="W328">
        <v>1.3607</v>
      </c>
      <c r="X328">
        <v>1.2688999999999999</v>
      </c>
      <c r="Y328">
        <v>0</v>
      </c>
      <c r="Z328">
        <v>16.48</v>
      </c>
      <c r="AA328" t="s">
        <v>751</v>
      </c>
      <c r="AB328">
        <v>1.8007</v>
      </c>
      <c r="AC328" t="s">
        <v>1182</v>
      </c>
      <c r="AD328">
        <v>2.3140999999999998</v>
      </c>
      <c r="AE328" t="s">
        <v>1050</v>
      </c>
      <c r="AF328">
        <v>2.2603</v>
      </c>
      <c r="AG328">
        <v>16.197900000000001</v>
      </c>
      <c r="AH328">
        <v>204.7764</v>
      </c>
      <c r="AI328">
        <v>8</v>
      </c>
      <c r="AJ328">
        <v>12</v>
      </c>
      <c r="AK328">
        <v>65</v>
      </c>
      <c r="AL328">
        <v>16</v>
      </c>
      <c r="AM328">
        <v>35</v>
      </c>
      <c r="AN328" t="s">
        <v>5</v>
      </c>
      <c r="AP328" t="str">
        <f t="shared" si="5"/>
        <v/>
      </c>
    </row>
    <row r="329" spans="1:42">
      <c r="A329" t="s">
        <v>1183</v>
      </c>
      <c r="B329" s="4">
        <v>43402</v>
      </c>
      <c r="C329" s="1">
        <v>0.64236111111111105</v>
      </c>
      <c r="D329" t="s">
        <v>226</v>
      </c>
      <c r="E329" t="s">
        <v>229</v>
      </c>
      <c r="F329" t="s">
        <v>388</v>
      </c>
      <c r="G329">
        <v>3493</v>
      </c>
      <c r="H329" t="s">
        <v>231</v>
      </c>
      <c r="I329" t="s">
        <v>232</v>
      </c>
      <c r="J329" t="s">
        <v>5</v>
      </c>
      <c r="K329" t="s">
        <v>778</v>
      </c>
      <c r="L329" t="s">
        <v>1173</v>
      </c>
      <c r="M329">
        <v>6</v>
      </c>
      <c r="N329">
        <v>4</v>
      </c>
      <c r="O329">
        <v>78.92</v>
      </c>
      <c r="P329">
        <v>34.372300000000003</v>
      </c>
      <c r="Q329">
        <v>23.604900000000001</v>
      </c>
      <c r="R329">
        <v>11.1302</v>
      </c>
      <c r="S329">
        <v>7.3453999999999997</v>
      </c>
      <c r="T329">
        <v>3.6652999999999998</v>
      </c>
      <c r="U329">
        <v>2.8691</v>
      </c>
      <c r="V329">
        <v>1.7743</v>
      </c>
      <c r="W329">
        <v>1.8754999999999999</v>
      </c>
      <c r="X329">
        <v>1.494</v>
      </c>
      <c r="Y329">
        <v>0</v>
      </c>
      <c r="Z329">
        <v>17.9971</v>
      </c>
      <c r="AA329" t="s">
        <v>1184</v>
      </c>
      <c r="AB329">
        <v>0.77780000000000005</v>
      </c>
      <c r="AC329" t="s">
        <v>1185</v>
      </c>
      <c r="AD329">
        <v>0.68930000000000002</v>
      </c>
      <c r="AE329" t="s">
        <v>319</v>
      </c>
      <c r="AF329">
        <v>1.4038999999999999</v>
      </c>
      <c r="AG329">
        <v>13.732799999999999</v>
      </c>
      <c r="AH329">
        <v>201.65209999999999</v>
      </c>
      <c r="AI329">
        <v>6</v>
      </c>
      <c r="AJ329">
        <v>10</v>
      </c>
      <c r="AK329">
        <v>63</v>
      </c>
      <c r="AL329">
        <v>16</v>
      </c>
      <c r="AM329">
        <v>30</v>
      </c>
      <c r="AN329" t="s">
        <v>5</v>
      </c>
      <c r="AP329" t="str">
        <f t="shared" si="5"/>
        <v/>
      </c>
    </row>
    <row r="330" spans="1:42">
      <c r="A330" t="s">
        <v>1186</v>
      </c>
      <c r="B330" s="4">
        <v>43402</v>
      </c>
      <c r="C330" s="1">
        <v>0.64236111111111105</v>
      </c>
      <c r="D330" t="s">
        <v>226</v>
      </c>
      <c r="E330" t="s">
        <v>229</v>
      </c>
      <c r="F330" t="s">
        <v>388</v>
      </c>
      <c r="G330">
        <v>3493</v>
      </c>
      <c r="H330" t="s">
        <v>231</v>
      </c>
      <c r="I330" t="s">
        <v>232</v>
      </c>
      <c r="J330" t="s">
        <v>5</v>
      </c>
      <c r="K330" t="s">
        <v>778</v>
      </c>
      <c r="L330" t="s">
        <v>1173</v>
      </c>
      <c r="M330">
        <v>10</v>
      </c>
      <c r="N330">
        <v>8</v>
      </c>
      <c r="O330">
        <v>53.66</v>
      </c>
      <c r="P330">
        <v>48.335999999999999</v>
      </c>
      <c r="Q330">
        <v>23.593</v>
      </c>
      <c r="R330">
        <v>8.3087</v>
      </c>
      <c r="S330">
        <v>7.1802999999999999</v>
      </c>
      <c r="T330">
        <v>5.5648</v>
      </c>
      <c r="U330">
        <v>2.4984000000000002</v>
      </c>
      <c r="V330">
        <v>1.8129</v>
      </c>
      <c r="W330">
        <v>1.4367000000000001</v>
      </c>
      <c r="X330">
        <v>1.2567999999999999</v>
      </c>
      <c r="Y330">
        <v>0</v>
      </c>
      <c r="Z330">
        <v>11.4857</v>
      </c>
      <c r="AA330" t="s">
        <v>606</v>
      </c>
      <c r="AB330">
        <v>1.9104000000000001</v>
      </c>
      <c r="AC330" t="s">
        <v>607</v>
      </c>
      <c r="AD330">
        <v>1.0318000000000001</v>
      </c>
      <c r="AE330" t="s">
        <v>1187</v>
      </c>
      <c r="AF330">
        <v>1.7844</v>
      </c>
      <c r="AG330">
        <v>25.175699999999999</v>
      </c>
      <c r="AH330">
        <v>195.03550000000001</v>
      </c>
      <c r="AI330">
        <v>14</v>
      </c>
      <c r="AJ330">
        <v>4</v>
      </c>
      <c r="AK330">
        <v>57</v>
      </c>
      <c r="AL330">
        <v>16</v>
      </c>
      <c r="AM330">
        <v>10</v>
      </c>
      <c r="AN330" t="s">
        <v>5</v>
      </c>
      <c r="AP330" t="str">
        <f t="shared" si="5"/>
        <v/>
      </c>
    </row>
    <row r="331" spans="1:42">
      <c r="A331" t="s">
        <v>1188</v>
      </c>
      <c r="B331" s="4">
        <v>43402</v>
      </c>
      <c r="C331" s="1">
        <v>0.64236111111111105</v>
      </c>
      <c r="D331" t="s">
        <v>226</v>
      </c>
      <c r="E331" t="s">
        <v>229</v>
      </c>
      <c r="F331" t="s">
        <v>388</v>
      </c>
      <c r="G331">
        <v>3493</v>
      </c>
      <c r="H331" t="s">
        <v>231</v>
      </c>
      <c r="I331" t="s">
        <v>232</v>
      </c>
      <c r="J331" t="s">
        <v>5</v>
      </c>
      <c r="K331" t="s">
        <v>778</v>
      </c>
      <c r="L331" t="s">
        <v>1173</v>
      </c>
      <c r="M331">
        <v>12</v>
      </c>
      <c r="N331">
        <v>3</v>
      </c>
      <c r="O331">
        <v>48.79</v>
      </c>
      <c r="P331">
        <v>58.56</v>
      </c>
      <c r="Q331">
        <v>14.160399999999999</v>
      </c>
      <c r="R331">
        <v>7.3395000000000001</v>
      </c>
      <c r="S331">
        <v>5.5217999999999998</v>
      </c>
      <c r="T331">
        <v>4.3163999999999998</v>
      </c>
      <c r="U331">
        <v>1.8633</v>
      </c>
      <c r="V331">
        <v>1.3782000000000001</v>
      </c>
      <c r="W331">
        <v>1.6803999999999999</v>
      </c>
      <c r="X331">
        <v>1.5334000000000001</v>
      </c>
      <c r="Y331">
        <v>0</v>
      </c>
      <c r="Z331">
        <v>16.417899999999999</v>
      </c>
      <c r="AA331" t="s">
        <v>1189</v>
      </c>
      <c r="AB331">
        <v>0.65920000000000001</v>
      </c>
      <c r="AC331" t="s">
        <v>392</v>
      </c>
      <c r="AD331">
        <v>2.2629000000000001</v>
      </c>
      <c r="AE331" t="s">
        <v>366</v>
      </c>
      <c r="AF331">
        <v>1.9081999999999999</v>
      </c>
      <c r="AG331">
        <v>26.092400000000001</v>
      </c>
      <c r="AH331">
        <v>192.48400000000001</v>
      </c>
      <c r="AI331">
        <v>16</v>
      </c>
      <c r="AJ331">
        <v>6</v>
      </c>
      <c r="AK331">
        <v>54</v>
      </c>
      <c r="AL331">
        <v>16</v>
      </c>
      <c r="AM331">
        <v>11</v>
      </c>
      <c r="AN331" t="s">
        <v>5</v>
      </c>
      <c r="AP331" t="str">
        <f t="shared" si="5"/>
        <v/>
      </c>
    </row>
    <row r="332" spans="1:42">
      <c r="A332" t="s">
        <v>1190</v>
      </c>
      <c r="B332" s="4">
        <v>43402</v>
      </c>
      <c r="C332" s="1">
        <v>0.64236111111111105</v>
      </c>
      <c r="D332" t="s">
        <v>226</v>
      </c>
      <c r="E332" t="s">
        <v>229</v>
      </c>
      <c r="F332" t="s">
        <v>388</v>
      </c>
      <c r="G332">
        <v>3493</v>
      </c>
      <c r="H332" t="s">
        <v>231</v>
      </c>
      <c r="I332" t="s">
        <v>232</v>
      </c>
      <c r="J332" t="s">
        <v>5</v>
      </c>
      <c r="K332" t="s">
        <v>778</v>
      </c>
      <c r="L332" t="s">
        <v>1173</v>
      </c>
      <c r="M332">
        <v>3</v>
      </c>
      <c r="N332">
        <v>5</v>
      </c>
      <c r="O332">
        <v>46.56</v>
      </c>
      <c r="P332">
        <v>58.031999999999996</v>
      </c>
      <c r="Q332">
        <v>16.1295</v>
      </c>
      <c r="R332">
        <v>11.1547</v>
      </c>
      <c r="S332">
        <v>6.7072000000000003</v>
      </c>
      <c r="T332">
        <v>5.5457000000000001</v>
      </c>
      <c r="U332">
        <v>2.2759</v>
      </c>
      <c r="V332">
        <v>2.9327999999999999</v>
      </c>
      <c r="W332">
        <v>2.7799</v>
      </c>
      <c r="X332">
        <v>0.98960000000000004</v>
      </c>
      <c r="Y332">
        <v>0</v>
      </c>
      <c r="Z332">
        <v>19.083600000000001</v>
      </c>
      <c r="AA332" t="s">
        <v>1191</v>
      </c>
      <c r="AB332">
        <v>1.2934000000000001</v>
      </c>
      <c r="AC332" t="s">
        <v>1192</v>
      </c>
      <c r="AD332">
        <v>0.64800000000000002</v>
      </c>
      <c r="AE332" t="s">
        <v>1193</v>
      </c>
      <c r="AF332">
        <v>1.1667000000000001</v>
      </c>
      <c r="AG332">
        <v>16.6005</v>
      </c>
      <c r="AH332">
        <v>191.89949999999999</v>
      </c>
      <c r="AI332">
        <v>12</v>
      </c>
      <c r="AJ332">
        <v>5</v>
      </c>
      <c r="AK332">
        <v>64</v>
      </c>
      <c r="AL332">
        <v>16</v>
      </c>
      <c r="AM332">
        <v>30</v>
      </c>
      <c r="AN332" t="s">
        <v>5</v>
      </c>
      <c r="AP332" t="str">
        <f t="shared" si="5"/>
        <v/>
      </c>
    </row>
    <row r="333" spans="1:42">
      <c r="A333" t="s">
        <v>1194</v>
      </c>
      <c r="B333" s="4">
        <v>43402</v>
      </c>
      <c r="C333" s="1">
        <v>0.64236111111111105</v>
      </c>
      <c r="D333" t="s">
        <v>226</v>
      </c>
      <c r="E333" t="s">
        <v>229</v>
      </c>
      <c r="F333" t="s">
        <v>388</v>
      </c>
      <c r="G333">
        <v>3493</v>
      </c>
      <c r="H333" t="s">
        <v>231</v>
      </c>
      <c r="I333" t="s">
        <v>232</v>
      </c>
      <c r="J333" t="s">
        <v>5</v>
      </c>
      <c r="K333" t="s">
        <v>778</v>
      </c>
      <c r="L333" t="s">
        <v>1173</v>
      </c>
      <c r="M333">
        <v>15</v>
      </c>
      <c r="N333">
        <v>8</v>
      </c>
      <c r="O333">
        <v>42.6</v>
      </c>
      <c r="P333">
        <v>59.88</v>
      </c>
      <c r="Q333">
        <v>19.3368</v>
      </c>
      <c r="R333">
        <v>7.7968000000000002</v>
      </c>
      <c r="S333">
        <v>5.9843000000000002</v>
      </c>
      <c r="T333">
        <v>3.3090999999999999</v>
      </c>
      <c r="U333">
        <v>3.1772</v>
      </c>
      <c r="V333">
        <v>2.6520000000000001</v>
      </c>
      <c r="W333">
        <v>1.2185999999999999</v>
      </c>
      <c r="X333">
        <v>1.6434</v>
      </c>
      <c r="Y333">
        <v>0</v>
      </c>
      <c r="Z333">
        <v>19.195</v>
      </c>
      <c r="AA333" t="s">
        <v>1195</v>
      </c>
      <c r="AB333">
        <v>0.46089999999999998</v>
      </c>
      <c r="AC333" t="s">
        <v>1196</v>
      </c>
      <c r="AD333">
        <v>1.4706999999999999</v>
      </c>
      <c r="AE333" t="s">
        <v>1197</v>
      </c>
      <c r="AF333">
        <v>2.6819000000000002</v>
      </c>
      <c r="AG333">
        <v>20.2957</v>
      </c>
      <c r="AH333">
        <v>191.70249999999999</v>
      </c>
      <c r="AI333">
        <v>20</v>
      </c>
      <c r="AJ333">
        <v>3</v>
      </c>
      <c r="AK333">
        <v>51</v>
      </c>
      <c r="AL333">
        <v>16</v>
      </c>
      <c r="AM333">
        <v>11</v>
      </c>
      <c r="AN333" t="s">
        <v>5</v>
      </c>
      <c r="AP333" t="str">
        <f t="shared" si="5"/>
        <v/>
      </c>
    </row>
    <row r="334" spans="1:42">
      <c r="A334" t="s">
        <v>1198</v>
      </c>
      <c r="B334" s="4">
        <v>43402</v>
      </c>
      <c r="C334" s="1">
        <v>0.64236111111111105</v>
      </c>
      <c r="D334" t="s">
        <v>226</v>
      </c>
      <c r="E334" t="s">
        <v>229</v>
      </c>
      <c r="F334" t="s">
        <v>388</v>
      </c>
      <c r="G334">
        <v>3493</v>
      </c>
      <c r="H334" t="s">
        <v>231</v>
      </c>
      <c r="I334" t="s">
        <v>232</v>
      </c>
      <c r="J334" t="s">
        <v>5</v>
      </c>
      <c r="K334" t="s">
        <v>778</v>
      </c>
      <c r="L334" t="s">
        <v>1173</v>
      </c>
      <c r="M334">
        <v>7</v>
      </c>
      <c r="N334">
        <v>7</v>
      </c>
      <c r="O334">
        <v>75.8</v>
      </c>
      <c r="P334">
        <v>30.252600000000001</v>
      </c>
      <c r="Q334">
        <v>25.675599999999999</v>
      </c>
      <c r="R334">
        <v>7.9798999999999998</v>
      </c>
      <c r="S334">
        <v>5.1618000000000004</v>
      </c>
      <c r="T334">
        <v>4.1064999999999996</v>
      </c>
      <c r="U334">
        <v>3.3216999999999999</v>
      </c>
      <c r="V334">
        <v>1.8357000000000001</v>
      </c>
      <c r="W334">
        <v>1.4855</v>
      </c>
      <c r="X334">
        <v>1.708</v>
      </c>
      <c r="Y334">
        <v>0</v>
      </c>
      <c r="Z334">
        <v>20.529299999999999</v>
      </c>
      <c r="AA334" t="s">
        <v>401</v>
      </c>
      <c r="AB334">
        <v>0.83699999999999997</v>
      </c>
      <c r="AC334" t="s">
        <v>1199</v>
      </c>
      <c r="AD334">
        <v>1.3781000000000001</v>
      </c>
      <c r="AE334" t="s">
        <v>358</v>
      </c>
      <c r="AF334">
        <v>1.1235999999999999</v>
      </c>
      <c r="AG334">
        <v>10.4154</v>
      </c>
      <c r="AH334">
        <v>191.61070000000001</v>
      </c>
      <c r="AI334">
        <v>6.5</v>
      </c>
      <c r="AJ334">
        <v>2</v>
      </c>
      <c r="AK334">
        <v>61</v>
      </c>
      <c r="AL334">
        <v>16</v>
      </c>
      <c r="AM334">
        <v>30</v>
      </c>
      <c r="AN334" t="s">
        <v>5</v>
      </c>
      <c r="AP334" t="str">
        <f t="shared" si="5"/>
        <v/>
      </c>
    </row>
    <row r="335" spans="1:42">
      <c r="A335" t="s">
        <v>1200</v>
      </c>
      <c r="B335" s="4">
        <v>43402</v>
      </c>
      <c r="C335" s="1">
        <v>0.64236111111111105</v>
      </c>
      <c r="D335" t="s">
        <v>226</v>
      </c>
      <c r="E335" t="s">
        <v>229</v>
      </c>
      <c r="F335" t="s">
        <v>388</v>
      </c>
      <c r="G335">
        <v>3493</v>
      </c>
      <c r="H335" t="s">
        <v>231</v>
      </c>
      <c r="I335" t="s">
        <v>232</v>
      </c>
      <c r="J335" t="s">
        <v>5</v>
      </c>
      <c r="K335" t="s">
        <v>778</v>
      </c>
      <c r="L335" t="s">
        <v>1173</v>
      </c>
      <c r="M335">
        <v>13</v>
      </c>
      <c r="N335">
        <v>11</v>
      </c>
      <c r="O335">
        <v>61.305999999999997</v>
      </c>
      <c r="P335">
        <v>43.027700000000003</v>
      </c>
      <c r="Q335">
        <v>28.251200000000001</v>
      </c>
      <c r="R335">
        <v>8.9230999999999998</v>
      </c>
      <c r="S335">
        <v>3.9070999999999998</v>
      </c>
      <c r="T335">
        <v>3.6036000000000001</v>
      </c>
      <c r="U335">
        <v>2.7690999999999999</v>
      </c>
      <c r="V335">
        <v>1.8813</v>
      </c>
      <c r="W335">
        <v>1.0342</v>
      </c>
      <c r="X335">
        <v>1.3947000000000001</v>
      </c>
      <c r="Y335">
        <v>0</v>
      </c>
      <c r="Z335">
        <v>18.7257</v>
      </c>
      <c r="AA335" t="s">
        <v>1201</v>
      </c>
      <c r="AB335">
        <v>0.20899999999999999</v>
      </c>
      <c r="AC335" t="s">
        <v>494</v>
      </c>
      <c r="AD335">
        <v>1.5402</v>
      </c>
      <c r="AE335" t="s">
        <v>1202</v>
      </c>
      <c r="AF335">
        <v>0.76670000000000005</v>
      </c>
      <c r="AG335">
        <v>13.7463</v>
      </c>
      <c r="AH335">
        <v>191.08600000000001</v>
      </c>
      <c r="AI335">
        <v>20</v>
      </c>
      <c r="AJ335">
        <v>7</v>
      </c>
      <c r="AK335">
        <v>51</v>
      </c>
      <c r="AL335">
        <v>16</v>
      </c>
      <c r="AM335">
        <v>33</v>
      </c>
      <c r="AN335" t="s">
        <v>5</v>
      </c>
      <c r="AP335" t="str">
        <f t="shared" si="5"/>
        <v/>
      </c>
    </row>
    <row r="336" spans="1:42">
      <c r="A336" t="s">
        <v>1203</v>
      </c>
      <c r="B336" s="4">
        <v>43402</v>
      </c>
      <c r="C336" s="1">
        <v>0.64236111111111105</v>
      </c>
      <c r="D336" t="s">
        <v>226</v>
      </c>
      <c r="E336" t="s">
        <v>229</v>
      </c>
      <c r="F336" t="s">
        <v>388</v>
      </c>
      <c r="G336">
        <v>3493</v>
      </c>
      <c r="H336" t="s">
        <v>231</v>
      </c>
      <c r="I336" t="s">
        <v>232</v>
      </c>
      <c r="J336" t="s">
        <v>5</v>
      </c>
      <c r="K336" t="s">
        <v>778</v>
      </c>
      <c r="L336" t="s">
        <v>1173</v>
      </c>
      <c r="M336">
        <v>14</v>
      </c>
      <c r="N336">
        <v>4</v>
      </c>
      <c r="O336">
        <v>69.900000000000006</v>
      </c>
      <c r="P336">
        <v>46.393599999999999</v>
      </c>
      <c r="Q336">
        <v>17.495999999999999</v>
      </c>
      <c r="R336">
        <v>5.8967999999999998</v>
      </c>
      <c r="S336">
        <v>4.1306000000000003</v>
      </c>
      <c r="T336">
        <v>3.3624999999999998</v>
      </c>
      <c r="U336">
        <v>2.5794000000000001</v>
      </c>
      <c r="V336">
        <v>0.97909999999999997</v>
      </c>
      <c r="W336">
        <v>1.1656</v>
      </c>
      <c r="X336">
        <v>1.3922000000000001</v>
      </c>
      <c r="Y336">
        <v>0</v>
      </c>
      <c r="Z336">
        <v>17.921399999999998</v>
      </c>
      <c r="AA336" t="s">
        <v>1204</v>
      </c>
      <c r="AB336">
        <v>0.52100000000000002</v>
      </c>
      <c r="AC336" t="s">
        <v>263</v>
      </c>
      <c r="AD336">
        <v>1.1263000000000001</v>
      </c>
      <c r="AE336" t="s">
        <v>775</v>
      </c>
      <c r="AF336">
        <v>0.63700000000000001</v>
      </c>
      <c r="AG336">
        <v>9.5335999999999999</v>
      </c>
      <c r="AH336">
        <v>183.0352</v>
      </c>
      <c r="AI336">
        <v>20</v>
      </c>
      <c r="AJ336">
        <v>9</v>
      </c>
      <c r="AK336">
        <v>51</v>
      </c>
      <c r="AL336">
        <v>16</v>
      </c>
      <c r="AM336">
        <v>10</v>
      </c>
      <c r="AN336" t="s">
        <v>5</v>
      </c>
      <c r="AP336" t="str">
        <f t="shared" si="5"/>
        <v/>
      </c>
    </row>
    <row r="337" spans="1:42">
      <c r="A337" t="s">
        <v>1205</v>
      </c>
      <c r="B337" s="4">
        <v>43402</v>
      </c>
      <c r="C337" s="1">
        <v>0.64236111111111105</v>
      </c>
      <c r="D337" t="s">
        <v>226</v>
      </c>
      <c r="E337" t="s">
        <v>229</v>
      </c>
      <c r="F337" t="s">
        <v>388</v>
      </c>
      <c r="G337">
        <v>3493</v>
      </c>
      <c r="H337" t="s">
        <v>231</v>
      </c>
      <c r="I337" t="s">
        <v>232</v>
      </c>
      <c r="J337" t="s">
        <v>5</v>
      </c>
      <c r="K337" t="s">
        <v>778</v>
      </c>
      <c r="L337" t="s">
        <v>1173</v>
      </c>
      <c r="M337">
        <v>11</v>
      </c>
      <c r="N337">
        <v>5</v>
      </c>
      <c r="O337">
        <v>38.568199999999997</v>
      </c>
      <c r="P337">
        <v>42.641599999999997</v>
      </c>
      <c r="Q337">
        <v>25.084800000000001</v>
      </c>
      <c r="R337">
        <v>8.9489999999999998</v>
      </c>
      <c r="S337">
        <v>5.0590000000000002</v>
      </c>
      <c r="T337">
        <v>4.2560000000000002</v>
      </c>
      <c r="U337">
        <v>3.0369000000000002</v>
      </c>
      <c r="V337">
        <v>2.871</v>
      </c>
      <c r="W337">
        <v>1.7648999999999999</v>
      </c>
      <c r="X337">
        <v>1.5770999999999999</v>
      </c>
      <c r="Y337">
        <v>0</v>
      </c>
      <c r="Z337">
        <v>15.973599999999999</v>
      </c>
      <c r="AA337" t="s">
        <v>1206</v>
      </c>
      <c r="AB337">
        <v>0.1</v>
      </c>
      <c r="AC337" t="s">
        <v>1207</v>
      </c>
      <c r="AD337">
        <v>0.61629999999999996</v>
      </c>
      <c r="AE337" t="s">
        <v>1208</v>
      </c>
      <c r="AF337">
        <v>0.82330000000000003</v>
      </c>
      <c r="AG337">
        <v>25.4101</v>
      </c>
      <c r="AH337">
        <v>176.73169999999999</v>
      </c>
      <c r="AI337">
        <v>25</v>
      </c>
      <c r="AJ337">
        <v>8</v>
      </c>
      <c r="AK337">
        <v>55</v>
      </c>
      <c r="AL337">
        <v>16</v>
      </c>
      <c r="AM337">
        <v>10</v>
      </c>
      <c r="AN337" t="s">
        <v>5</v>
      </c>
      <c r="AP337" t="str">
        <f t="shared" si="5"/>
        <v/>
      </c>
    </row>
    <row r="338" spans="1:42">
      <c r="A338" t="s">
        <v>1209</v>
      </c>
      <c r="B338" s="4">
        <v>43402</v>
      </c>
      <c r="C338" s="1">
        <v>0.64236111111111105</v>
      </c>
      <c r="D338" t="s">
        <v>226</v>
      </c>
      <c r="E338" t="s">
        <v>229</v>
      </c>
      <c r="F338" t="s">
        <v>388</v>
      </c>
      <c r="G338">
        <v>3493</v>
      </c>
      <c r="H338" t="s">
        <v>231</v>
      </c>
      <c r="I338" t="s">
        <v>232</v>
      </c>
      <c r="J338" t="s">
        <v>5</v>
      </c>
      <c r="K338" t="s">
        <v>778</v>
      </c>
      <c r="L338" t="s">
        <v>1173</v>
      </c>
      <c r="M338">
        <v>9</v>
      </c>
      <c r="N338">
        <v>3</v>
      </c>
      <c r="O338">
        <v>44.758200000000002</v>
      </c>
      <c r="P338">
        <v>47.698</v>
      </c>
      <c r="Q338">
        <v>22.0258</v>
      </c>
      <c r="R338">
        <v>8.3491999999999997</v>
      </c>
      <c r="S338">
        <v>3.3197000000000001</v>
      </c>
      <c r="T338">
        <v>2.8698999999999999</v>
      </c>
      <c r="U338">
        <v>2.9104000000000001</v>
      </c>
      <c r="V338">
        <v>1.6772</v>
      </c>
      <c r="W338">
        <v>1.0241</v>
      </c>
      <c r="X338">
        <v>1.0286</v>
      </c>
      <c r="Y338">
        <v>0</v>
      </c>
      <c r="Z338">
        <v>11.553599999999999</v>
      </c>
      <c r="AA338" t="s">
        <v>1210</v>
      </c>
      <c r="AB338">
        <v>0.21060000000000001</v>
      </c>
      <c r="AC338" t="s">
        <v>1211</v>
      </c>
      <c r="AD338">
        <v>0.19439999999999999</v>
      </c>
      <c r="AE338" t="s">
        <v>1212</v>
      </c>
      <c r="AF338">
        <v>1.8069</v>
      </c>
      <c r="AG338">
        <v>11.328900000000001</v>
      </c>
      <c r="AH338">
        <v>160.75530000000001</v>
      </c>
      <c r="AI338">
        <v>14</v>
      </c>
      <c r="AJ338">
        <v>1</v>
      </c>
      <c r="AK338">
        <v>58</v>
      </c>
      <c r="AL338">
        <v>16</v>
      </c>
      <c r="AM338">
        <v>44</v>
      </c>
      <c r="AN338" t="s">
        <v>5</v>
      </c>
      <c r="AP338" t="str">
        <f t="shared" si="5"/>
        <v/>
      </c>
    </row>
    <row r="339" spans="1:42">
      <c r="A339" t="s">
        <v>1213</v>
      </c>
      <c r="B339" s="4">
        <v>43402</v>
      </c>
      <c r="C339" s="1">
        <v>0.64236111111111105</v>
      </c>
      <c r="D339" t="s">
        <v>226</v>
      </c>
      <c r="E339" t="s">
        <v>229</v>
      </c>
      <c r="F339" t="s">
        <v>388</v>
      </c>
      <c r="G339">
        <v>3493</v>
      </c>
      <c r="H339" t="s">
        <v>231</v>
      </c>
      <c r="I339" t="s">
        <v>232</v>
      </c>
      <c r="J339" t="s">
        <v>5</v>
      </c>
      <c r="K339" t="s">
        <v>778</v>
      </c>
      <c r="L339" t="s">
        <v>1173</v>
      </c>
      <c r="M339">
        <v>5</v>
      </c>
      <c r="N339">
        <v>3</v>
      </c>
      <c r="O339">
        <v>41.248699999999999</v>
      </c>
      <c r="P339">
        <v>42.1008</v>
      </c>
      <c r="Q339">
        <v>18.0002</v>
      </c>
      <c r="R339">
        <v>4.5130999999999997</v>
      </c>
      <c r="S339">
        <v>4.2793999999999999</v>
      </c>
      <c r="T339">
        <v>3.8359000000000001</v>
      </c>
      <c r="U339">
        <v>2.9367000000000001</v>
      </c>
      <c r="V339">
        <v>1.6978</v>
      </c>
      <c r="W339">
        <v>1.2917000000000001</v>
      </c>
      <c r="X339">
        <v>0</v>
      </c>
      <c r="Y339">
        <v>1.1825000000000001</v>
      </c>
      <c r="Z339">
        <v>15.823600000000001</v>
      </c>
      <c r="AA339" t="s">
        <v>1214</v>
      </c>
      <c r="AB339">
        <v>0.49440000000000001</v>
      </c>
      <c r="AC339" t="s">
        <v>1215</v>
      </c>
      <c r="AD339">
        <v>1.6073999999999999</v>
      </c>
      <c r="AE339" t="s">
        <v>1216</v>
      </c>
      <c r="AF339">
        <v>1.0416000000000001</v>
      </c>
      <c r="AG339">
        <v>9.8078000000000003</v>
      </c>
      <c r="AH339">
        <v>149.86160000000001</v>
      </c>
      <c r="AI339">
        <v>14</v>
      </c>
      <c r="AJ339">
        <v>14</v>
      </c>
      <c r="AK339">
        <v>65</v>
      </c>
      <c r="AL339">
        <v>16</v>
      </c>
      <c r="AM339">
        <v>41</v>
      </c>
      <c r="AN339" t="s">
        <v>5</v>
      </c>
      <c r="AP339" t="str">
        <f t="shared" si="5"/>
        <v/>
      </c>
    </row>
    <row r="340" spans="1:42">
      <c r="A340" t="s">
        <v>1217</v>
      </c>
      <c r="B340" s="4">
        <v>43402</v>
      </c>
      <c r="C340" s="1">
        <v>0.64236111111111105</v>
      </c>
      <c r="D340" t="s">
        <v>226</v>
      </c>
      <c r="E340" t="s">
        <v>229</v>
      </c>
      <c r="F340" t="s">
        <v>388</v>
      </c>
      <c r="G340">
        <v>3493</v>
      </c>
      <c r="H340" t="s">
        <v>231</v>
      </c>
      <c r="I340" t="s">
        <v>232</v>
      </c>
      <c r="J340" t="s">
        <v>5</v>
      </c>
      <c r="K340" t="s">
        <v>778</v>
      </c>
      <c r="L340" t="s">
        <v>1173</v>
      </c>
      <c r="M340">
        <v>16</v>
      </c>
      <c r="N340">
        <v>8</v>
      </c>
      <c r="O340">
        <v>29.869900000000001</v>
      </c>
      <c r="P340">
        <v>23.321000000000002</v>
      </c>
      <c r="Q340">
        <v>13.039199999999999</v>
      </c>
      <c r="R340">
        <v>4.7283999999999997</v>
      </c>
      <c r="S340">
        <v>4.1401000000000003</v>
      </c>
      <c r="T340">
        <v>1.2758</v>
      </c>
      <c r="U340">
        <v>1.5084</v>
      </c>
      <c r="V340">
        <v>0.71689999999999998</v>
      </c>
      <c r="W340">
        <v>1.3922000000000001</v>
      </c>
      <c r="X340">
        <v>0.6825</v>
      </c>
      <c r="Y340">
        <v>0</v>
      </c>
      <c r="Z340">
        <v>11.565</v>
      </c>
      <c r="AA340" t="s">
        <v>415</v>
      </c>
      <c r="AB340">
        <v>1.1677999999999999</v>
      </c>
      <c r="AC340" t="s">
        <v>1218</v>
      </c>
      <c r="AD340">
        <v>0.3231</v>
      </c>
      <c r="AE340" t="s">
        <v>1219</v>
      </c>
      <c r="AF340">
        <v>1.4166000000000001</v>
      </c>
      <c r="AG340">
        <v>17.533000000000001</v>
      </c>
      <c r="AH340">
        <v>112.6798</v>
      </c>
      <c r="AI340">
        <v>33</v>
      </c>
      <c r="AJ340">
        <v>13</v>
      </c>
      <c r="AK340">
        <v>51</v>
      </c>
      <c r="AL340">
        <v>16</v>
      </c>
      <c r="AM340">
        <v>35</v>
      </c>
      <c r="AN340" t="s">
        <v>5</v>
      </c>
      <c r="AP340" t="str">
        <f t="shared" si="5"/>
        <v/>
      </c>
    </row>
    <row r="341" spans="1:42">
      <c r="A341" t="s">
        <v>1221</v>
      </c>
      <c r="B341" s="4">
        <v>43402</v>
      </c>
      <c r="C341" s="1">
        <v>0.64583333333333337</v>
      </c>
      <c r="D341" t="s">
        <v>224</v>
      </c>
      <c r="E341" t="s">
        <v>801</v>
      </c>
      <c r="G341">
        <v>7087</v>
      </c>
      <c r="H341" t="s">
        <v>231</v>
      </c>
      <c r="I341" t="s">
        <v>232</v>
      </c>
      <c r="J341" t="s">
        <v>5</v>
      </c>
      <c r="K341" t="s">
        <v>778</v>
      </c>
      <c r="L341" t="s">
        <v>1220</v>
      </c>
      <c r="M341">
        <v>2</v>
      </c>
      <c r="N341">
        <v>3</v>
      </c>
      <c r="O341">
        <v>93.928200000000004</v>
      </c>
      <c r="P341">
        <v>64.970299999999995</v>
      </c>
      <c r="Q341">
        <v>35.030500000000004</v>
      </c>
      <c r="R341">
        <v>10.170400000000001</v>
      </c>
      <c r="S341">
        <v>5.6729000000000003</v>
      </c>
      <c r="T341">
        <v>6.1300999999999997</v>
      </c>
      <c r="U341">
        <v>2.6880999999999999</v>
      </c>
      <c r="V341">
        <v>2.7225999999999999</v>
      </c>
      <c r="W341">
        <v>0</v>
      </c>
      <c r="X341">
        <v>0</v>
      </c>
      <c r="Y341">
        <v>3.8929999999999998</v>
      </c>
      <c r="Z341">
        <v>21.449300000000001</v>
      </c>
      <c r="AA341" t="s">
        <v>1222</v>
      </c>
      <c r="AB341">
        <v>0.3886</v>
      </c>
      <c r="AC341" t="s">
        <v>725</v>
      </c>
      <c r="AD341">
        <v>1.7614000000000001</v>
      </c>
      <c r="AE341" t="s">
        <v>471</v>
      </c>
      <c r="AF341">
        <v>2.1166999999999998</v>
      </c>
      <c r="AG341">
        <v>29.716699999999999</v>
      </c>
      <c r="AH341" s="23">
        <v>280.63869999999997</v>
      </c>
      <c r="AI341">
        <v>6</v>
      </c>
      <c r="AJ341">
        <v>8</v>
      </c>
      <c r="AK341">
        <v>80</v>
      </c>
      <c r="AL341">
        <v>17</v>
      </c>
      <c r="AM341">
        <v>49</v>
      </c>
      <c r="AN341" t="s">
        <v>5</v>
      </c>
      <c r="AP341" t="str">
        <f t="shared" si="5"/>
        <v>Bold</v>
      </c>
    </row>
    <row r="342" spans="1:42">
      <c r="A342" t="s">
        <v>1223</v>
      </c>
      <c r="B342" s="4">
        <v>43402</v>
      </c>
      <c r="C342" s="1">
        <v>0.64583333333333337</v>
      </c>
      <c r="D342" t="s">
        <v>224</v>
      </c>
      <c r="E342" t="s">
        <v>801</v>
      </c>
      <c r="G342">
        <v>7087</v>
      </c>
      <c r="H342" t="s">
        <v>231</v>
      </c>
      <c r="I342" t="s">
        <v>232</v>
      </c>
      <c r="J342" t="s">
        <v>5</v>
      </c>
      <c r="K342" t="s">
        <v>778</v>
      </c>
      <c r="L342" t="s">
        <v>1220</v>
      </c>
      <c r="M342">
        <v>5</v>
      </c>
      <c r="N342">
        <v>3</v>
      </c>
      <c r="O342">
        <v>68.39</v>
      </c>
      <c r="P342">
        <v>78.656000000000006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66.767300000000006</v>
      </c>
      <c r="Z342">
        <v>18.668600000000001</v>
      </c>
      <c r="AA342" t="s">
        <v>441</v>
      </c>
      <c r="AB342">
        <v>1.9568000000000001</v>
      </c>
      <c r="AC342" t="s">
        <v>442</v>
      </c>
      <c r="AD342">
        <v>1.5294000000000001</v>
      </c>
      <c r="AE342" t="s">
        <v>1224</v>
      </c>
      <c r="AF342">
        <v>2.7578</v>
      </c>
      <c r="AG342">
        <v>27.8</v>
      </c>
      <c r="AH342">
        <v>266.52589999999998</v>
      </c>
      <c r="AI342">
        <v>12</v>
      </c>
      <c r="AJ342">
        <v>1</v>
      </c>
      <c r="AK342">
        <v>75</v>
      </c>
      <c r="AL342">
        <v>17</v>
      </c>
      <c r="AM342">
        <v>9</v>
      </c>
      <c r="AN342" t="s">
        <v>5</v>
      </c>
      <c r="AP342" t="str">
        <f t="shared" si="5"/>
        <v/>
      </c>
    </row>
    <row r="343" spans="1:42">
      <c r="A343" t="s">
        <v>1225</v>
      </c>
      <c r="B343" s="4">
        <v>43402</v>
      </c>
      <c r="C343" s="1">
        <v>0.64583333333333337</v>
      </c>
      <c r="D343" t="s">
        <v>224</v>
      </c>
      <c r="E343" t="s">
        <v>801</v>
      </c>
      <c r="G343">
        <v>7087</v>
      </c>
      <c r="H343" t="s">
        <v>231</v>
      </c>
      <c r="I343" t="s">
        <v>232</v>
      </c>
      <c r="J343" t="s">
        <v>5</v>
      </c>
      <c r="K343" t="s">
        <v>778</v>
      </c>
      <c r="L343" t="s">
        <v>1220</v>
      </c>
      <c r="M343">
        <v>1</v>
      </c>
      <c r="N343">
        <v>5</v>
      </c>
      <c r="O343">
        <v>93.698099999999997</v>
      </c>
      <c r="P343">
        <v>60.12</v>
      </c>
      <c r="Q343">
        <v>19.099</v>
      </c>
      <c r="R343">
        <v>12.151</v>
      </c>
      <c r="S343">
        <v>4.5399000000000003</v>
      </c>
      <c r="T343">
        <v>5.5018000000000002</v>
      </c>
      <c r="U343">
        <v>3.8679000000000001</v>
      </c>
      <c r="V343">
        <v>2.0072999999999999</v>
      </c>
      <c r="W343">
        <v>1.3458000000000001</v>
      </c>
      <c r="X343">
        <v>1.4805999999999999</v>
      </c>
      <c r="Y343">
        <v>0</v>
      </c>
      <c r="Z343">
        <v>22.439299999999999</v>
      </c>
      <c r="AA343" t="s">
        <v>617</v>
      </c>
      <c r="AB343">
        <v>0.3962</v>
      </c>
      <c r="AC343" t="s">
        <v>474</v>
      </c>
      <c r="AD343">
        <v>2.2176999999999998</v>
      </c>
      <c r="AE343" t="s">
        <v>303</v>
      </c>
      <c r="AF343">
        <v>1.5967</v>
      </c>
      <c r="AG343">
        <v>18.073</v>
      </c>
      <c r="AH343">
        <v>248.5342</v>
      </c>
      <c r="AI343">
        <v>5</v>
      </c>
      <c r="AJ343">
        <v>15</v>
      </c>
      <c r="AK343">
        <v>75</v>
      </c>
      <c r="AL343">
        <v>17</v>
      </c>
      <c r="AM343">
        <v>46</v>
      </c>
      <c r="AN343" t="s">
        <v>5</v>
      </c>
      <c r="AP343" t="str">
        <f t="shared" si="5"/>
        <v/>
      </c>
    </row>
    <row r="344" spans="1:42">
      <c r="A344" t="s">
        <v>1226</v>
      </c>
      <c r="B344" s="4">
        <v>43402</v>
      </c>
      <c r="C344" s="1">
        <v>0.64583333333333337</v>
      </c>
      <c r="D344" t="s">
        <v>224</v>
      </c>
      <c r="E344" t="s">
        <v>801</v>
      </c>
      <c r="G344">
        <v>7087</v>
      </c>
      <c r="H344" t="s">
        <v>231</v>
      </c>
      <c r="I344" t="s">
        <v>232</v>
      </c>
      <c r="J344" t="s">
        <v>5</v>
      </c>
      <c r="K344" t="s">
        <v>778</v>
      </c>
      <c r="L344" t="s">
        <v>1220</v>
      </c>
      <c r="M344">
        <v>3</v>
      </c>
      <c r="N344">
        <v>4</v>
      </c>
      <c r="O344">
        <v>69.87</v>
      </c>
      <c r="P344">
        <v>70.703999999999994</v>
      </c>
      <c r="Q344">
        <v>28.1798</v>
      </c>
      <c r="R344">
        <v>6.6210000000000004</v>
      </c>
      <c r="S344">
        <v>5.1288</v>
      </c>
      <c r="T344">
        <v>4.1908000000000003</v>
      </c>
      <c r="U344">
        <v>3.2336</v>
      </c>
      <c r="V344">
        <v>1.6920999999999999</v>
      </c>
      <c r="W344">
        <v>1.3745000000000001</v>
      </c>
      <c r="X344">
        <v>0</v>
      </c>
      <c r="Y344">
        <v>1.5556000000000001</v>
      </c>
      <c r="Z344">
        <v>18.601400000000002</v>
      </c>
      <c r="AA344" t="s">
        <v>1227</v>
      </c>
      <c r="AB344">
        <v>0.23100000000000001</v>
      </c>
      <c r="AC344" t="s">
        <v>709</v>
      </c>
      <c r="AD344">
        <v>0.82950000000000002</v>
      </c>
      <c r="AE344" t="s">
        <v>1228</v>
      </c>
      <c r="AF344">
        <v>4.5269000000000004</v>
      </c>
      <c r="AG344">
        <v>11.177099999999999</v>
      </c>
      <c r="AH344">
        <v>227.9161</v>
      </c>
      <c r="AI344">
        <v>12</v>
      </c>
      <c r="AJ344">
        <v>14</v>
      </c>
      <c r="AK344">
        <v>73</v>
      </c>
      <c r="AL344">
        <v>17</v>
      </c>
      <c r="AM344">
        <v>17</v>
      </c>
      <c r="AN344" t="s">
        <v>5</v>
      </c>
      <c r="AP344" t="str">
        <f t="shared" si="5"/>
        <v/>
      </c>
    </row>
    <row r="345" spans="1:42">
      <c r="A345" t="s">
        <v>1229</v>
      </c>
      <c r="B345" s="4">
        <v>43402</v>
      </c>
      <c r="C345" s="1">
        <v>0.64583333333333337</v>
      </c>
      <c r="D345" t="s">
        <v>224</v>
      </c>
      <c r="E345" t="s">
        <v>801</v>
      </c>
      <c r="G345">
        <v>7087</v>
      </c>
      <c r="H345" t="s">
        <v>231</v>
      </c>
      <c r="I345" t="s">
        <v>232</v>
      </c>
      <c r="J345" t="s">
        <v>5</v>
      </c>
      <c r="K345" t="s">
        <v>778</v>
      </c>
      <c r="L345" t="s">
        <v>1220</v>
      </c>
      <c r="M345">
        <v>10</v>
      </c>
      <c r="N345">
        <v>3</v>
      </c>
      <c r="O345">
        <v>85.594300000000004</v>
      </c>
      <c r="P345">
        <v>45.5976</v>
      </c>
      <c r="Q345">
        <v>25.0718</v>
      </c>
      <c r="R345">
        <v>12.763199999999999</v>
      </c>
      <c r="S345">
        <v>5.4977999999999998</v>
      </c>
      <c r="T345">
        <v>2.3256000000000001</v>
      </c>
      <c r="U345">
        <v>3.1074999999999999</v>
      </c>
      <c r="V345">
        <v>1.585</v>
      </c>
      <c r="W345">
        <v>0</v>
      </c>
      <c r="X345">
        <v>0</v>
      </c>
      <c r="Y345">
        <v>3.1442999999999999</v>
      </c>
      <c r="Z345">
        <v>19.665700000000001</v>
      </c>
      <c r="AA345" t="s">
        <v>444</v>
      </c>
      <c r="AB345">
        <v>2.2656000000000001</v>
      </c>
      <c r="AC345" t="s">
        <v>357</v>
      </c>
      <c r="AD345">
        <v>3.1413000000000002</v>
      </c>
      <c r="AE345" t="s">
        <v>604</v>
      </c>
      <c r="AF345">
        <v>1.5932999999999999</v>
      </c>
      <c r="AG345">
        <v>6.8164999999999996</v>
      </c>
      <c r="AH345">
        <v>218.16970000000001</v>
      </c>
      <c r="AI345">
        <v>6.5</v>
      </c>
      <c r="AJ345">
        <v>4</v>
      </c>
      <c r="AK345">
        <v>73</v>
      </c>
      <c r="AL345">
        <v>17</v>
      </c>
      <c r="AM345">
        <v>45</v>
      </c>
      <c r="AN345" t="s">
        <v>5</v>
      </c>
      <c r="AP345" t="str">
        <f t="shared" si="5"/>
        <v/>
      </c>
    </row>
    <row r="346" spans="1:42">
      <c r="A346" t="s">
        <v>1230</v>
      </c>
      <c r="B346" s="4">
        <v>43402</v>
      </c>
      <c r="C346" s="1">
        <v>0.64583333333333337</v>
      </c>
      <c r="D346" t="s">
        <v>224</v>
      </c>
      <c r="E346" t="s">
        <v>801</v>
      </c>
      <c r="G346">
        <v>7087</v>
      </c>
      <c r="H346" t="s">
        <v>231</v>
      </c>
      <c r="I346" t="s">
        <v>232</v>
      </c>
      <c r="J346" t="s">
        <v>5</v>
      </c>
      <c r="K346" t="s">
        <v>778</v>
      </c>
      <c r="L346" t="s">
        <v>1220</v>
      </c>
      <c r="M346">
        <v>14</v>
      </c>
      <c r="N346">
        <v>3</v>
      </c>
      <c r="O346">
        <v>53.895000000000003</v>
      </c>
      <c r="P346">
        <v>65.656300000000002</v>
      </c>
      <c r="Q346">
        <v>28.015000000000001</v>
      </c>
      <c r="R346">
        <v>9.1396999999999995</v>
      </c>
      <c r="S346">
        <v>5.8255999999999997</v>
      </c>
      <c r="T346">
        <v>5.2286999999999999</v>
      </c>
      <c r="U346">
        <v>2.7536999999999998</v>
      </c>
      <c r="V346">
        <v>1.9201999999999999</v>
      </c>
      <c r="W346">
        <v>0.88680000000000003</v>
      </c>
      <c r="X346">
        <v>0</v>
      </c>
      <c r="Y346">
        <v>1.542</v>
      </c>
      <c r="Z346">
        <v>16.377099999999999</v>
      </c>
      <c r="AA346" t="s">
        <v>469</v>
      </c>
      <c r="AB346">
        <v>1.4651000000000001</v>
      </c>
      <c r="AC346" t="s">
        <v>470</v>
      </c>
      <c r="AD346">
        <v>1.0568</v>
      </c>
      <c r="AE346" t="s">
        <v>577</v>
      </c>
      <c r="AF346">
        <v>1.3347</v>
      </c>
      <c r="AG346">
        <v>17.299499999999998</v>
      </c>
      <c r="AH346">
        <v>212.3963</v>
      </c>
      <c r="AI346">
        <v>10</v>
      </c>
      <c r="AJ346">
        <v>9</v>
      </c>
      <c r="AK346">
        <v>70</v>
      </c>
      <c r="AL346">
        <v>17</v>
      </c>
      <c r="AM346">
        <v>9</v>
      </c>
      <c r="AN346" t="s">
        <v>5</v>
      </c>
      <c r="AP346" t="str">
        <f t="shared" si="5"/>
        <v/>
      </c>
    </row>
    <row r="347" spans="1:42">
      <c r="A347" t="s">
        <v>1231</v>
      </c>
      <c r="B347" s="4">
        <v>43402</v>
      </c>
      <c r="C347" s="1">
        <v>0.64583333333333337</v>
      </c>
      <c r="D347" t="s">
        <v>224</v>
      </c>
      <c r="E347" t="s">
        <v>801</v>
      </c>
      <c r="G347">
        <v>7087</v>
      </c>
      <c r="H347" t="s">
        <v>231</v>
      </c>
      <c r="I347" t="s">
        <v>232</v>
      </c>
      <c r="J347" t="s">
        <v>5</v>
      </c>
      <c r="K347" t="s">
        <v>778</v>
      </c>
      <c r="L347" t="s">
        <v>1220</v>
      </c>
      <c r="M347">
        <v>8</v>
      </c>
      <c r="N347">
        <v>3</v>
      </c>
      <c r="O347">
        <v>87.558099999999996</v>
      </c>
      <c r="P347">
        <v>50.689</v>
      </c>
      <c r="Q347">
        <v>18.633700000000001</v>
      </c>
      <c r="R347">
        <v>6.1093999999999999</v>
      </c>
      <c r="S347">
        <v>3.0905999999999998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11.626799999999999</v>
      </c>
      <c r="Z347">
        <v>19.97</v>
      </c>
      <c r="AA347" t="s">
        <v>477</v>
      </c>
      <c r="AB347">
        <v>0.90510000000000002</v>
      </c>
      <c r="AC347" t="s">
        <v>1232</v>
      </c>
      <c r="AD347">
        <v>0.75</v>
      </c>
      <c r="AE347" t="s">
        <v>577</v>
      </c>
      <c r="AF347">
        <v>1.3347</v>
      </c>
      <c r="AG347">
        <v>11.6</v>
      </c>
      <c r="AH347">
        <v>212.2672</v>
      </c>
      <c r="AI347">
        <v>4.5</v>
      </c>
      <c r="AJ347">
        <v>5</v>
      </c>
      <c r="AK347">
        <v>73</v>
      </c>
      <c r="AL347">
        <v>17</v>
      </c>
      <c r="AM347">
        <v>41</v>
      </c>
      <c r="AN347" t="s">
        <v>5</v>
      </c>
      <c r="AP347" t="str">
        <f t="shared" si="5"/>
        <v/>
      </c>
    </row>
    <row r="348" spans="1:42">
      <c r="A348" t="s">
        <v>1233</v>
      </c>
      <c r="B348" s="4">
        <v>43402</v>
      </c>
      <c r="C348" s="1">
        <v>0.64583333333333337</v>
      </c>
      <c r="D348" t="s">
        <v>224</v>
      </c>
      <c r="E348" t="s">
        <v>801</v>
      </c>
      <c r="G348">
        <v>7087</v>
      </c>
      <c r="H348" t="s">
        <v>231</v>
      </c>
      <c r="I348" t="s">
        <v>232</v>
      </c>
      <c r="J348" t="s">
        <v>5</v>
      </c>
      <c r="K348" t="s">
        <v>778</v>
      </c>
      <c r="L348" t="s">
        <v>1220</v>
      </c>
      <c r="M348">
        <v>7</v>
      </c>
      <c r="N348">
        <v>4</v>
      </c>
      <c r="O348">
        <v>58.868499999999997</v>
      </c>
      <c r="P348">
        <v>62.192</v>
      </c>
      <c r="Q348">
        <v>31.6037</v>
      </c>
      <c r="R348">
        <v>5.6569000000000003</v>
      </c>
      <c r="S348">
        <v>3.7044999999999999</v>
      </c>
      <c r="T348">
        <v>6.5617000000000001</v>
      </c>
      <c r="U348">
        <v>2.1686000000000001</v>
      </c>
      <c r="V348">
        <v>1.7968999999999999</v>
      </c>
      <c r="W348">
        <v>1.2961</v>
      </c>
      <c r="X348">
        <v>0.78339999999999999</v>
      </c>
      <c r="Y348">
        <v>0</v>
      </c>
      <c r="Z348">
        <v>16.449300000000001</v>
      </c>
      <c r="AA348" t="s">
        <v>1089</v>
      </c>
      <c r="AB348">
        <v>0.62819999999999998</v>
      </c>
      <c r="AC348" t="s">
        <v>728</v>
      </c>
      <c r="AD348">
        <v>1.1657999999999999</v>
      </c>
      <c r="AE348" t="s">
        <v>577</v>
      </c>
      <c r="AF348">
        <v>1.2522</v>
      </c>
      <c r="AG348">
        <v>15.2525</v>
      </c>
      <c r="AH348">
        <v>209.3802</v>
      </c>
      <c r="AI348">
        <v>16</v>
      </c>
      <c r="AJ348">
        <v>2</v>
      </c>
      <c r="AK348">
        <v>69</v>
      </c>
      <c r="AL348">
        <v>17</v>
      </c>
      <c r="AM348">
        <v>10</v>
      </c>
      <c r="AN348" t="s">
        <v>5</v>
      </c>
      <c r="AP348" t="str">
        <f t="shared" si="5"/>
        <v/>
      </c>
    </row>
    <row r="349" spans="1:42">
      <c r="A349" t="s">
        <v>1234</v>
      </c>
      <c r="B349" s="4">
        <v>43402</v>
      </c>
      <c r="C349" s="1">
        <v>0.64583333333333337</v>
      </c>
      <c r="D349" t="s">
        <v>224</v>
      </c>
      <c r="E349" t="s">
        <v>801</v>
      </c>
      <c r="G349">
        <v>7087</v>
      </c>
      <c r="H349" t="s">
        <v>231</v>
      </c>
      <c r="I349" t="s">
        <v>232</v>
      </c>
      <c r="J349" t="s">
        <v>5</v>
      </c>
      <c r="K349" t="s">
        <v>778</v>
      </c>
      <c r="L349" t="s">
        <v>1220</v>
      </c>
      <c r="M349">
        <v>15</v>
      </c>
      <c r="N349">
        <v>3</v>
      </c>
      <c r="O349">
        <v>81.099999999999994</v>
      </c>
      <c r="P349">
        <v>38.276000000000003</v>
      </c>
      <c r="Q349">
        <v>32.450800000000001</v>
      </c>
      <c r="R349">
        <v>9.5578000000000003</v>
      </c>
      <c r="S349">
        <v>6.8345000000000002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14.7803</v>
      </c>
      <c r="Z349">
        <v>11.8393</v>
      </c>
      <c r="AA349" t="s">
        <v>473</v>
      </c>
      <c r="AB349">
        <v>1.3977999999999999</v>
      </c>
      <c r="AC349" t="s">
        <v>631</v>
      </c>
      <c r="AD349">
        <v>0.4</v>
      </c>
      <c r="AE349" t="s">
        <v>632</v>
      </c>
      <c r="AF349">
        <v>0.6573</v>
      </c>
      <c r="AG349">
        <v>5.3</v>
      </c>
      <c r="AH349">
        <v>202.59370000000001</v>
      </c>
      <c r="AI349">
        <v>25</v>
      </c>
      <c r="AJ349">
        <v>6</v>
      </c>
      <c r="AK349">
        <v>70</v>
      </c>
      <c r="AL349">
        <v>17</v>
      </c>
      <c r="AM349">
        <v>6</v>
      </c>
      <c r="AN349" t="s">
        <v>5</v>
      </c>
      <c r="AP349" t="str">
        <f t="shared" si="5"/>
        <v/>
      </c>
    </row>
    <row r="350" spans="1:42">
      <c r="A350" t="s">
        <v>1235</v>
      </c>
      <c r="B350" s="4">
        <v>43402</v>
      </c>
      <c r="C350" s="1">
        <v>0.64583333333333337</v>
      </c>
      <c r="D350" t="s">
        <v>224</v>
      </c>
      <c r="E350" t="s">
        <v>801</v>
      </c>
      <c r="G350">
        <v>7087</v>
      </c>
      <c r="H350" t="s">
        <v>231</v>
      </c>
      <c r="I350" t="s">
        <v>232</v>
      </c>
      <c r="J350" t="s">
        <v>5</v>
      </c>
      <c r="K350" t="s">
        <v>778</v>
      </c>
      <c r="L350" t="s">
        <v>1220</v>
      </c>
      <c r="M350">
        <v>11</v>
      </c>
      <c r="N350">
        <v>3</v>
      </c>
      <c r="O350">
        <v>78.105000000000004</v>
      </c>
      <c r="P350">
        <v>42.632599999999996</v>
      </c>
      <c r="Q350">
        <v>17.528300000000002</v>
      </c>
      <c r="R350">
        <v>8.0643999999999991</v>
      </c>
      <c r="S350">
        <v>7.7877000000000001</v>
      </c>
      <c r="T350">
        <v>2.0748000000000002</v>
      </c>
      <c r="U350">
        <v>1.5885</v>
      </c>
      <c r="V350">
        <v>0</v>
      </c>
      <c r="W350">
        <v>0</v>
      </c>
      <c r="X350">
        <v>0</v>
      </c>
      <c r="Y350">
        <v>4.6191000000000004</v>
      </c>
      <c r="Z350">
        <v>17.737100000000002</v>
      </c>
      <c r="AA350" t="s">
        <v>644</v>
      </c>
      <c r="AB350">
        <v>2.3515999999999999</v>
      </c>
      <c r="AC350" t="s">
        <v>470</v>
      </c>
      <c r="AD350">
        <v>1.6284000000000001</v>
      </c>
      <c r="AE350" t="s">
        <v>335</v>
      </c>
      <c r="AF350">
        <v>2.2679999999999998</v>
      </c>
      <c r="AG350">
        <v>15.853899999999999</v>
      </c>
      <c r="AH350">
        <v>202.23949999999999</v>
      </c>
      <c r="AI350">
        <v>10</v>
      </c>
      <c r="AJ350">
        <v>16</v>
      </c>
      <c r="AK350">
        <v>72</v>
      </c>
      <c r="AL350">
        <v>17</v>
      </c>
      <c r="AM350">
        <v>15</v>
      </c>
      <c r="AN350" t="s">
        <v>5</v>
      </c>
      <c r="AP350" t="str">
        <f t="shared" si="5"/>
        <v/>
      </c>
    </row>
    <row r="351" spans="1:42">
      <c r="A351" t="s">
        <v>1236</v>
      </c>
      <c r="B351" s="4">
        <v>43402</v>
      </c>
      <c r="C351" s="1">
        <v>0.64583333333333337</v>
      </c>
      <c r="D351" t="s">
        <v>224</v>
      </c>
      <c r="E351" t="s">
        <v>801</v>
      </c>
      <c r="G351">
        <v>7087</v>
      </c>
      <c r="H351" t="s">
        <v>231</v>
      </c>
      <c r="I351" t="s">
        <v>232</v>
      </c>
      <c r="J351" t="s">
        <v>5</v>
      </c>
      <c r="K351" t="s">
        <v>778</v>
      </c>
      <c r="L351" t="s">
        <v>1220</v>
      </c>
      <c r="M351">
        <v>9</v>
      </c>
      <c r="N351">
        <v>3</v>
      </c>
      <c r="O351">
        <v>67.41</v>
      </c>
      <c r="P351">
        <v>61.483899999999998</v>
      </c>
      <c r="Q351">
        <v>17.907</v>
      </c>
      <c r="R351">
        <v>13.300700000000001</v>
      </c>
      <c r="S351">
        <v>5.2362000000000002</v>
      </c>
      <c r="T351">
        <v>5.3140999999999998</v>
      </c>
      <c r="U351">
        <v>3.0663</v>
      </c>
      <c r="V351">
        <v>2.4504999999999999</v>
      </c>
      <c r="W351">
        <v>1.7718</v>
      </c>
      <c r="X351">
        <v>1.4118999999999999</v>
      </c>
      <c r="Y351">
        <v>0</v>
      </c>
      <c r="Z351">
        <v>0</v>
      </c>
      <c r="AA351" t="s">
        <v>461</v>
      </c>
      <c r="AB351">
        <v>1.3963000000000001</v>
      </c>
      <c r="AC351" t="s">
        <v>462</v>
      </c>
      <c r="AD351">
        <v>1.1508</v>
      </c>
      <c r="AE351" t="s">
        <v>463</v>
      </c>
      <c r="AF351">
        <v>1.1332</v>
      </c>
      <c r="AG351">
        <v>13.2257</v>
      </c>
      <c r="AH351">
        <v>196.25829999999999</v>
      </c>
      <c r="AI351">
        <v>16</v>
      </c>
      <c r="AJ351">
        <v>12</v>
      </c>
      <c r="AK351">
        <v>73</v>
      </c>
      <c r="AL351">
        <v>17</v>
      </c>
      <c r="AM351">
        <v>9</v>
      </c>
      <c r="AN351" t="s">
        <v>5</v>
      </c>
      <c r="AP351" t="str">
        <f t="shared" si="5"/>
        <v/>
      </c>
    </row>
    <row r="352" spans="1:42">
      <c r="A352" t="s">
        <v>1237</v>
      </c>
      <c r="B352" s="4">
        <v>43402</v>
      </c>
      <c r="C352" s="1">
        <v>0.64583333333333337</v>
      </c>
      <c r="D352" t="s">
        <v>224</v>
      </c>
      <c r="E352" t="s">
        <v>801</v>
      </c>
      <c r="G352">
        <v>7087</v>
      </c>
      <c r="H352" t="s">
        <v>231</v>
      </c>
      <c r="I352" t="s">
        <v>232</v>
      </c>
      <c r="J352" t="s">
        <v>5</v>
      </c>
      <c r="K352" t="s">
        <v>778</v>
      </c>
      <c r="L352" t="s">
        <v>1220</v>
      </c>
      <c r="M352">
        <v>6</v>
      </c>
      <c r="N352">
        <v>5</v>
      </c>
      <c r="O352">
        <v>69.759299999999996</v>
      </c>
      <c r="P352">
        <v>33.343899999999998</v>
      </c>
      <c r="Q352">
        <v>30.821400000000001</v>
      </c>
      <c r="R352">
        <v>12.21</v>
      </c>
      <c r="S352">
        <v>5.5723000000000003</v>
      </c>
      <c r="T352">
        <v>3.8416000000000001</v>
      </c>
      <c r="U352">
        <v>3.2545000000000002</v>
      </c>
      <c r="V352">
        <v>1.2434000000000001</v>
      </c>
      <c r="W352">
        <v>1.0546</v>
      </c>
      <c r="X352">
        <v>1.2558</v>
      </c>
      <c r="Y352">
        <v>0</v>
      </c>
      <c r="Z352">
        <v>18.360700000000001</v>
      </c>
      <c r="AA352" t="s">
        <v>465</v>
      </c>
      <c r="AB352">
        <v>1.7252000000000001</v>
      </c>
      <c r="AC352" t="s">
        <v>1238</v>
      </c>
      <c r="AD352">
        <v>0.22559999999999999</v>
      </c>
      <c r="AE352" t="s">
        <v>1239</v>
      </c>
      <c r="AF352">
        <v>0.67869999999999997</v>
      </c>
      <c r="AG352">
        <v>7.9748999999999999</v>
      </c>
      <c r="AH352">
        <v>191.322</v>
      </c>
      <c r="AI352">
        <v>16</v>
      </c>
      <c r="AJ352">
        <v>10</v>
      </c>
      <c r="AK352">
        <v>69</v>
      </c>
      <c r="AL352">
        <v>17</v>
      </c>
      <c r="AM352">
        <v>59</v>
      </c>
      <c r="AN352" t="s">
        <v>5</v>
      </c>
      <c r="AP352" t="str">
        <f t="shared" si="5"/>
        <v/>
      </c>
    </row>
    <row r="353" spans="1:42">
      <c r="A353" t="s">
        <v>1240</v>
      </c>
      <c r="B353" s="4">
        <v>43402</v>
      </c>
      <c r="C353" s="1">
        <v>0.64583333333333337</v>
      </c>
      <c r="D353" t="s">
        <v>224</v>
      </c>
      <c r="E353" t="s">
        <v>801</v>
      </c>
      <c r="G353">
        <v>7087</v>
      </c>
      <c r="H353" t="s">
        <v>231</v>
      </c>
      <c r="I353" t="s">
        <v>232</v>
      </c>
      <c r="J353" t="s">
        <v>5</v>
      </c>
      <c r="K353" t="s">
        <v>778</v>
      </c>
      <c r="L353" t="s">
        <v>1220</v>
      </c>
      <c r="M353">
        <v>4</v>
      </c>
      <c r="N353">
        <v>4</v>
      </c>
      <c r="O353">
        <v>52.589300000000001</v>
      </c>
      <c r="P353">
        <v>39.083300000000001</v>
      </c>
      <c r="Q353">
        <v>31.415400000000002</v>
      </c>
      <c r="R353">
        <v>3.5920999999999998</v>
      </c>
      <c r="S353">
        <v>2.5709</v>
      </c>
      <c r="T353">
        <v>2.9824999999999999</v>
      </c>
      <c r="U353">
        <v>3.4845999999999999</v>
      </c>
      <c r="V353">
        <v>1.825</v>
      </c>
      <c r="W353">
        <v>1.7313000000000001</v>
      </c>
      <c r="X353">
        <v>1.375</v>
      </c>
      <c r="Y353">
        <v>0</v>
      </c>
      <c r="Z353">
        <v>20.87</v>
      </c>
      <c r="AA353" t="s">
        <v>909</v>
      </c>
      <c r="AB353">
        <v>1.2854000000000001</v>
      </c>
      <c r="AC353" t="s">
        <v>1241</v>
      </c>
      <c r="AD353">
        <v>1.0075000000000001</v>
      </c>
      <c r="AE353" t="s">
        <v>787</v>
      </c>
      <c r="AF353">
        <v>1.746</v>
      </c>
      <c r="AG353">
        <v>11.7834</v>
      </c>
      <c r="AH353">
        <v>177.3417</v>
      </c>
      <c r="AI353">
        <v>16</v>
      </c>
      <c r="AJ353">
        <v>13</v>
      </c>
      <c r="AK353">
        <v>71</v>
      </c>
      <c r="AL353">
        <v>17</v>
      </c>
      <c r="AM353">
        <v>46</v>
      </c>
      <c r="AN353" t="s">
        <v>5</v>
      </c>
      <c r="AP353" t="str">
        <f t="shared" si="5"/>
        <v/>
      </c>
    </row>
    <row r="354" spans="1:42">
      <c r="A354" t="s">
        <v>1242</v>
      </c>
      <c r="B354" s="4">
        <v>43402</v>
      </c>
      <c r="C354" s="1">
        <v>0.64583333333333337</v>
      </c>
      <c r="D354" t="s">
        <v>224</v>
      </c>
      <c r="E354" t="s">
        <v>801</v>
      </c>
      <c r="G354">
        <v>7087</v>
      </c>
      <c r="H354" t="s">
        <v>231</v>
      </c>
      <c r="I354" t="s">
        <v>232</v>
      </c>
      <c r="J354" t="s">
        <v>5</v>
      </c>
      <c r="K354" t="s">
        <v>778</v>
      </c>
      <c r="L354" t="s">
        <v>1220</v>
      </c>
      <c r="M354">
        <v>12</v>
      </c>
      <c r="N354">
        <v>8</v>
      </c>
      <c r="O354">
        <v>45.777999999999999</v>
      </c>
      <c r="P354">
        <v>34.51</v>
      </c>
      <c r="Q354">
        <v>14.145300000000001</v>
      </c>
      <c r="R354">
        <v>4.4669999999999996</v>
      </c>
      <c r="S354">
        <v>3.6732</v>
      </c>
      <c r="T354">
        <v>4.9400000000000004</v>
      </c>
      <c r="U354">
        <v>1.9226000000000001</v>
      </c>
      <c r="V354">
        <v>1.0992999999999999</v>
      </c>
      <c r="W354">
        <v>2.0346000000000002</v>
      </c>
      <c r="X354">
        <v>0.97260000000000002</v>
      </c>
      <c r="Y354">
        <v>0</v>
      </c>
      <c r="Z354">
        <v>17.7714</v>
      </c>
      <c r="AA354" t="s">
        <v>634</v>
      </c>
      <c r="AB354">
        <v>1.139</v>
      </c>
      <c r="AC354" t="s">
        <v>709</v>
      </c>
      <c r="AD354">
        <v>1.4447000000000001</v>
      </c>
      <c r="AE354" t="s">
        <v>1243</v>
      </c>
      <c r="AF354">
        <v>2.1663999999999999</v>
      </c>
      <c r="AG354">
        <v>35.835900000000002</v>
      </c>
      <c r="AH354">
        <v>171.9</v>
      </c>
      <c r="AI354">
        <v>25</v>
      </c>
      <c r="AJ354">
        <v>17</v>
      </c>
      <c r="AK354">
        <v>67</v>
      </c>
      <c r="AL354">
        <v>17</v>
      </c>
      <c r="AM354">
        <v>838</v>
      </c>
      <c r="AN354" t="s">
        <v>5</v>
      </c>
      <c r="AP354" t="str">
        <f t="shared" si="5"/>
        <v/>
      </c>
    </row>
    <row r="355" spans="1:42">
      <c r="A355" t="s">
        <v>1244</v>
      </c>
      <c r="B355" s="4">
        <v>43402</v>
      </c>
      <c r="C355" s="1">
        <v>0.64583333333333337</v>
      </c>
      <c r="D355" t="s">
        <v>224</v>
      </c>
      <c r="E355" t="s">
        <v>801</v>
      </c>
      <c r="G355">
        <v>7087</v>
      </c>
      <c r="H355" t="s">
        <v>231</v>
      </c>
      <c r="I355" t="s">
        <v>232</v>
      </c>
      <c r="J355" t="s">
        <v>5</v>
      </c>
      <c r="K355" t="s">
        <v>778</v>
      </c>
      <c r="L355" t="s">
        <v>1220</v>
      </c>
      <c r="M355">
        <v>13</v>
      </c>
      <c r="N355">
        <v>3</v>
      </c>
      <c r="O355">
        <v>48.72</v>
      </c>
      <c r="P355">
        <v>44.502800000000001</v>
      </c>
      <c r="Q355">
        <v>25.451899999999998</v>
      </c>
      <c r="R355">
        <v>7.5324999999999998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16.6919</v>
      </c>
      <c r="Z355">
        <v>16.958600000000001</v>
      </c>
      <c r="AA355" t="s">
        <v>436</v>
      </c>
      <c r="AB355">
        <v>1.5404</v>
      </c>
      <c r="AC355" t="s">
        <v>793</v>
      </c>
      <c r="AD355">
        <v>0.13650000000000001</v>
      </c>
      <c r="AE355" t="s">
        <v>1245</v>
      </c>
      <c r="AF355">
        <v>1.0690999999999999</v>
      </c>
      <c r="AG355">
        <v>1.5</v>
      </c>
      <c r="AH355">
        <v>164.1037</v>
      </c>
      <c r="AI355">
        <v>25</v>
      </c>
      <c r="AJ355">
        <v>3</v>
      </c>
      <c r="AK355">
        <v>71</v>
      </c>
      <c r="AL355">
        <v>17</v>
      </c>
      <c r="AM355">
        <v>9</v>
      </c>
      <c r="AN355" t="s">
        <v>5</v>
      </c>
      <c r="AP355" t="str">
        <f t="shared" si="5"/>
        <v/>
      </c>
    </row>
    <row r="356" spans="1:42">
      <c r="A356" t="s">
        <v>1246</v>
      </c>
      <c r="B356" s="4">
        <v>43402</v>
      </c>
      <c r="C356" s="1">
        <v>0.64583333333333337</v>
      </c>
      <c r="D356" t="s">
        <v>224</v>
      </c>
      <c r="E356" t="s">
        <v>801</v>
      </c>
      <c r="G356">
        <v>7087</v>
      </c>
      <c r="H356" t="s">
        <v>231</v>
      </c>
      <c r="I356" t="s">
        <v>232</v>
      </c>
      <c r="J356" t="s">
        <v>5</v>
      </c>
      <c r="K356" t="s">
        <v>778</v>
      </c>
      <c r="L356" t="s">
        <v>1220</v>
      </c>
      <c r="M356">
        <v>16</v>
      </c>
      <c r="N356">
        <v>4</v>
      </c>
      <c r="O356">
        <v>46.945300000000003</v>
      </c>
      <c r="P356">
        <v>35.388399999999997</v>
      </c>
      <c r="Q356">
        <v>16.742599999999999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19.5565</v>
      </c>
      <c r="Z356">
        <v>0</v>
      </c>
      <c r="AA356" t="s">
        <v>458</v>
      </c>
      <c r="AB356">
        <v>0.37619999999999998</v>
      </c>
      <c r="AC356" t="s">
        <v>1247</v>
      </c>
      <c r="AD356">
        <v>0</v>
      </c>
      <c r="AE356" t="s">
        <v>1248</v>
      </c>
      <c r="AF356">
        <v>0</v>
      </c>
      <c r="AG356">
        <v>4.9000000000000004</v>
      </c>
      <c r="AH356">
        <v>123.9089</v>
      </c>
      <c r="AI356">
        <v>25</v>
      </c>
      <c r="AJ356">
        <v>11</v>
      </c>
      <c r="AK356">
        <v>63</v>
      </c>
      <c r="AL356">
        <v>17</v>
      </c>
      <c r="AM356">
        <v>36</v>
      </c>
      <c r="AN356" t="s">
        <v>5</v>
      </c>
      <c r="AP356" t="str">
        <f t="shared" si="5"/>
        <v/>
      </c>
    </row>
    <row r="357" spans="1:42">
      <c r="A357" t="s">
        <v>1249</v>
      </c>
      <c r="B357" s="4">
        <v>43402</v>
      </c>
      <c r="C357" s="1">
        <v>0.64583333333333337</v>
      </c>
      <c r="D357" t="s">
        <v>224</v>
      </c>
      <c r="E357" t="s">
        <v>801</v>
      </c>
      <c r="G357">
        <v>7087</v>
      </c>
      <c r="H357" t="s">
        <v>231</v>
      </c>
      <c r="I357" t="s">
        <v>232</v>
      </c>
      <c r="J357" t="s">
        <v>5</v>
      </c>
      <c r="K357" t="s">
        <v>778</v>
      </c>
      <c r="L357" t="s">
        <v>1220</v>
      </c>
      <c r="M357">
        <v>17</v>
      </c>
      <c r="N357">
        <v>3</v>
      </c>
      <c r="O357">
        <v>36.194000000000003</v>
      </c>
      <c r="P357">
        <v>35.488500000000002</v>
      </c>
      <c r="Q357">
        <v>17.504300000000001</v>
      </c>
      <c r="R357">
        <v>5.9231999999999996</v>
      </c>
      <c r="S357">
        <v>4.2298999999999998</v>
      </c>
      <c r="T357">
        <v>2.3473999999999999</v>
      </c>
      <c r="U357">
        <v>0</v>
      </c>
      <c r="V357">
        <v>0</v>
      </c>
      <c r="W357">
        <v>0</v>
      </c>
      <c r="X357">
        <v>0</v>
      </c>
      <c r="Y357">
        <v>5.6506999999999996</v>
      </c>
      <c r="Z357">
        <v>0</v>
      </c>
      <c r="AA357" t="s">
        <v>637</v>
      </c>
      <c r="AB357">
        <v>0.48820000000000002</v>
      </c>
      <c r="AC357" t="s">
        <v>462</v>
      </c>
      <c r="AD357">
        <v>0.94040000000000001</v>
      </c>
      <c r="AE357" t="s">
        <v>652</v>
      </c>
      <c r="AF357">
        <v>1.2927</v>
      </c>
      <c r="AG357">
        <v>7.9005000000000001</v>
      </c>
      <c r="AH357">
        <v>117.9599</v>
      </c>
      <c r="AI357">
        <v>33</v>
      </c>
      <c r="AJ357">
        <v>7</v>
      </c>
      <c r="AK357">
        <v>58</v>
      </c>
      <c r="AL357">
        <v>17</v>
      </c>
      <c r="AM357">
        <v>37</v>
      </c>
      <c r="AN357" t="s">
        <v>5</v>
      </c>
      <c r="AP357" t="str">
        <f t="shared" si="5"/>
        <v/>
      </c>
    </row>
    <row r="358" spans="1:42">
      <c r="A358" t="s">
        <v>1251</v>
      </c>
      <c r="B358" s="4">
        <v>43402</v>
      </c>
      <c r="C358" s="1">
        <v>0.65277777777777779</v>
      </c>
      <c r="D358" t="s">
        <v>175</v>
      </c>
      <c r="E358" t="s">
        <v>229</v>
      </c>
      <c r="F358" t="s">
        <v>290</v>
      </c>
      <c r="G358">
        <v>6469</v>
      </c>
      <c r="H358" t="s">
        <v>291</v>
      </c>
      <c r="I358" t="s">
        <v>232</v>
      </c>
      <c r="J358" t="s">
        <v>233</v>
      </c>
      <c r="K358" t="s">
        <v>234</v>
      </c>
      <c r="L358" t="s">
        <v>1250</v>
      </c>
      <c r="M358">
        <v>2</v>
      </c>
      <c r="N358">
        <v>2</v>
      </c>
      <c r="O358">
        <v>83.152000000000001</v>
      </c>
      <c r="P358">
        <v>74.363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70.530299999999997</v>
      </c>
      <c r="Z358">
        <v>15.96</v>
      </c>
      <c r="AB358">
        <v>0</v>
      </c>
      <c r="AC358" t="s">
        <v>1252</v>
      </c>
      <c r="AD358">
        <v>1.3614999999999999</v>
      </c>
      <c r="AE358" t="s">
        <v>256</v>
      </c>
      <c r="AF358">
        <v>1.2625</v>
      </c>
      <c r="AG358">
        <v>38</v>
      </c>
      <c r="AH358" s="23">
        <v>284.6293</v>
      </c>
      <c r="AI358">
        <v>0</v>
      </c>
      <c r="AJ358">
        <v>4</v>
      </c>
      <c r="AK358">
        <v>0</v>
      </c>
      <c r="AL358">
        <v>13</v>
      </c>
      <c r="AM358">
        <v>39</v>
      </c>
      <c r="AN358" t="s">
        <v>240</v>
      </c>
      <c r="AP358" t="str">
        <f t="shared" si="5"/>
        <v>Bold</v>
      </c>
    </row>
    <row r="359" spans="1:42">
      <c r="A359" t="s">
        <v>1253</v>
      </c>
      <c r="B359" s="4">
        <v>43402</v>
      </c>
      <c r="C359" s="1">
        <v>0.65277777777777779</v>
      </c>
      <c r="D359" t="s">
        <v>175</v>
      </c>
      <c r="E359" t="s">
        <v>229</v>
      </c>
      <c r="F359" t="s">
        <v>290</v>
      </c>
      <c r="G359">
        <v>6469</v>
      </c>
      <c r="H359" t="s">
        <v>291</v>
      </c>
      <c r="I359" t="s">
        <v>232</v>
      </c>
      <c r="J359" t="s">
        <v>233</v>
      </c>
      <c r="K359" t="s">
        <v>234</v>
      </c>
      <c r="L359" t="s">
        <v>1250</v>
      </c>
      <c r="M359">
        <v>1</v>
      </c>
      <c r="N359">
        <v>2</v>
      </c>
      <c r="O359">
        <v>78.48</v>
      </c>
      <c r="P359">
        <v>64.150800000000004</v>
      </c>
      <c r="Q359">
        <v>26.1875</v>
      </c>
      <c r="R359">
        <v>10.729200000000001</v>
      </c>
      <c r="S359">
        <v>6.4256000000000002</v>
      </c>
      <c r="T359">
        <v>6.7</v>
      </c>
      <c r="U359">
        <v>0</v>
      </c>
      <c r="V359">
        <v>0</v>
      </c>
      <c r="W359">
        <v>0</v>
      </c>
      <c r="X359">
        <v>0</v>
      </c>
      <c r="Y359">
        <v>10.648099999999999</v>
      </c>
      <c r="Z359">
        <v>17.578600000000002</v>
      </c>
      <c r="AA359" t="s">
        <v>1115</v>
      </c>
      <c r="AB359">
        <v>1.1599999999999999</v>
      </c>
      <c r="AC359" t="s">
        <v>1116</v>
      </c>
      <c r="AD359">
        <v>1.8559000000000001</v>
      </c>
      <c r="AE359" t="s">
        <v>315</v>
      </c>
      <c r="AF359">
        <v>0.9375</v>
      </c>
      <c r="AG359">
        <v>34.217300000000002</v>
      </c>
      <c r="AH359">
        <v>259.07060000000001</v>
      </c>
      <c r="AI359">
        <v>4.5</v>
      </c>
      <c r="AJ359">
        <v>14</v>
      </c>
      <c r="AK359">
        <v>68</v>
      </c>
      <c r="AL359">
        <v>13</v>
      </c>
      <c r="AM359">
        <v>10</v>
      </c>
      <c r="AN359" t="s">
        <v>240</v>
      </c>
      <c r="AP359" t="str">
        <f t="shared" si="5"/>
        <v/>
      </c>
    </row>
    <row r="360" spans="1:42">
      <c r="A360" t="s">
        <v>1254</v>
      </c>
      <c r="B360" s="4">
        <v>43402</v>
      </c>
      <c r="C360" s="1">
        <v>0.65277777777777779</v>
      </c>
      <c r="D360" t="s">
        <v>175</v>
      </c>
      <c r="E360" t="s">
        <v>229</v>
      </c>
      <c r="F360" t="s">
        <v>290</v>
      </c>
      <c r="G360">
        <v>6469</v>
      </c>
      <c r="H360" t="s">
        <v>291</v>
      </c>
      <c r="I360" t="s">
        <v>232</v>
      </c>
      <c r="J360" t="s">
        <v>233</v>
      </c>
      <c r="K360" t="s">
        <v>234</v>
      </c>
      <c r="L360" t="s">
        <v>1250</v>
      </c>
      <c r="M360">
        <v>11</v>
      </c>
      <c r="N360">
        <v>2</v>
      </c>
      <c r="O360">
        <v>51.816000000000003</v>
      </c>
      <c r="P360">
        <v>55.795200000000001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48.684800000000003</v>
      </c>
      <c r="Z360">
        <v>17.152100000000001</v>
      </c>
      <c r="AA360" t="s">
        <v>963</v>
      </c>
      <c r="AB360">
        <v>1.4323999999999999</v>
      </c>
      <c r="AC360" t="s">
        <v>1255</v>
      </c>
      <c r="AD360">
        <v>1.7998000000000001</v>
      </c>
      <c r="AE360" t="s">
        <v>1256</v>
      </c>
      <c r="AF360">
        <v>0.88970000000000005</v>
      </c>
      <c r="AG360">
        <v>11.3</v>
      </c>
      <c r="AH360">
        <v>188.87</v>
      </c>
      <c r="AI360">
        <v>4</v>
      </c>
      <c r="AJ360">
        <v>2</v>
      </c>
      <c r="AK360">
        <v>0</v>
      </c>
      <c r="AL360">
        <v>13</v>
      </c>
      <c r="AM360">
        <v>16</v>
      </c>
      <c r="AN360" t="s">
        <v>240</v>
      </c>
      <c r="AP360" t="str">
        <f t="shared" si="5"/>
        <v/>
      </c>
    </row>
    <row r="361" spans="1:42">
      <c r="A361" t="s">
        <v>1257</v>
      </c>
      <c r="B361" s="4">
        <v>43402</v>
      </c>
      <c r="C361" s="1">
        <v>0.65277777777777779</v>
      </c>
      <c r="D361" t="s">
        <v>175</v>
      </c>
      <c r="E361" t="s">
        <v>229</v>
      </c>
      <c r="F361" t="s">
        <v>290</v>
      </c>
      <c r="G361">
        <v>6469</v>
      </c>
      <c r="H361" t="s">
        <v>291</v>
      </c>
      <c r="I361" t="s">
        <v>232</v>
      </c>
      <c r="J361" t="s">
        <v>233</v>
      </c>
      <c r="K361" t="s">
        <v>234</v>
      </c>
      <c r="L361" t="s">
        <v>1250</v>
      </c>
      <c r="M361">
        <v>6</v>
      </c>
      <c r="N361">
        <v>2</v>
      </c>
      <c r="O361">
        <v>70.183999999999997</v>
      </c>
      <c r="P361">
        <v>36.278599999999997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46.270699999999998</v>
      </c>
      <c r="Z361">
        <v>17.7621</v>
      </c>
      <c r="AA361" t="s">
        <v>687</v>
      </c>
      <c r="AB361">
        <v>0.51980000000000004</v>
      </c>
      <c r="AC361" t="s">
        <v>263</v>
      </c>
      <c r="AD361">
        <v>1.1879</v>
      </c>
      <c r="AE361" t="s">
        <v>608</v>
      </c>
      <c r="AF361">
        <v>2.3117999999999999</v>
      </c>
      <c r="AG361">
        <v>1.8</v>
      </c>
      <c r="AH361">
        <v>176.31489999999999</v>
      </c>
      <c r="AI361">
        <v>6.5</v>
      </c>
      <c r="AJ361">
        <v>9</v>
      </c>
      <c r="AK361">
        <v>0</v>
      </c>
      <c r="AL361">
        <v>13</v>
      </c>
      <c r="AM361">
        <v>10</v>
      </c>
      <c r="AN361" t="s">
        <v>240</v>
      </c>
      <c r="AP361" t="str">
        <f t="shared" si="5"/>
        <v/>
      </c>
    </row>
    <row r="362" spans="1:42">
      <c r="A362" t="s">
        <v>1258</v>
      </c>
      <c r="B362" s="4">
        <v>43402</v>
      </c>
      <c r="C362" s="1">
        <v>0.65277777777777779</v>
      </c>
      <c r="D362" t="s">
        <v>175</v>
      </c>
      <c r="E362" t="s">
        <v>229</v>
      </c>
      <c r="F362" t="s">
        <v>290</v>
      </c>
      <c r="G362">
        <v>6469</v>
      </c>
      <c r="H362" t="s">
        <v>291</v>
      </c>
      <c r="I362" t="s">
        <v>232</v>
      </c>
      <c r="J362" t="s">
        <v>233</v>
      </c>
      <c r="K362" t="s">
        <v>234</v>
      </c>
      <c r="L362" t="s">
        <v>1250</v>
      </c>
      <c r="M362">
        <v>4</v>
      </c>
      <c r="N362">
        <v>2</v>
      </c>
      <c r="O362">
        <v>37.39</v>
      </c>
      <c r="P362">
        <v>50.741300000000003</v>
      </c>
      <c r="Q362">
        <v>17.5032</v>
      </c>
      <c r="R362">
        <v>8.0312999999999999</v>
      </c>
      <c r="S362">
        <v>4.6138000000000003</v>
      </c>
      <c r="T362">
        <v>2.7160000000000002</v>
      </c>
      <c r="U362">
        <v>0</v>
      </c>
      <c r="V362">
        <v>0</v>
      </c>
      <c r="W362">
        <v>0</v>
      </c>
      <c r="X362">
        <v>0</v>
      </c>
      <c r="Y362">
        <v>6.6768999999999998</v>
      </c>
      <c r="Z362">
        <v>16.305</v>
      </c>
      <c r="AA362" t="s">
        <v>301</v>
      </c>
      <c r="AB362">
        <v>2.0436000000000001</v>
      </c>
      <c r="AC362" t="s">
        <v>1259</v>
      </c>
      <c r="AD362">
        <v>1.7073</v>
      </c>
      <c r="AE362" t="s">
        <v>1085</v>
      </c>
      <c r="AF362">
        <v>0.6875</v>
      </c>
      <c r="AG362">
        <v>1.8</v>
      </c>
      <c r="AH362">
        <v>150.21600000000001</v>
      </c>
      <c r="AI362">
        <v>10</v>
      </c>
      <c r="AJ362">
        <v>3</v>
      </c>
      <c r="AK362">
        <v>57</v>
      </c>
      <c r="AL362">
        <v>13</v>
      </c>
      <c r="AM362">
        <v>14</v>
      </c>
      <c r="AN362" t="s">
        <v>240</v>
      </c>
      <c r="AP362" t="str">
        <f t="shared" si="5"/>
        <v/>
      </c>
    </row>
    <row r="363" spans="1:42">
      <c r="A363" t="s">
        <v>1260</v>
      </c>
      <c r="B363" s="4">
        <v>43402</v>
      </c>
      <c r="C363" s="1">
        <v>0.65277777777777779</v>
      </c>
      <c r="D363" t="s">
        <v>175</v>
      </c>
      <c r="E363" t="s">
        <v>229</v>
      </c>
      <c r="F363" t="s">
        <v>290</v>
      </c>
      <c r="G363">
        <v>6469</v>
      </c>
      <c r="H363" t="s">
        <v>291</v>
      </c>
      <c r="I363" t="s">
        <v>232</v>
      </c>
      <c r="J363" t="s">
        <v>233</v>
      </c>
      <c r="K363" t="s">
        <v>234</v>
      </c>
      <c r="L363" t="s">
        <v>1250</v>
      </c>
      <c r="M363">
        <v>14</v>
      </c>
      <c r="N363">
        <v>2</v>
      </c>
      <c r="O363">
        <v>45.431699999999999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69.101699999999994</v>
      </c>
      <c r="Z363">
        <v>16.374300000000002</v>
      </c>
      <c r="AA363" t="s">
        <v>1261</v>
      </c>
      <c r="AB363">
        <v>0.5786</v>
      </c>
      <c r="AC363" t="s">
        <v>504</v>
      </c>
      <c r="AD363">
        <v>0.24360000000000001</v>
      </c>
      <c r="AE363" t="s">
        <v>1262</v>
      </c>
      <c r="AF363">
        <v>0.3569</v>
      </c>
      <c r="AG363">
        <v>1.8</v>
      </c>
      <c r="AH363">
        <v>133.88679999999999</v>
      </c>
      <c r="AI363">
        <v>33</v>
      </c>
      <c r="AJ363">
        <v>11</v>
      </c>
      <c r="AK363">
        <v>0</v>
      </c>
      <c r="AL363">
        <v>13</v>
      </c>
      <c r="AM363">
        <v>18</v>
      </c>
      <c r="AN363" t="s">
        <v>240</v>
      </c>
      <c r="AP363" t="str">
        <f t="shared" si="5"/>
        <v/>
      </c>
    </row>
    <row r="364" spans="1:42">
      <c r="A364" t="s">
        <v>1263</v>
      </c>
      <c r="B364" s="4">
        <v>43402</v>
      </c>
      <c r="C364" s="1">
        <v>0.65277777777777779</v>
      </c>
      <c r="D364" t="s">
        <v>175</v>
      </c>
      <c r="E364" t="s">
        <v>229</v>
      </c>
      <c r="F364" t="s">
        <v>290</v>
      </c>
      <c r="G364">
        <v>6469</v>
      </c>
      <c r="H364" t="s">
        <v>291</v>
      </c>
      <c r="I364" t="s">
        <v>232</v>
      </c>
      <c r="J364" t="s">
        <v>233</v>
      </c>
      <c r="K364" t="s">
        <v>234</v>
      </c>
      <c r="L364" t="s">
        <v>1250</v>
      </c>
      <c r="M364">
        <v>9</v>
      </c>
      <c r="N364">
        <v>2</v>
      </c>
      <c r="O364">
        <v>39.633699999999997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60.282899999999998</v>
      </c>
      <c r="Z364">
        <v>16.397099999999998</v>
      </c>
      <c r="AA364" t="s">
        <v>1264</v>
      </c>
      <c r="AB364">
        <v>2.8056000000000001</v>
      </c>
      <c r="AC364" t="s">
        <v>1265</v>
      </c>
      <c r="AD364">
        <v>0.77759999999999996</v>
      </c>
      <c r="AE364" t="s">
        <v>1266</v>
      </c>
      <c r="AF364">
        <v>0.54930000000000001</v>
      </c>
      <c r="AG364">
        <v>1.8</v>
      </c>
      <c r="AH364">
        <v>122.2462</v>
      </c>
      <c r="AI364">
        <v>50</v>
      </c>
      <c r="AJ364">
        <v>12</v>
      </c>
      <c r="AK364">
        <v>0</v>
      </c>
      <c r="AL364">
        <v>13</v>
      </c>
      <c r="AM364">
        <v>41</v>
      </c>
      <c r="AN364" t="s">
        <v>240</v>
      </c>
      <c r="AP364" t="str">
        <f t="shared" si="5"/>
        <v/>
      </c>
    </row>
    <row r="365" spans="1:42">
      <c r="A365" t="s">
        <v>1267</v>
      </c>
      <c r="B365" s="4">
        <v>43402</v>
      </c>
      <c r="C365" s="1">
        <v>0.65277777777777779</v>
      </c>
      <c r="D365" t="s">
        <v>175</v>
      </c>
      <c r="E365" t="s">
        <v>229</v>
      </c>
      <c r="F365" t="s">
        <v>290</v>
      </c>
      <c r="G365">
        <v>6469</v>
      </c>
      <c r="H365" t="s">
        <v>291</v>
      </c>
      <c r="I365" t="s">
        <v>232</v>
      </c>
      <c r="J365" t="s">
        <v>233</v>
      </c>
      <c r="K365" t="s">
        <v>234</v>
      </c>
      <c r="L365" t="s">
        <v>1250</v>
      </c>
      <c r="M365">
        <v>13</v>
      </c>
      <c r="N365">
        <v>2</v>
      </c>
      <c r="O365">
        <v>44.3429</v>
      </c>
      <c r="P365">
        <v>23.98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29.764299999999999</v>
      </c>
      <c r="Z365">
        <v>9.6493000000000002</v>
      </c>
      <c r="AA365" t="s">
        <v>684</v>
      </c>
      <c r="AB365">
        <v>0.71699999999999997</v>
      </c>
      <c r="AC365" t="s">
        <v>592</v>
      </c>
      <c r="AD365">
        <v>1.3797999999999999</v>
      </c>
      <c r="AE365" t="s">
        <v>264</v>
      </c>
      <c r="AF365">
        <v>0.88739999999999997</v>
      </c>
      <c r="AG365">
        <v>1.8</v>
      </c>
      <c r="AH365">
        <v>112.5206</v>
      </c>
      <c r="AI365">
        <v>25</v>
      </c>
      <c r="AJ365">
        <v>13</v>
      </c>
      <c r="AK365">
        <v>0</v>
      </c>
      <c r="AL365">
        <v>13</v>
      </c>
      <c r="AM365">
        <v>9</v>
      </c>
      <c r="AN365" t="s">
        <v>240</v>
      </c>
      <c r="AP365" t="str">
        <f t="shared" si="5"/>
        <v/>
      </c>
    </row>
    <row r="366" spans="1:42">
      <c r="A366" t="s">
        <v>1268</v>
      </c>
      <c r="B366" s="4">
        <v>43402</v>
      </c>
      <c r="C366" s="1">
        <v>0.65277777777777779</v>
      </c>
      <c r="D366" t="s">
        <v>175</v>
      </c>
      <c r="E366" t="s">
        <v>229</v>
      </c>
      <c r="F366" t="s">
        <v>290</v>
      </c>
      <c r="G366">
        <v>6469</v>
      </c>
      <c r="H366" t="s">
        <v>291</v>
      </c>
      <c r="I366" t="s">
        <v>232</v>
      </c>
      <c r="J366" t="s">
        <v>233</v>
      </c>
      <c r="K366" t="s">
        <v>234</v>
      </c>
      <c r="L366" t="s">
        <v>1250</v>
      </c>
      <c r="M366">
        <v>10</v>
      </c>
      <c r="N366">
        <v>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 t="s">
        <v>1269</v>
      </c>
      <c r="AB366">
        <v>1.7688999999999999</v>
      </c>
      <c r="AC366" t="s">
        <v>392</v>
      </c>
      <c r="AD366">
        <v>1.6802999999999999</v>
      </c>
      <c r="AE366" t="s">
        <v>393</v>
      </c>
      <c r="AF366">
        <v>2.2040999999999999</v>
      </c>
      <c r="AG366">
        <v>1.8</v>
      </c>
      <c r="AH366">
        <v>7.4532999999999996</v>
      </c>
      <c r="AI366">
        <v>5.5</v>
      </c>
      <c r="AJ366">
        <v>7</v>
      </c>
      <c r="AK366">
        <v>0</v>
      </c>
      <c r="AL366">
        <v>13</v>
      </c>
      <c r="AN366" t="s">
        <v>240</v>
      </c>
      <c r="AP366" t="str">
        <f t="shared" si="5"/>
        <v/>
      </c>
    </row>
    <row r="367" spans="1:42">
      <c r="A367" t="s">
        <v>1270</v>
      </c>
      <c r="B367" s="4">
        <v>43402</v>
      </c>
      <c r="C367" s="1">
        <v>0.65277777777777779</v>
      </c>
      <c r="D367" t="s">
        <v>175</v>
      </c>
      <c r="E367" t="s">
        <v>229</v>
      </c>
      <c r="F367" t="s">
        <v>290</v>
      </c>
      <c r="G367">
        <v>6469</v>
      </c>
      <c r="H367" t="s">
        <v>291</v>
      </c>
      <c r="I367" t="s">
        <v>232</v>
      </c>
      <c r="J367" t="s">
        <v>233</v>
      </c>
      <c r="K367" t="s">
        <v>234</v>
      </c>
      <c r="L367" t="s">
        <v>1250</v>
      </c>
      <c r="M367">
        <v>12</v>
      </c>
      <c r="N367">
        <v>2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 t="s">
        <v>487</v>
      </c>
      <c r="AB367">
        <v>2.7016</v>
      </c>
      <c r="AC367" t="s">
        <v>813</v>
      </c>
      <c r="AD367">
        <v>1.5044999999999999</v>
      </c>
      <c r="AE367" t="s">
        <v>1180</v>
      </c>
      <c r="AF367">
        <v>1.1501999999999999</v>
      </c>
      <c r="AG367">
        <v>1.8</v>
      </c>
      <c r="AH367">
        <v>7.1562999999999999</v>
      </c>
      <c r="AI367">
        <v>6</v>
      </c>
      <c r="AJ367">
        <v>5</v>
      </c>
      <c r="AK367">
        <v>0</v>
      </c>
      <c r="AL367">
        <v>13</v>
      </c>
      <c r="AN367" t="s">
        <v>240</v>
      </c>
      <c r="AP367" t="str">
        <f t="shared" si="5"/>
        <v/>
      </c>
    </row>
    <row r="368" spans="1:42">
      <c r="A368" t="s">
        <v>1271</v>
      </c>
      <c r="B368" s="4">
        <v>43402</v>
      </c>
      <c r="C368" s="1">
        <v>0.65277777777777779</v>
      </c>
      <c r="D368" t="s">
        <v>175</v>
      </c>
      <c r="E368" t="s">
        <v>229</v>
      </c>
      <c r="F368" t="s">
        <v>290</v>
      </c>
      <c r="G368">
        <v>6469</v>
      </c>
      <c r="H368" t="s">
        <v>291</v>
      </c>
      <c r="I368" t="s">
        <v>232</v>
      </c>
      <c r="J368" t="s">
        <v>233</v>
      </c>
      <c r="K368" t="s">
        <v>234</v>
      </c>
      <c r="L368" t="s">
        <v>1250</v>
      </c>
      <c r="M368">
        <v>3</v>
      </c>
      <c r="N368">
        <v>2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 t="s">
        <v>298</v>
      </c>
      <c r="AB368">
        <v>1.5501</v>
      </c>
      <c r="AC368" t="s">
        <v>1272</v>
      </c>
      <c r="AD368">
        <v>0.2112</v>
      </c>
      <c r="AE368" t="s">
        <v>467</v>
      </c>
      <c r="AF368">
        <v>1.3854</v>
      </c>
      <c r="AG368">
        <v>1.8</v>
      </c>
      <c r="AH368">
        <v>4.9466999999999999</v>
      </c>
      <c r="AI368">
        <v>16</v>
      </c>
      <c r="AJ368">
        <v>1</v>
      </c>
      <c r="AK368">
        <v>0</v>
      </c>
      <c r="AL368">
        <v>13</v>
      </c>
      <c r="AN368" t="s">
        <v>240</v>
      </c>
      <c r="AP368" t="str">
        <f t="shared" si="5"/>
        <v/>
      </c>
    </row>
    <row r="369" spans="1:42">
      <c r="A369" t="s">
        <v>1273</v>
      </c>
      <c r="B369" s="4">
        <v>43402</v>
      </c>
      <c r="C369" s="1">
        <v>0.65277777777777779</v>
      </c>
      <c r="D369" t="s">
        <v>175</v>
      </c>
      <c r="E369" t="s">
        <v>229</v>
      </c>
      <c r="F369" t="s">
        <v>290</v>
      </c>
      <c r="G369">
        <v>6469</v>
      </c>
      <c r="H369" t="s">
        <v>291</v>
      </c>
      <c r="I369" t="s">
        <v>232</v>
      </c>
      <c r="J369" t="s">
        <v>233</v>
      </c>
      <c r="K369" t="s">
        <v>234</v>
      </c>
      <c r="L369" t="s">
        <v>1250</v>
      </c>
      <c r="M369">
        <v>8</v>
      </c>
      <c r="N369">
        <v>2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 t="s">
        <v>305</v>
      </c>
      <c r="AB369">
        <v>1.3956999999999999</v>
      </c>
      <c r="AC369" t="s">
        <v>1274</v>
      </c>
      <c r="AD369">
        <v>0.86599999999999999</v>
      </c>
      <c r="AE369" t="s">
        <v>509</v>
      </c>
      <c r="AF369">
        <v>0.7792</v>
      </c>
      <c r="AG369">
        <v>1.8</v>
      </c>
      <c r="AH369">
        <v>4.8409000000000004</v>
      </c>
      <c r="AI369">
        <v>10</v>
      </c>
      <c r="AJ369">
        <v>8</v>
      </c>
      <c r="AK369">
        <v>0</v>
      </c>
      <c r="AL369">
        <v>13</v>
      </c>
      <c r="AN369" t="s">
        <v>240</v>
      </c>
      <c r="AP369" t="str">
        <f t="shared" si="5"/>
        <v/>
      </c>
    </row>
    <row r="370" spans="1:42">
      <c r="A370" t="s">
        <v>1275</v>
      </c>
      <c r="B370" s="4">
        <v>43402</v>
      </c>
      <c r="C370" s="1">
        <v>0.65277777777777779</v>
      </c>
      <c r="D370" t="s">
        <v>175</v>
      </c>
      <c r="E370" t="s">
        <v>229</v>
      </c>
      <c r="F370" t="s">
        <v>290</v>
      </c>
      <c r="G370">
        <v>6469</v>
      </c>
      <c r="H370" t="s">
        <v>291</v>
      </c>
      <c r="I370" t="s">
        <v>232</v>
      </c>
      <c r="J370" t="s">
        <v>233</v>
      </c>
      <c r="K370" t="s">
        <v>234</v>
      </c>
      <c r="L370" t="s">
        <v>1250</v>
      </c>
      <c r="M370">
        <v>5</v>
      </c>
      <c r="N370">
        <v>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 t="s">
        <v>499</v>
      </c>
      <c r="AB370">
        <v>0.79279999999999995</v>
      </c>
      <c r="AC370" t="s">
        <v>504</v>
      </c>
      <c r="AD370">
        <v>0.24360000000000001</v>
      </c>
      <c r="AE370" t="s">
        <v>387</v>
      </c>
      <c r="AF370">
        <v>0.89870000000000005</v>
      </c>
      <c r="AG370">
        <v>1.8</v>
      </c>
      <c r="AH370">
        <v>3.7351000000000001</v>
      </c>
      <c r="AI370">
        <v>20</v>
      </c>
      <c r="AJ370">
        <v>6</v>
      </c>
      <c r="AK370">
        <v>0</v>
      </c>
      <c r="AL370">
        <v>13</v>
      </c>
      <c r="AN370" t="s">
        <v>240</v>
      </c>
      <c r="AP370" t="str">
        <f t="shared" si="5"/>
        <v/>
      </c>
    </row>
    <row r="371" spans="1:42">
      <c r="A371" t="s">
        <v>1276</v>
      </c>
      <c r="B371" s="4">
        <v>43402</v>
      </c>
      <c r="C371" s="1">
        <v>0.65277777777777779</v>
      </c>
      <c r="D371" t="s">
        <v>175</v>
      </c>
      <c r="E371" t="s">
        <v>229</v>
      </c>
      <c r="F371" t="s">
        <v>290</v>
      </c>
      <c r="G371">
        <v>6469</v>
      </c>
      <c r="H371" t="s">
        <v>291</v>
      </c>
      <c r="I371" t="s">
        <v>232</v>
      </c>
      <c r="J371" t="s">
        <v>233</v>
      </c>
      <c r="K371" t="s">
        <v>234</v>
      </c>
      <c r="L371" t="s">
        <v>1250</v>
      </c>
      <c r="M371">
        <v>7</v>
      </c>
      <c r="N371">
        <v>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 t="s">
        <v>493</v>
      </c>
      <c r="AB371">
        <v>0.77929999999999999</v>
      </c>
      <c r="AC371" t="s">
        <v>504</v>
      </c>
      <c r="AD371">
        <v>0.24360000000000001</v>
      </c>
      <c r="AE371" t="s">
        <v>509</v>
      </c>
      <c r="AF371">
        <v>0.7792</v>
      </c>
      <c r="AG371">
        <v>1.8</v>
      </c>
      <c r="AH371">
        <v>3.6021000000000001</v>
      </c>
      <c r="AI371">
        <v>12</v>
      </c>
      <c r="AJ371">
        <v>10</v>
      </c>
      <c r="AK371">
        <v>0</v>
      </c>
      <c r="AL371">
        <v>13</v>
      </c>
      <c r="AN371" t="s">
        <v>240</v>
      </c>
      <c r="AP371" t="str">
        <f t="shared" si="5"/>
        <v/>
      </c>
    </row>
    <row r="372" spans="1:42">
      <c r="A372" t="s">
        <v>1278</v>
      </c>
      <c r="B372" s="4">
        <v>43402</v>
      </c>
      <c r="C372" s="1">
        <v>0.65625</v>
      </c>
      <c r="D372" t="s">
        <v>212</v>
      </c>
      <c r="E372" t="s">
        <v>730</v>
      </c>
      <c r="G372">
        <v>6814</v>
      </c>
      <c r="H372" t="s">
        <v>328</v>
      </c>
      <c r="I372" t="s">
        <v>329</v>
      </c>
      <c r="J372" t="s">
        <v>233</v>
      </c>
      <c r="K372" t="s">
        <v>521</v>
      </c>
      <c r="L372" t="s">
        <v>1277</v>
      </c>
      <c r="M372">
        <v>5</v>
      </c>
      <c r="N372">
        <v>6</v>
      </c>
      <c r="O372">
        <v>80.697000000000003</v>
      </c>
      <c r="P372">
        <v>111.7276</v>
      </c>
      <c r="Q372">
        <v>38.2592</v>
      </c>
      <c r="R372">
        <v>15.2409</v>
      </c>
      <c r="S372">
        <v>9.5795999999999992</v>
      </c>
      <c r="T372">
        <v>4.7746000000000004</v>
      </c>
      <c r="U372">
        <v>3.2778999999999998</v>
      </c>
      <c r="V372">
        <v>1.3069</v>
      </c>
      <c r="W372">
        <v>1.0196000000000001</v>
      </c>
      <c r="X372">
        <v>0</v>
      </c>
      <c r="Y372">
        <v>2.0831</v>
      </c>
      <c r="Z372">
        <v>19.974299999999999</v>
      </c>
      <c r="AA372" t="s">
        <v>333</v>
      </c>
      <c r="AB372">
        <v>2.7477999999999998</v>
      </c>
      <c r="AC372" t="s">
        <v>334</v>
      </c>
      <c r="AD372">
        <v>3.2458999999999998</v>
      </c>
      <c r="AE372" t="s">
        <v>346</v>
      </c>
      <c r="AF372">
        <v>2.0661999999999998</v>
      </c>
      <c r="AG372">
        <v>28.3352</v>
      </c>
      <c r="AH372" s="23">
        <v>324.33589999999998</v>
      </c>
      <c r="AI372">
        <v>2.5</v>
      </c>
      <c r="AK372">
        <v>0</v>
      </c>
      <c r="AL372">
        <v>12</v>
      </c>
      <c r="AM372">
        <v>20</v>
      </c>
      <c r="AN372" t="s">
        <v>1279</v>
      </c>
      <c r="AP372" t="str">
        <f t="shared" si="5"/>
        <v>Bold</v>
      </c>
    </row>
    <row r="373" spans="1:42">
      <c r="A373" t="s">
        <v>1280</v>
      </c>
      <c r="B373" s="4">
        <v>43402</v>
      </c>
      <c r="C373" s="1">
        <v>0.65625</v>
      </c>
      <c r="D373" t="s">
        <v>212</v>
      </c>
      <c r="E373" t="s">
        <v>730</v>
      </c>
      <c r="G373">
        <v>6814</v>
      </c>
      <c r="H373" t="s">
        <v>328</v>
      </c>
      <c r="I373" t="s">
        <v>329</v>
      </c>
      <c r="J373" t="s">
        <v>233</v>
      </c>
      <c r="K373" t="s">
        <v>521</v>
      </c>
      <c r="L373" t="s">
        <v>1277</v>
      </c>
      <c r="M373">
        <v>3</v>
      </c>
      <c r="N373">
        <v>5</v>
      </c>
      <c r="O373">
        <v>79.327500000000001</v>
      </c>
      <c r="P373">
        <v>80.179500000000004</v>
      </c>
      <c r="Q373">
        <v>51.392699999999998</v>
      </c>
      <c r="R373">
        <v>9.7925000000000004</v>
      </c>
      <c r="S373">
        <v>5.0820999999999996</v>
      </c>
      <c r="T373">
        <v>8.1991999999999994</v>
      </c>
      <c r="U373">
        <v>3.1092</v>
      </c>
      <c r="V373">
        <v>0</v>
      </c>
      <c r="W373">
        <v>0</v>
      </c>
      <c r="X373">
        <v>0</v>
      </c>
      <c r="Y373">
        <v>7.4371999999999998</v>
      </c>
      <c r="Z373">
        <v>18.704999999999998</v>
      </c>
      <c r="AA373" t="s">
        <v>352</v>
      </c>
      <c r="AB373">
        <v>2.7681</v>
      </c>
      <c r="AC373" t="s">
        <v>353</v>
      </c>
      <c r="AD373">
        <v>2.9533999999999998</v>
      </c>
      <c r="AE373" t="s">
        <v>1281</v>
      </c>
      <c r="AF373">
        <v>6.6207000000000003</v>
      </c>
      <c r="AG373">
        <v>19.024000000000001</v>
      </c>
      <c r="AH373">
        <v>294.59109999999998</v>
      </c>
      <c r="AI373">
        <v>4</v>
      </c>
      <c r="AK373">
        <v>0</v>
      </c>
      <c r="AL373">
        <v>12</v>
      </c>
      <c r="AM373">
        <v>13</v>
      </c>
      <c r="AN373" t="s">
        <v>1279</v>
      </c>
      <c r="AP373" t="str">
        <f t="shared" si="5"/>
        <v/>
      </c>
    </row>
    <row r="374" spans="1:42">
      <c r="A374" t="s">
        <v>1282</v>
      </c>
      <c r="B374" s="4">
        <v>43402</v>
      </c>
      <c r="C374" s="1">
        <v>0.65625</v>
      </c>
      <c r="D374" t="s">
        <v>212</v>
      </c>
      <c r="E374" t="s">
        <v>730</v>
      </c>
      <c r="G374">
        <v>6814</v>
      </c>
      <c r="H374" t="s">
        <v>328</v>
      </c>
      <c r="I374" t="s">
        <v>329</v>
      </c>
      <c r="J374" t="s">
        <v>233</v>
      </c>
      <c r="K374" t="s">
        <v>521</v>
      </c>
      <c r="L374" t="s">
        <v>1277</v>
      </c>
      <c r="M374">
        <v>10</v>
      </c>
      <c r="N374">
        <v>6</v>
      </c>
      <c r="O374">
        <v>97.602699999999999</v>
      </c>
      <c r="P374">
        <v>73.291300000000007</v>
      </c>
      <c r="Q374">
        <v>26.251000000000001</v>
      </c>
      <c r="R374">
        <v>10.292199999999999</v>
      </c>
      <c r="S374">
        <v>5.0148999999999999</v>
      </c>
      <c r="T374">
        <v>5.1764000000000001</v>
      </c>
      <c r="U374">
        <v>2.6459999999999999</v>
      </c>
      <c r="V374">
        <v>1.7408999999999999</v>
      </c>
      <c r="W374">
        <v>1.9182999999999999</v>
      </c>
      <c r="X374">
        <v>1.7568999999999999</v>
      </c>
      <c r="Y374">
        <v>0</v>
      </c>
      <c r="Z374">
        <v>21.835000000000001</v>
      </c>
      <c r="AA374" t="s">
        <v>376</v>
      </c>
      <c r="AB374">
        <v>3.831</v>
      </c>
      <c r="AC374" t="s">
        <v>357</v>
      </c>
      <c r="AD374">
        <v>3.9847000000000001</v>
      </c>
      <c r="AE374" t="s">
        <v>1283</v>
      </c>
      <c r="AF374">
        <v>1.1666000000000001</v>
      </c>
      <c r="AG374">
        <v>13.8306</v>
      </c>
      <c r="AH374">
        <v>270.33870000000002</v>
      </c>
      <c r="AI374">
        <v>10</v>
      </c>
      <c r="AK374">
        <v>0</v>
      </c>
      <c r="AL374">
        <v>12</v>
      </c>
      <c r="AM374">
        <v>86</v>
      </c>
      <c r="AN374" t="s">
        <v>1279</v>
      </c>
      <c r="AP374" t="str">
        <f t="shared" si="5"/>
        <v/>
      </c>
    </row>
    <row r="375" spans="1:42">
      <c r="A375" t="s">
        <v>1284</v>
      </c>
      <c r="B375" s="4">
        <v>43402</v>
      </c>
      <c r="C375" s="1">
        <v>0.65625</v>
      </c>
      <c r="D375" t="s">
        <v>212</v>
      </c>
      <c r="E375" t="s">
        <v>730</v>
      </c>
      <c r="G375">
        <v>6814</v>
      </c>
      <c r="H375" t="s">
        <v>328</v>
      </c>
      <c r="I375" t="s">
        <v>329</v>
      </c>
      <c r="J375" t="s">
        <v>233</v>
      </c>
      <c r="K375" t="s">
        <v>521</v>
      </c>
      <c r="L375" t="s">
        <v>1277</v>
      </c>
      <c r="M375">
        <v>12</v>
      </c>
      <c r="N375">
        <v>5</v>
      </c>
      <c r="O375">
        <v>103.3537</v>
      </c>
      <c r="P375">
        <v>57.906500000000001</v>
      </c>
      <c r="Q375">
        <v>29.479099999999999</v>
      </c>
      <c r="R375">
        <v>9.1774000000000004</v>
      </c>
      <c r="S375">
        <v>4.4291</v>
      </c>
      <c r="T375">
        <v>4.4436</v>
      </c>
      <c r="U375">
        <v>2.3708</v>
      </c>
      <c r="V375">
        <v>0</v>
      </c>
      <c r="W375">
        <v>0</v>
      </c>
      <c r="X375">
        <v>0</v>
      </c>
      <c r="Y375">
        <v>5.7853000000000003</v>
      </c>
      <c r="Z375">
        <v>16.241399999999999</v>
      </c>
      <c r="AA375" t="s">
        <v>1285</v>
      </c>
      <c r="AB375">
        <v>1.8012999999999999</v>
      </c>
      <c r="AC375" t="s">
        <v>615</v>
      </c>
      <c r="AD375">
        <v>3.0956000000000001</v>
      </c>
      <c r="AE375" t="s">
        <v>346</v>
      </c>
      <c r="AF375">
        <v>2.1751</v>
      </c>
      <c r="AG375">
        <v>17.989999999999998</v>
      </c>
      <c r="AH375">
        <v>258.24880000000002</v>
      </c>
      <c r="AI375">
        <v>3</v>
      </c>
      <c r="AK375">
        <v>0</v>
      </c>
      <c r="AL375">
        <v>12</v>
      </c>
      <c r="AM375">
        <v>230</v>
      </c>
      <c r="AN375" t="s">
        <v>1279</v>
      </c>
      <c r="AP375" t="str">
        <f t="shared" si="5"/>
        <v/>
      </c>
    </row>
    <row r="376" spans="1:42">
      <c r="A376" t="s">
        <v>1286</v>
      </c>
      <c r="B376" s="4">
        <v>43402</v>
      </c>
      <c r="C376" s="1">
        <v>0.65625</v>
      </c>
      <c r="D376" t="s">
        <v>212</v>
      </c>
      <c r="E376" t="s">
        <v>730</v>
      </c>
      <c r="G376">
        <v>6814</v>
      </c>
      <c r="H376" t="s">
        <v>328</v>
      </c>
      <c r="I376" t="s">
        <v>329</v>
      </c>
      <c r="J376" t="s">
        <v>233</v>
      </c>
      <c r="K376" t="s">
        <v>521</v>
      </c>
      <c r="L376" t="s">
        <v>1277</v>
      </c>
      <c r="M376">
        <v>11</v>
      </c>
      <c r="N376">
        <v>5</v>
      </c>
      <c r="O376">
        <v>49.816299999999998</v>
      </c>
      <c r="P376">
        <v>51.3123</v>
      </c>
      <c r="Q376">
        <v>28.6968</v>
      </c>
      <c r="R376">
        <v>15.4642</v>
      </c>
      <c r="S376">
        <v>5.1456</v>
      </c>
      <c r="T376">
        <v>4.0434000000000001</v>
      </c>
      <c r="U376">
        <v>2.3889999999999998</v>
      </c>
      <c r="V376">
        <v>1.1240000000000001</v>
      </c>
      <c r="W376">
        <v>1.6398999999999999</v>
      </c>
      <c r="X376">
        <v>1.9534</v>
      </c>
      <c r="Y376">
        <v>0</v>
      </c>
      <c r="Z376">
        <v>23.76</v>
      </c>
      <c r="AA376" t="s">
        <v>855</v>
      </c>
      <c r="AB376">
        <v>2.1837</v>
      </c>
      <c r="AC376" t="s">
        <v>615</v>
      </c>
      <c r="AD376">
        <v>2.7528000000000001</v>
      </c>
      <c r="AE376" t="s">
        <v>438</v>
      </c>
      <c r="AF376">
        <v>2.2833999999999999</v>
      </c>
      <c r="AG376">
        <v>11.9559</v>
      </c>
      <c r="AH376">
        <v>204.52080000000001</v>
      </c>
      <c r="AI376">
        <v>16</v>
      </c>
      <c r="AK376">
        <v>0</v>
      </c>
      <c r="AL376">
        <v>12</v>
      </c>
      <c r="AM376">
        <v>67</v>
      </c>
      <c r="AN376" t="s">
        <v>1279</v>
      </c>
      <c r="AP376" t="str">
        <f t="shared" si="5"/>
        <v/>
      </c>
    </row>
    <row r="377" spans="1:42">
      <c r="A377" t="s">
        <v>1287</v>
      </c>
      <c r="B377" s="4">
        <v>43402</v>
      </c>
      <c r="C377" s="1">
        <v>0.65625</v>
      </c>
      <c r="D377" t="s">
        <v>212</v>
      </c>
      <c r="E377" t="s">
        <v>730</v>
      </c>
      <c r="G377">
        <v>6814</v>
      </c>
      <c r="H377" t="s">
        <v>328</v>
      </c>
      <c r="I377" t="s">
        <v>329</v>
      </c>
      <c r="J377" t="s">
        <v>233</v>
      </c>
      <c r="K377" t="s">
        <v>521</v>
      </c>
      <c r="L377" t="s">
        <v>1277</v>
      </c>
      <c r="M377">
        <v>9</v>
      </c>
      <c r="N377">
        <v>5</v>
      </c>
      <c r="O377">
        <v>62.960999999999999</v>
      </c>
      <c r="P377">
        <v>66.768000000000001</v>
      </c>
      <c r="Q377">
        <v>13.006600000000001</v>
      </c>
      <c r="R377">
        <v>6.3391000000000002</v>
      </c>
      <c r="S377">
        <v>2.8329</v>
      </c>
      <c r="T377">
        <v>3.9310999999999998</v>
      </c>
      <c r="U377">
        <v>0</v>
      </c>
      <c r="V377">
        <v>0</v>
      </c>
      <c r="W377">
        <v>0</v>
      </c>
      <c r="X377">
        <v>0</v>
      </c>
      <c r="Y377">
        <v>7.1680000000000001</v>
      </c>
      <c r="Z377">
        <v>8.5850000000000009</v>
      </c>
      <c r="AA377" t="s">
        <v>372</v>
      </c>
      <c r="AB377">
        <v>0.91759999999999997</v>
      </c>
      <c r="AC377" t="s">
        <v>373</v>
      </c>
      <c r="AD377">
        <v>1.4123000000000001</v>
      </c>
      <c r="AE377" t="s">
        <v>1005</v>
      </c>
      <c r="AF377">
        <v>1.6102000000000001</v>
      </c>
      <c r="AG377">
        <v>23.0837</v>
      </c>
      <c r="AH377">
        <v>198.6156</v>
      </c>
      <c r="AI377">
        <v>16</v>
      </c>
      <c r="AK377">
        <v>0</v>
      </c>
      <c r="AL377">
        <v>12</v>
      </c>
      <c r="AM377">
        <v>199</v>
      </c>
      <c r="AN377" t="s">
        <v>1279</v>
      </c>
      <c r="AP377" t="str">
        <f t="shared" si="5"/>
        <v/>
      </c>
    </row>
    <row r="378" spans="1:42">
      <c r="A378" t="s">
        <v>1288</v>
      </c>
      <c r="B378" s="4">
        <v>43402</v>
      </c>
      <c r="C378" s="1">
        <v>0.65625</v>
      </c>
      <c r="D378" t="s">
        <v>212</v>
      </c>
      <c r="E378" t="s">
        <v>730</v>
      </c>
      <c r="G378">
        <v>6814</v>
      </c>
      <c r="H378" t="s">
        <v>328</v>
      </c>
      <c r="I378" t="s">
        <v>329</v>
      </c>
      <c r="J378" t="s">
        <v>233</v>
      </c>
      <c r="K378" t="s">
        <v>521</v>
      </c>
      <c r="L378" t="s">
        <v>1277</v>
      </c>
      <c r="M378">
        <v>2</v>
      </c>
      <c r="N378">
        <v>6</v>
      </c>
      <c r="O378">
        <v>58.608600000000003</v>
      </c>
      <c r="P378">
        <v>48.229399999999998</v>
      </c>
      <c r="Q378">
        <v>32.808100000000003</v>
      </c>
      <c r="R378">
        <v>6.5960000000000001</v>
      </c>
      <c r="S378">
        <v>6.7942</v>
      </c>
      <c r="T378">
        <v>4.7965</v>
      </c>
      <c r="U378">
        <v>2.7964000000000002</v>
      </c>
      <c r="V378">
        <v>1.6526000000000001</v>
      </c>
      <c r="W378">
        <v>1.7313000000000001</v>
      </c>
      <c r="X378">
        <v>1.2488999999999999</v>
      </c>
      <c r="Y378">
        <v>0</v>
      </c>
      <c r="Z378">
        <v>10.0242</v>
      </c>
      <c r="AA378" t="s">
        <v>1135</v>
      </c>
      <c r="AB378">
        <v>1.5590999999999999</v>
      </c>
      <c r="AC378" t="s">
        <v>1289</v>
      </c>
      <c r="AD378">
        <v>2.2593000000000001</v>
      </c>
      <c r="AE378" t="s">
        <v>1290</v>
      </c>
      <c r="AF378">
        <v>2.1732999999999998</v>
      </c>
      <c r="AG378">
        <v>8.2319999999999993</v>
      </c>
      <c r="AH378">
        <v>189.50970000000001</v>
      </c>
      <c r="AI378">
        <v>16</v>
      </c>
      <c r="AK378">
        <v>0</v>
      </c>
      <c r="AL378">
        <v>12</v>
      </c>
      <c r="AM378">
        <v>20</v>
      </c>
      <c r="AN378" t="s">
        <v>1279</v>
      </c>
      <c r="AP378" t="str">
        <f t="shared" si="5"/>
        <v/>
      </c>
    </row>
    <row r="379" spans="1:42">
      <c r="A379" t="s">
        <v>1291</v>
      </c>
      <c r="B379" s="4">
        <v>43402</v>
      </c>
      <c r="C379" s="1">
        <v>0.65625</v>
      </c>
      <c r="D379" t="s">
        <v>212</v>
      </c>
      <c r="E379" t="s">
        <v>730</v>
      </c>
      <c r="G379">
        <v>6814</v>
      </c>
      <c r="H379" t="s">
        <v>328</v>
      </c>
      <c r="I379" t="s">
        <v>329</v>
      </c>
      <c r="J379" t="s">
        <v>233</v>
      </c>
      <c r="K379" t="s">
        <v>521</v>
      </c>
      <c r="L379" t="s">
        <v>1277</v>
      </c>
      <c r="M379">
        <v>4</v>
      </c>
      <c r="N379">
        <v>6</v>
      </c>
      <c r="O379">
        <v>57.316400000000002</v>
      </c>
      <c r="P379">
        <v>39.569800000000001</v>
      </c>
      <c r="Q379">
        <v>37.577800000000003</v>
      </c>
      <c r="R379">
        <v>11.699299999999999</v>
      </c>
      <c r="S379">
        <v>6.7897999999999996</v>
      </c>
      <c r="T379">
        <v>3.9935999999999998</v>
      </c>
      <c r="U379">
        <v>3.9794999999999998</v>
      </c>
      <c r="V379">
        <v>1.4993000000000001</v>
      </c>
      <c r="W379">
        <v>0.93410000000000004</v>
      </c>
      <c r="X379">
        <v>0.80049999999999999</v>
      </c>
      <c r="Y379">
        <v>0</v>
      </c>
      <c r="Z379">
        <v>13.791399999999999</v>
      </c>
      <c r="AA379" t="s">
        <v>1292</v>
      </c>
      <c r="AB379">
        <v>0.31869999999999998</v>
      </c>
      <c r="AC379" t="s">
        <v>1018</v>
      </c>
      <c r="AD379">
        <v>1.3049999999999999</v>
      </c>
      <c r="AE379" t="s">
        <v>975</v>
      </c>
      <c r="AF379">
        <v>1.6777</v>
      </c>
      <c r="AG379">
        <v>4.1425999999999998</v>
      </c>
      <c r="AH379">
        <v>185.3956</v>
      </c>
      <c r="AI379">
        <v>25</v>
      </c>
      <c r="AK379">
        <v>0</v>
      </c>
      <c r="AL379">
        <v>12</v>
      </c>
      <c r="AM379">
        <v>20</v>
      </c>
      <c r="AN379" t="s">
        <v>1279</v>
      </c>
      <c r="AP379" t="str">
        <f t="shared" si="5"/>
        <v/>
      </c>
    </row>
    <row r="380" spans="1:42">
      <c r="A380" t="s">
        <v>1293</v>
      </c>
      <c r="B380" s="4">
        <v>43402</v>
      </c>
      <c r="C380" s="1">
        <v>0.65625</v>
      </c>
      <c r="D380" t="s">
        <v>212</v>
      </c>
      <c r="E380" t="s">
        <v>730</v>
      </c>
      <c r="G380">
        <v>6814</v>
      </c>
      <c r="H380" t="s">
        <v>328</v>
      </c>
      <c r="I380" t="s">
        <v>329</v>
      </c>
      <c r="J380" t="s">
        <v>233</v>
      </c>
      <c r="K380" t="s">
        <v>521</v>
      </c>
      <c r="L380" t="s">
        <v>1277</v>
      </c>
      <c r="M380">
        <v>1</v>
      </c>
      <c r="N380">
        <v>8</v>
      </c>
      <c r="O380">
        <v>52.772500000000001</v>
      </c>
      <c r="P380">
        <v>46.587400000000002</v>
      </c>
      <c r="Q380">
        <v>18.720199999999998</v>
      </c>
      <c r="R380">
        <v>5.4535</v>
      </c>
      <c r="S380">
        <v>3.8559000000000001</v>
      </c>
      <c r="T380">
        <v>4.7126000000000001</v>
      </c>
      <c r="U380">
        <v>5.6555</v>
      </c>
      <c r="V380">
        <v>4.3045999999999998</v>
      </c>
      <c r="W380">
        <v>3.0524</v>
      </c>
      <c r="X380">
        <v>3.3386999999999998</v>
      </c>
      <c r="Y380">
        <v>0</v>
      </c>
      <c r="Z380">
        <v>15.799300000000001</v>
      </c>
      <c r="AA380" t="s">
        <v>1007</v>
      </c>
      <c r="AB380">
        <v>0.85340000000000005</v>
      </c>
      <c r="AC380" t="s">
        <v>719</v>
      </c>
      <c r="AD380">
        <v>0.65980000000000005</v>
      </c>
      <c r="AE380" t="s">
        <v>1294</v>
      </c>
      <c r="AF380">
        <v>0.65180000000000005</v>
      </c>
      <c r="AG380">
        <v>15.9025</v>
      </c>
      <c r="AH380">
        <v>182.32</v>
      </c>
      <c r="AI380">
        <v>20</v>
      </c>
      <c r="AK380">
        <v>0</v>
      </c>
      <c r="AL380">
        <v>12</v>
      </c>
      <c r="AM380">
        <v>28</v>
      </c>
      <c r="AN380" t="s">
        <v>1279</v>
      </c>
      <c r="AP380" t="str">
        <f t="shared" si="5"/>
        <v/>
      </c>
    </row>
    <row r="381" spans="1:42">
      <c r="A381" t="s">
        <v>1295</v>
      </c>
      <c r="B381" s="4">
        <v>43402</v>
      </c>
      <c r="C381" s="1">
        <v>0.65625</v>
      </c>
      <c r="D381" t="s">
        <v>212</v>
      </c>
      <c r="E381" t="s">
        <v>730</v>
      </c>
      <c r="G381">
        <v>6814</v>
      </c>
      <c r="H381" t="s">
        <v>328</v>
      </c>
      <c r="I381" t="s">
        <v>329</v>
      </c>
      <c r="J381" t="s">
        <v>233</v>
      </c>
      <c r="K381" t="s">
        <v>521</v>
      </c>
      <c r="L381" t="s">
        <v>1277</v>
      </c>
      <c r="M381">
        <v>7</v>
      </c>
      <c r="N381">
        <v>6</v>
      </c>
      <c r="O381">
        <v>54.564500000000002</v>
      </c>
      <c r="P381">
        <v>41.464199999999998</v>
      </c>
      <c r="Q381">
        <v>21.064399999999999</v>
      </c>
      <c r="R381">
        <v>5.9592999999999998</v>
      </c>
      <c r="S381">
        <v>7.1218000000000004</v>
      </c>
      <c r="T381">
        <v>5.4943999999999997</v>
      </c>
      <c r="U381">
        <v>2.1806999999999999</v>
      </c>
      <c r="V381">
        <v>1.7553000000000001</v>
      </c>
      <c r="W381">
        <v>1.5059</v>
      </c>
      <c r="X381">
        <v>1.4870000000000001</v>
      </c>
      <c r="Y381">
        <v>0</v>
      </c>
      <c r="Z381">
        <v>11.4314</v>
      </c>
      <c r="AA381" t="s">
        <v>718</v>
      </c>
      <c r="AB381">
        <v>2.9802</v>
      </c>
      <c r="AC381" t="s">
        <v>334</v>
      </c>
      <c r="AD381">
        <v>2.9723000000000002</v>
      </c>
      <c r="AE381" t="s">
        <v>1296</v>
      </c>
      <c r="AF381">
        <v>4.9417999999999997</v>
      </c>
      <c r="AG381">
        <v>4.6143000000000001</v>
      </c>
      <c r="AH381">
        <v>169.5376</v>
      </c>
      <c r="AI381">
        <v>16</v>
      </c>
      <c r="AK381">
        <v>0</v>
      </c>
      <c r="AL381">
        <v>12</v>
      </c>
      <c r="AM381">
        <v>48</v>
      </c>
      <c r="AN381" t="s">
        <v>1279</v>
      </c>
      <c r="AP381" t="str">
        <f t="shared" si="5"/>
        <v/>
      </c>
    </row>
    <row r="382" spans="1:42">
      <c r="A382" t="s">
        <v>1297</v>
      </c>
      <c r="B382" s="4">
        <v>43402</v>
      </c>
      <c r="C382" s="1">
        <v>0.65625</v>
      </c>
      <c r="D382" t="s">
        <v>212</v>
      </c>
      <c r="E382" t="s">
        <v>730</v>
      </c>
      <c r="G382">
        <v>6814</v>
      </c>
      <c r="H382" t="s">
        <v>328</v>
      </c>
      <c r="I382" t="s">
        <v>329</v>
      </c>
      <c r="J382" t="s">
        <v>233</v>
      </c>
      <c r="K382" t="s">
        <v>521</v>
      </c>
      <c r="L382" t="s">
        <v>1277</v>
      </c>
      <c r="M382">
        <v>6</v>
      </c>
      <c r="N382">
        <v>9</v>
      </c>
      <c r="O382">
        <v>59.4009</v>
      </c>
      <c r="P382">
        <v>25.433299999999999</v>
      </c>
      <c r="Q382">
        <v>24.066199999999998</v>
      </c>
      <c r="R382">
        <v>7.8638000000000003</v>
      </c>
      <c r="S382">
        <v>6.1323999999999996</v>
      </c>
      <c r="T382">
        <v>3.0085999999999999</v>
      </c>
      <c r="U382">
        <v>1.6217999999999999</v>
      </c>
      <c r="V382">
        <v>3.0246</v>
      </c>
      <c r="W382">
        <v>1.6825000000000001</v>
      </c>
      <c r="X382">
        <v>1.7985</v>
      </c>
      <c r="Y382">
        <v>0</v>
      </c>
      <c r="Z382">
        <v>18.512899999999998</v>
      </c>
      <c r="AA382" t="s">
        <v>380</v>
      </c>
      <c r="AB382">
        <v>0.3029</v>
      </c>
      <c r="AC382" t="s">
        <v>569</v>
      </c>
      <c r="AD382">
        <v>1.2396</v>
      </c>
      <c r="AE382" t="s">
        <v>604</v>
      </c>
      <c r="AF382">
        <v>0.92369999999999997</v>
      </c>
      <c r="AG382">
        <v>7.5179999999999998</v>
      </c>
      <c r="AH382">
        <v>162.52979999999999</v>
      </c>
      <c r="AI382">
        <v>16</v>
      </c>
      <c r="AK382">
        <v>0</v>
      </c>
      <c r="AL382">
        <v>12</v>
      </c>
      <c r="AM382">
        <v>13</v>
      </c>
      <c r="AN382" t="s">
        <v>1279</v>
      </c>
      <c r="AP382" t="str">
        <f t="shared" si="5"/>
        <v/>
      </c>
    </row>
    <row r="383" spans="1:42">
      <c r="A383" t="s">
        <v>1298</v>
      </c>
      <c r="B383" s="4">
        <v>43402</v>
      </c>
      <c r="C383" s="1">
        <v>0.65625</v>
      </c>
      <c r="D383" t="s">
        <v>212</v>
      </c>
      <c r="E383" t="s">
        <v>730</v>
      </c>
      <c r="G383">
        <v>6814</v>
      </c>
      <c r="H383" t="s">
        <v>328</v>
      </c>
      <c r="I383" t="s">
        <v>329</v>
      </c>
      <c r="J383" t="s">
        <v>233</v>
      </c>
      <c r="K383" t="s">
        <v>521</v>
      </c>
      <c r="L383" t="s">
        <v>1277</v>
      </c>
      <c r="M383">
        <v>8</v>
      </c>
      <c r="N383">
        <v>5</v>
      </c>
      <c r="O383">
        <v>58.624499999999998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89.167900000000003</v>
      </c>
      <c r="Z383">
        <v>0</v>
      </c>
      <c r="AA383" t="s">
        <v>348</v>
      </c>
      <c r="AB383">
        <v>2.2233999999999998</v>
      </c>
      <c r="AC383" t="s">
        <v>1299</v>
      </c>
      <c r="AD383">
        <v>1.9151</v>
      </c>
      <c r="AE383" t="s">
        <v>1300</v>
      </c>
      <c r="AF383">
        <v>0.58650000000000002</v>
      </c>
      <c r="AG383">
        <v>0</v>
      </c>
      <c r="AH383">
        <v>152.51740000000001</v>
      </c>
      <c r="AI383">
        <v>20</v>
      </c>
      <c r="AK383">
        <v>0</v>
      </c>
      <c r="AL383">
        <v>12</v>
      </c>
      <c r="AM383">
        <v>11</v>
      </c>
      <c r="AN383" t="s">
        <v>1279</v>
      </c>
      <c r="AP383" t="str">
        <f t="shared" si="5"/>
        <v/>
      </c>
    </row>
    <row r="384" spans="1:42">
      <c r="A384" t="s">
        <v>1302</v>
      </c>
      <c r="B384" s="4">
        <v>43402</v>
      </c>
      <c r="C384" s="1">
        <v>0.65972222222222221</v>
      </c>
      <c r="D384" t="s">
        <v>186</v>
      </c>
      <c r="E384" t="s">
        <v>730</v>
      </c>
      <c r="F384" t="s">
        <v>230</v>
      </c>
      <c r="G384">
        <v>2274</v>
      </c>
      <c r="H384" t="s">
        <v>548</v>
      </c>
      <c r="I384" t="s">
        <v>329</v>
      </c>
      <c r="J384" t="s">
        <v>233</v>
      </c>
      <c r="K384" t="s">
        <v>731</v>
      </c>
      <c r="L384" t="s">
        <v>1301</v>
      </c>
      <c r="M384">
        <v>6</v>
      </c>
      <c r="N384">
        <v>4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 t="s">
        <v>1303</v>
      </c>
      <c r="AB384">
        <v>2.3027000000000002</v>
      </c>
      <c r="AC384" t="s">
        <v>494</v>
      </c>
      <c r="AD384">
        <v>1.101</v>
      </c>
      <c r="AE384" t="s">
        <v>1208</v>
      </c>
      <c r="AF384">
        <v>2.6640000000000001</v>
      </c>
      <c r="AG384">
        <v>2.1</v>
      </c>
      <c r="AH384" s="23">
        <v>8.1677</v>
      </c>
      <c r="AI384">
        <v>5</v>
      </c>
      <c r="AK384">
        <v>0</v>
      </c>
      <c r="AL384">
        <v>6</v>
      </c>
      <c r="AN384" t="s">
        <v>1304</v>
      </c>
      <c r="AP384" t="str">
        <f t="shared" si="5"/>
        <v>Bold</v>
      </c>
    </row>
    <row r="385" spans="1:42">
      <c r="A385" t="s">
        <v>1305</v>
      </c>
      <c r="B385" s="4">
        <v>43402</v>
      </c>
      <c r="C385" s="1">
        <v>0.65972222222222221</v>
      </c>
      <c r="D385" t="s">
        <v>186</v>
      </c>
      <c r="E385" t="s">
        <v>730</v>
      </c>
      <c r="F385" t="s">
        <v>230</v>
      </c>
      <c r="G385">
        <v>2274</v>
      </c>
      <c r="H385" t="s">
        <v>548</v>
      </c>
      <c r="I385" t="s">
        <v>329</v>
      </c>
      <c r="J385" t="s">
        <v>233</v>
      </c>
      <c r="K385" t="s">
        <v>731</v>
      </c>
      <c r="L385" t="s">
        <v>1301</v>
      </c>
      <c r="M385">
        <v>1</v>
      </c>
      <c r="N385">
        <v>4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 t="s">
        <v>562</v>
      </c>
      <c r="AB385">
        <v>2.4733000000000001</v>
      </c>
      <c r="AC385" t="s">
        <v>563</v>
      </c>
      <c r="AD385">
        <v>1.8026</v>
      </c>
      <c r="AE385" t="s">
        <v>716</v>
      </c>
      <c r="AF385">
        <v>1.9632000000000001</v>
      </c>
      <c r="AG385">
        <v>1.5</v>
      </c>
      <c r="AH385">
        <v>7.7390999999999996</v>
      </c>
      <c r="AI385">
        <v>5</v>
      </c>
      <c r="AK385">
        <v>0</v>
      </c>
      <c r="AL385">
        <v>6</v>
      </c>
      <c r="AN385" t="s">
        <v>1304</v>
      </c>
      <c r="AP385" t="str">
        <f t="shared" si="5"/>
        <v/>
      </c>
    </row>
    <row r="386" spans="1:42">
      <c r="A386" t="s">
        <v>1306</v>
      </c>
      <c r="B386" s="4">
        <v>43402</v>
      </c>
      <c r="C386" s="1">
        <v>0.65972222222222221</v>
      </c>
      <c r="D386" t="s">
        <v>186</v>
      </c>
      <c r="E386" t="s">
        <v>730</v>
      </c>
      <c r="F386" t="s">
        <v>230</v>
      </c>
      <c r="G386">
        <v>2274</v>
      </c>
      <c r="H386" t="s">
        <v>548</v>
      </c>
      <c r="I386" t="s">
        <v>329</v>
      </c>
      <c r="J386" t="s">
        <v>233</v>
      </c>
      <c r="K386" t="s">
        <v>731</v>
      </c>
      <c r="L386" t="s">
        <v>1301</v>
      </c>
      <c r="M386">
        <v>3</v>
      </c>
      <c r="N386">
        <v>4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1307</v>
      </c>
      <c r="AB386">
        <v>1.5484</v>
      </c>
      <c r="AC386" t="s">
        <v>883</v>
      </c>
      <c r="AD386">
        <v>1.8103</v>
      </c>
      <c r="AE386" t="s">
        <v>378</v>
      </c>
      <c r="AF386">
        <v>1.7314000000000001</v>
      </c>
      <c r="AG386">
        <v>2.5</v>
      </c>
      <c r="AH386">
        <v>7.5900999999999996</v>
      </c>
      <c r="AI386">
        <v>5.5</v>
      </c>
      <c r="AK386">
        <v>0</v>
      </c>
      <c r="AL386">
        <v>6</v>
      </c>
      <c r="AN386" t="s">
        <v>1304</v>
      </c>
      <c r="AP386" t="str">
        <f t="shared" ref="AP386:AP449" si="6">IF(AND(D386&lt;&gt;D385,C386&lt;&gt;C385),"Bold","")</f>
        <v/>
      </c>
    </row>
    <row r="387" spans="1:42">
      <c r="A387" t="s">
        <v>1308</v>
      </c>
      <c r="B387" s="4">
        <v>43402</v>
      </c>
      <c r="C387" s="1">
        <v>0.65972222222222221</v>
      </c>
      <c r="D387" t="s">
        <v>186</v>
      </c>
      <c r="E387" t="s">
        <v>730</v>
      </c>
      <c r="F387" t="s">
        <v>230</v>
      </c>
      <c r="G387">
        <v>2274</v>
      </c>
      <c r="H387" t="s">
        <v>548</v>
      </c>
      <c r="I387" t="s">
        <v>329</v>
      </c>
      <c r="J387" t="s">
        <v>233</v>
      </c>
      <c r="K387" t="s">
        <v>731</v>
      </c>
      <c r="L387" t="s">
        <v>1301</v>
      </c>
      <c r="M387">
        <v>5</v>
      </c>
      <c r="N387">
        <v>4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 t="s">
        <v>579</v>
      </c>
      <c r="AB387">
        <v>3.1189</v>
      </c>
      <c r="AC387" t="s">
        <v>871</v>
      </c>
      <c r="AD387">
        <v>1.6953</v>
      </c>
      <c r="AE387" t="s">
        <v>346</v>
      </c>
      <c r="AF387">
        <v>1.5102</v>
      </c>
      <c r="AG387">
        <v>0</v>
      </c>
      <c r="AH387">
        <v>6.3243999999999998</v>
      </c>
      <c r="AI387">
        <v>3</v>
      </c>
      <c r="AK387">
        <v>0</v>
      </c>
      <c r="AL387">
        <v>6</v>
      </c>
      <c r="AN387" t="s">
        <v>1304</v>
      </c>
      <c r="AP387" t="str">
        <f t="shared" si="6"/>
        <v/>
      </c>
    </row>
    <row r="388" spans="1:42">
      <c r="A388" t="s">
        <v>1309</v>
      </c>
      <c r="B388" s="4">
        <v>43402</v>
      </c>
      <c r="C388" s="1">
        <v>0.65972222222222221</v>
      </c>
      <c r="D388" t="s">
        <v>186</v>
      </c>
      <c r="E388" t="s">
        <v>730</v>
      </c>
      <c r="F388" t="s">
        <v>230</v>
      </c>
      <c r="G388">
        <v>2274</v>
      </c>
      <c r="H388" t="s">
        <v>548</v>
      </c>
      <c r="I388" t="s">
        <v>329</v>
      </c>
      <c r="J388" t="s">
        <v>233</v>
      </c>
      <c r="K388" t="s">
        <v>731</v>
      </c>
      <c r="L388" t="s">
        <v>1301</v>
      </c>
      <c r="M388">
        <v>2</v>
      </c>
      <c r="N388">
        <v>4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 t="s">
        <v>558</v>
      </c>
      <c r="AB388">
        <v>3.5453000000000001</v>
      </c>
      <c r="AC388" t="s">
        <v>580</v>
      </c>
      <c r="AD388">
        <v>0.37490000000000001</v>
      </c>
      <c r="AE388" t="s">
        <v>387</v>
      </c>
      <c r="AF388">
        <v>1.1954</v>
      </c>
      <c r="AG388">
        <v>0</v>
      </c>
      <c r="AH388">
        <v>5.1155999999999997</v>
      </c>
      <c r="AI388">
        <v>2.25</v>
      </c>
      <c r="AK388">
        <v>0</v>
      </c>
      <c r="AL388">
        <v>6</v>
      </c>
      <c r="AN388" t="s">
        <v>1304</v>
      </c>
      <c r="AP388" t="str">
        <f t="shared" si="6"/>
        <v/>
      </c>
    </row>
    <row r="389" spans="1:42">
      <c r="A389" t="s">
        <v>1310</v>
      </c>
      <c r="B389" s="4">
        <v>43402</v>
      </c>
      <c r="C389" s="1">
        <v>0.65972222222222221</v>
      </c>
      <c r="D389" t="s">
        <v>186</v>
      </c>
      <c r="E389" t="s">
        <v>730</v>
      </c>
      <c r="F389" t="s">
        <v>230</v>
      </c>
      <c r="G389">
        <v>2274</v>
      </c>
      <c r="H389" t="s">
        <v>548</v>
      </c>
      <c r="I389" t="s">
        <v>329</v>
      </c>
      <c r="J389" t="s">
        <v>233</v>
      </c>
      <c r="K389" t="s">
        <v>731</v>
      </c>
      <c r="L389" t="s">
        <v>1301</v>
      </c>
      <c r="M389">
        <v>4</v>
      </c>
      <c r="N389">
        <v>5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 t="s">
        <v>876</v>
      </c>
      <c r="AB389">
        <v>1.3153999999999999</v>
      </c>
      <c r="AC389" t="s">
        <v>774</v>
      </c>
      <c r="AD389">
        <v>0.97470000000000001</v>
      </c>
      <c r="AE389" t="s">
        <v>1311</v>
      </c>
      <c r="AF389">
        <v>0.40970000000000001</v>
      </c>
      <c r="AG389">
        <v>0</v>
      </c>
      <c r="AH389">
        <v>2.6998000000000002</v>
      </c>
      <c r="AI389">
        <v>12</v>
      </c>
      <c r="AK389">
        <v>0</v>
      </c>
      <c r="AL389">
        <v>6</v>
      </c>
      <c r="AN389" t="s">
        <v>1304</v>
      </c>
      <c r="AP389" t="str">
        <f t="shared" si="6"/>
        <v/>
      </c>
    </row>
    <row r="390" spans="1:42">
      <c r="A390" t="s">
        <v>1313</v>
      </c>
      <c r="B390" s="4">
        <v>43402</v>
      </c>
      <c r="C390" s="1">
        <v>0.66666666666666663</v>
      </c>
      <c r="D390" t="s">
        <v>226</v>
      </c>
      <c r="E390" t="s">
        <v>229</v>
      </c>
      <c r="F390" t="s">
        <v>388</v>
      </c>
      <c r="G390">
        <v>3493</v>
      </c>
      <c r="H390" t="s">
        <v>231</v>
      </c>
      <c r="I390" t="s">
        <v>232</v>
      </c>
      <c r="J390" t="s">
        <v>5</v>
      </c>
      <c r="K390" t="s">
        <v>778</v>
      </c>
      <c r="L390" t="s">
        <v>1312</v>
      </c>
      <c r="M390">
        <v>4</v>
      </c>
      <c r="N390">
        <v>3</v>
      </c>
      <c r="O390">
        <v>84.825000000000003</v>
      </c>
      <c r="P390">
        <v>48.261600000000001</v>
      </c>
      <c r="Q390">
        <v>30.9846</v>
      </c>
      <c r="R390">
        <v>5.7958999999999996</v>
      </c>
      <c r="S390">
        <v>7.3056999999999999</v>
      </c>
      <c r="T390">
        <v>5.2412999999999998</v>
      </c>
      <c r="U390">
        <v>2.6234999999999999</v>
      </c>
      <c r="V390">
        <v>2.327</v>
      </c>
      <c r="W390">
        <v>1.7405999999999999</v>
      </c>
      <c r="X390">
        <v>1.9035</v>
      </c>
      <c r="Y390">
        <v>0</v>
      </c>
      <c r="Z390">
        <v>17.9314</v>
      </c>
      <c r="AA390" t="s">
        <v>1314</v>
      </c>
      <c r="AB390">
        <v>0.38040000000000002</v>
      </c>
      <c r="AC390" t="s">
        <v>402</v>
      </c>
      <c r="AD390">
        <v>1.8120000000000001</v>
      </c>
      <c r="AE390" t="s">
        <v>366</v>
      </c>
      <c r="AF390">
        <v>1.9081999999999999</v>
      </c>
      <c r="AG390">
        <v>22.366599999999998</v>
      </c>
      <c r="AH390" s="23">
        <v>235.40729999999999</v>
      </c>
      <c r="AI390">
        <v>5</v>
      </c>
      <c r="AJ390">
        <v>16</v>
      </c>
      <c r="AK390">
        <v>65</v>
      </c>
      <c r="AL390">
        <v>15</v>
      </c>
      <c r="AM390">
        <v>17</v>
      </c>
      <c r="AN390" t="s">
        <v>5</v>
      </c>
      <c r="AP390" t="str">
        <f t="shared" si="6"/>
        <v>Bold</v>
      </c>
    </row>
    <row r="391" spans="1:42">
      <c r="A391" t="s">
        <v>1315</v>
      </c>
      <c r="B391" s="4">
        <v>43402</v>
      </c>
      <c r="C391" s="1">
        <v>0.66666666666666663</v>
      </c>
      <c r="D391" t="s">
        <v>226</v>
      </c>
      <c r="E391" t="s">
        <v>229</v>
      </c>
      <c r="F391" t="s">
        <v>388</v>
      </c>
      <c r="G391">
        <v>3493</v>
      </c>
      <c r="H391" t="s">
        <v>231</v>
      </c>
      <c r="I391" t="s">
        <v>232</v>
      </c>
      <c r="J391" t="s">
        <v>5</v>
      </c>
      <c r="K391" t="s">
        <v>778</v>
      </c>
      <c r="L391" t="s">
        <v>1312</v>
      </c>
      <c r="M391">
        <v>1</v>
      </c>
      <c r="N391">
        <v>4</v>
      </c>
      <c r="O391">
        <v>96.3</v>
      </c>
      <c r="P391">
        <v>49.611800000000002</v>
      </c>
      <c r="Q391">
        <v>19.0428</v>
      </c>
      <c r="R391">
        <v>11.6799</v>
      </c>
      <c r="S391">
        <v>3.7376</v>
      </c>
      <c r="T391">
        <v>4.0358000000000001</v>
      </c>
      <c r="U391">
        <v>3.73</v>
      </c>
      <c r="V391">
        <v>2.8942000000000001</v>
      </c>
      <c r="W391">
        <v>1.5879000000000001</v>
      </c>
      <c r="X391">
        <v>1.2652000000000001</v>
      </c>
      <c r="Y391">
        <v>0</v>
      </c>
      <c r="Z391">
        <v>19.3307</v>
      </c>
      <c r="AA391" t="s">
        <v>401</v>
      </c>
      <c r="AB391">
        <v>0.83699999999999997</v>
      </c>
      <c r="AC391" t="s">
        <v>1199</v>
      </c>
      <c r="AD391">
        <v>1.3781000000000001</v>
      </c>
      <c r="AE391" t="s">
        <v>624</v>
      </c>
      <c r="AF391">
        <v>2.5659999999999998</v>
      </c>
      <c r="AG391">
        <v>8.8554999999999993</v>
      </c>
      <c r="AH391">
        <v>226.8526</v>
      </c>
      <c r="AI391">
        <v>4.5</v>
      </c>
      <c r="AJ391">
        <v>11</v>
      </c>
      <c r="AK391">
        <v>65</v>
      </c>
      <c r="AL391">
        <v>15</v>
      </c>
      <c r="AM391">
        <v>20</v>
      </c>
      <c r="AN391" t="s">
        <v>5</v>
      </c>
      <c r="AP391" t="str">
        <f t="shared" si="6"/>
        <v/>
      </c>
    </row>
    <row r="392" spans="1:42">
      <c r="A392" t="s">
        <v>1316</v>
      </c>
      <c r="B392" s="4">
        <v>43402</v>
      </c>
      <c r="C392" s="1">
        <v>0.66666666666666663</v>
      </c>
      <c r="D392" t="s">
        <v>226</v>
      </c>
      <c r="E392" t="s">
        <v>229</v>
      </c>
      <c r="F392" t="s">
        <v>388</v>
      </c>
      <c r="G392">
        <v>3493</v>
      </c>
      <c r="H392" t="s">
        <v>231</v>
      </c>
      <c r="I392" t="s">
        <v>232</v>
      </c>
      <c r="J392" t="s">
        <v>5</v>
      </c>
      <c r="K392" t="s">
        <v>778</v>
      </c>
      <c r="L392" t="s">
        <v>1312</v>
      </c>
      <c r="M392">
        <v>6</v>
      </c>
      <c r="N392">
        <v>3</v>
      </c>
      <c r="O392">
        <v>60.045000000000002</v>
      </c>
      <c r="P392">
        <v>60.795999999999999</v>
      </c>
      <c r="Q392">
        <v>29.9528</v>
      </c>
      <c r="R392">
        <v>10.4605</v>
      </c>
      <c r="S392">
        <v>4.3907999999999996</v>
      </c>
      <c r="T392">
        <v>3.7810000000000001</v>
      </c>
      <c r="U392">
        <v>3.2360000000000002</v>
      </c>
      <c r="V392">
        <v>1.2743</v>
      </c>
      <c r="W392">
        <v>0.92949999999999999</v>
      </c>
      <c r="X392">
        <v>1.6162000000000001</v>
      </c>
      <c r="Y392">
        <v>0</v>
      </c>
      <c r="Z392">
        <v>17.346399999999999</v>
      </c>
      <c r="AA392" t="s">
        <v>1214</v>
      </c>
      <c r="AB392">
        <v>0.49440000000000001</v>
      </c>
      <c r="AC392" t="s">
        <v>247</v>
      </c>
      <c r="AD392">
        <v>1.1282000000000001</v>
      </c>
      <c r="AE392" t="s">
        <v>303</v>
      </c>
      <c r="AF392">
        <v>1.4682999999999999</v>
      </c>
      <c r="AG392">
        <v>12.0425</v>
      </c>
      <c r="AH392">
        <v>208.96199999999999</v>
      </c>
      <c r="AI392">
        <v>7</v>
      </c>
      <c r="AJ392">
        <v>7</v>
      </c>
      <c r="AK392">
        <v>63</v>
      </c>
      <c r="AL392">
        <v>15</v>
      </c>
      <c r="AM392">
        <v>14</v>
      </c>
      <c r="AN392" t="s">
        <v>5</v>
      </c>
      <c r="AP392" t="str">
        <f t="shared" si="6"/>
        <v/>
      </c>
    </row>
    <row r="393" spans="1:42">
      <c r="A393" t="s">
        <v>1317</v>
      </c>
      <c r="B393" s="4">
        <v>43402</v>
      </c>
      <c r="C393" s="1">
        <v>0.66666666666666663</v>
      </c>
      <c r="D393" t="s">
        <v>226</v>
      </c>
      <c r="E393" t="s">
        <v>229</v>
      </c>
      <c r="F393" t="s">
        <v>388</v>
      </c>
      <c r="G393">
        <v>3493</v>
      </c>
      <c r="H393" t="s">
        <v>231</v>
      </c>
      <c r="I393" t="s">
        <v>232</v>
      </c>
      <c r="J393" t="s">
        <v>5</v>
      </c>
      <c r="K393" t="s">
        <v>778</v>
      </c>
      <c r="L393" t="s">
        <v>1312</v>
      </c>
      <c r="M393">
        <v>2</v>
      </c>
      <c r="N393">
        <v>4</v>
      </c>
      <c r="O393">
        <v>59.3</v>
      </c>
      <c r="P393">
        <v>33.425899999999999</v>
      </c>
      <c r="Q393">
        <v>24.400200000000002</v>
      </c>
      <c r="R393">
        <v>10.5624</v>
      </c>
      <c r="S393">
        <v>5.0472999999999999</v>
      </c>
      <c r="T393">
        <v>5.4817999999999998</v>
      </c>
      <c r="U393">
        <v>4.3117000000000001</v>
      </c>
      <c r="V393">
        <v>2.7077</v>
      </c>
      <c r="W393">
        <v>1.2801</v>
      </c>
      <c r="X393">
        <v>0.77810000000000001</v>
      </c>
      <c r="Y393">
        <v>0</v>
      </c>
      <c r="Z393">
        <v>18.8886</v>
      </c>
      <c r="AA393" t="s">
        <v>1179</v>
      </c>
      <c r="AB393">
        <v>1.0805</v>
      </c>
      <c r="AC393" t="s">
        <v>243</v>
      </c>
      <c r="AD393">
        <v>0.87770000000000004</v>
      </c>
      <c r="AE393" t="s">
        <v>902</v>
      </c>
      <c r="AF393">
        <v>1.3376999999999999</v>
      </c>
      <c r="AG393">
        <v>11.7912</v>
      </c>
      <c r="AH393">
        <v>181.27090000000001</v>
      </c>
      <c r="AI393">
        <v>8</v>
      </c>
      <c r="AJ393">
        <v>1</v>
      </c>
      <c r="AK393">
        <v>65</v>
      </c>
      <c r="AL393">
        <v>15</v>
      </c>
      <c r="AM393">
        <v>14</v>
      </c>
      <c r="AN393" t="s">
        <v>5</v>
      </c>
      <c r="AP393" t="str">
        <f t="shared" si="6"/>
        <v/>
      </c>
    </row>
    <row r="394" spans="1:42">
      <c r="A394" t="s">
        <v>1318</v>
      </c>
      <c r="B394" s="4">
        <v>43402</v>
      </c>
      <c r="C394" s="1">
        <v>0.66666666666666663</v>
      </c>
      <c r="D394" t="s">
        <v>226</v>
      </c>
      <c r="E394" t="s">
        <v>229</v>
      </c>
      <c r="F394" t="s">
        <v>388</v>
      </c>
      <c r="G394">
        <v>3493</v>
      </c>
      <c r="H394" t="s">
        <v>231</v>
      </c>
      <c r="I394" t="s">
        <v>232</v>
      </c>
      <c r="J394" t="s">
        <v>5</v>
      </c>
      <c r="K394" t="s">
        <v>778</v>
      </c>
      <c r="L394" t="s">
        <v>1312</v>
      </c>
      <c r="M394">
        <v>5</v>
      </c>
      <c r="N394">
        <v>3</v>
      </c>
      <c r="O394">
        <v>39.643500000000003</v>
      </c>
      <c r="P394">
        <v>63.12</v>
      </c>
      <c r="Q394">
        <v>14.86</v>
      </c>
      <c r="R394">
        <v>10.101699999999999</v>
      </c>
      <c r="S394">
        <v>6.0357000000000003</v>
      </c>
      <c r="T394">
        <v>5.4896000000000003</v>
      </c>
      <c r="U394">
        <v>2.8170000000000002</v>
      </c>
      <c r="V394">
        <v>1.9864999999999999</v>
      </c>
      <c r="W394">
        <v>1.6635</v>
      </c>
      <c r="X394">
        <v>1.3564000000000001</v>
      </c>
      <c r="Y394">
        <v>0</v>
      </c>
      <c r="Z394">
        <v>9.9936000000000007</v>
      </c>
      <c r="AA394" t="s">
        <v>1204</v>
      </c>
      <c r="AB394">
        <v>0.52100000000000002</v>
      </c>
      <c r="AC394" t="s">
        <v>263</v>
      </c>
      <c r="AD394">
        <v>1.7930999999999999</v>
      </c>
      <c r="AE394" t="s">
        <v>1061</v>
      </c>
      <c r="AF394">
        <v>2.8656999999999999</v>
      </c>
      <c r="AG394">
        <v>18.628900000000002</v>
      </c>
      <c r="AH394">
        <v>180.87629999999999</v>
      </c>
      <c r="AI394">
        <v>7</v>
      </c>
      <c r="AJ394">
        <v>10</v>
      </c>
      <c r="AK394">
        <v>64</v>
      </c>
      <c r="AL394">
        <v>15</v>
      </c>
      <c r="AM394">
        <v>14</v>
      </c>
      <c r="AN394" t="s">
        <v>5</v>
      </c>
      <c r="AP394" t="str">
        <f t="shared" si="6"/>
        <v/>
      </c>
    </row>
    <row r="395" spans="1:42">
      <c r="A395" t="s">
        <v>1319</v>
      </c>
      <c r="B395" s="4">
        <v>43402</v>
      </c>
      <c r="C395" s="1">
        <v>0.66666666666666663</v>
      </c>
      <c r="D395" t="s">
        <v>226</v>
      </c>
      <c r="E395" t="s">
        <v>229</v>
      </c>
      <c r="F395" t="s">
        <v>388</v>
      </c>
      <c r="G395">
        <v>3493</v>
      </c>
      <c r="H395" t="s">
        <v>231</v>
      </c>
      <c r="I395" t="s">
        <v>232</v>
      </c>
      <c r="J395" t="s">
        <v>5</v>
      </c>
      <c r="K395" t="s">
        <v>778</v>
      </c>
      <c r="L395" t="s">
        <v>1312</v>
      </c>
      <c r="M395">
        <v>10</v>
      </c>
      <c r="N395">
        <v>7</v>
      </c>
      <c r="O395">
        <v>51.63</v>
      </c>
      <c r="P395">
        <v>37.302799999999998</v>
      </c>
      <c r="Q395">
        <v>23.3506</v>
      </c>
      <c r="R395">
        <v>5.9141000000000004</v>
      </c>
      <c r="S395">
        <v>4.3608000000000002</v>
      </c>
      <c r="T395">
        <v>2.8129</v>
      </c>
      <c r="U395">
        <v>1.9063000000000001</v>
      </c>
      <c r="V395">
        <v>1.5782</v>
      </c>
      <c r="W395">
        <v>1.1024</v>
      </c>
      <c r="X395">
        <v>0.97560000000000002</v>
      </c>
      <c r="Y395">
        <v>0</v>
      </c>
      <c r="Z395">
        <v>16.957899999999999</v>
      </c>
      <c r="AA395" t="s">
        <v>1320</v>
      </c>
      <c r="AB395">
        <v>0.1724</v>
      </c>
      <c r="AC395" t="s">
        <v>1321</v>
      </c>
      <c r="AD395">
        <v>1.1214999999999999</v>
      </c>
      <c r="AE395" t="s">
        <v>307</v>
      </c>
      <c r="AF395">
        <v>1.5329999999999999</v>
      </c>
      <c r="AG395">
        <v>17.790800000000001</v>
      </c>
      <c r="AH395">
        <v>168.50919999999999</v>
      </c>
      <c r="AI395">
        <v>20</v>
      </c>
      <c r="AJ395">
        <v>5</v>
      </c>
      <c r="AK395">
        <v>56</v>
      </c>
      <c r="AL395">
        <v>15</v>
      </c>
      <c r="AM395">
        <v>46</v>
      </c>
      <c r="AN395" t="s">
        <v>5</v>
      </c>
      <c r="AP395" t="str">
        <f t="shared" si="6"/>
        <v/>
      </c>
    </row>
    <row r="396" spans="1:42">
      <c r="A396" t="s">
        <v>1322</v>
      </c>
      <c r="B396" s="4">
        <v>43402</v>
      </c>
      <c r="C396" s="1">
        <v>0.66666666666666663</v>
      </c>
      <c r="D396" t="s">
        <v>226</v>
      </c>
      <c r="E396" t="s">
        <v>229</v>
      </c>
      <c r="F396" t="s">
        <v>388</v>
      </c>
      <c r="G396">
        <v>3493</v>
      </c>
      <c r="H396" t="s">
        <v>231</v>
      </c>
      <c r="I396" t="s">
        <v>232</v>
      </c>
      <c r="J396" t="s">
        <v>5</v>
      </c>
      <c r="K396" t="s">
        <v>778</v>
      </c>
      <c r="L396" t="s">
        <v>1312</v>
      </c>
      <c r="M396">
        <v>9</v>
      </c>
      <c r="N396">
        <v>6</v>
      </c>
      <c r="O396">
        <v>50.485999999999997</v>
      </c>
      <c r="P396">
        <v>36.627000000000002</v>
      </c>
      <c r="Q396">
        <v>21.212199999999999</v>
      </c>
      <c r="R396">
        <v>9.6331000000000007</v>
      </c>
      <c r="S396">
        <v>4.0199999999999996</v>
      </c>
      <c r="T396">
        <v>4.2054999999999998</v>
      </c>
      <c r="U396">
        <v>2.0672000000000001</v>
      </c>
      <c r="V396">
        <v>1.1226</v>
      </c>
      <c r="W396">
        <v>1.4650000000000001</v>
      </c>
      <c r="X396">
        <v>1.7519</v>
      </c>
      <c r="Y396">
        <v>0</v>
      </c>
      <c r="Z396">
        <v>18.446400000000001</v>
      </c>
      <c r="AA396" t="s">
        <v>1210</v>
      </c>
      <c r="AB396">
        <v>0.21060000000000001</v>
      </c>
      <c r="AC396" t="s">
        <v>255</v>
      </c>
      <c r="AD396">
        <v>0.22500000000000001</v>
      </c>
      <c r="AE396" t="s">
        <v>1323</v>
      </c>
      <c r="AF396">
        <v>0.46839999999999998</v>
      </c>
      <c r="AG396">
        <v>12.180199999999999</v>
      </c>
      <c r="AH396">
        <v>164.12110000000001</v>
      </c>
      <c r="AI396">
        <v>20</v>
      </c>
      <c r="AJ396">
        <v>12</v>
      </c>
      <c r="AK396">
        <v>57</v>
      </c>
      <c r="AL396">
        <v>15</v>
      </c>
      <c r="AM396">
        <v>12</v>
      </c>
      <c r="AN396" t="s">
        <v>5</v>
      </c>
      <c r="AP396" t="str">
        <f t="shared" si="6"/>
        <v/>
      </c>
    </row>
    <row r="397" spans="1:42">
      <c r="A397" t="s">
        <v>1324</v>
      </c>
      <c r="B397" s="4">
        <v>43402</v>
      </c>
      <c r="C397" s="1">
        <v>0.66666666666666663</v>
      </c>
      <c r="D397" t="s">
        <v>226</v>
      </c>
      <c r="E397" t="s">
        <v>229</v>
      </c>
      <c r="F397" t="s">
        <v>388</v>
      </c>
      <c r="G397">
        <v>3493</v>
      </c>
      <c r="H397" t="s">
        <v>231</v>
      </c>
      <c r="I397" t="s">
        <v>232</v>
      </c>
      <c r="J397" t="s">
        <v>5</v>
      </c>
      <c r="K397" t="s">
        <v>778</v>
      </c>
      <c r="L397" t="s">
        <v>1312</v>
      </c>
      <c r="M397">
        <v>13</v>
      </c>
      <c r="N397">
        <v>7</v>
      </c>
      <c r="O397">
        <v>30.137699999999999</v>
      </c>
      <c r="P397">
        <v>45.071300000000001</v>
      </c>
      <c r="Q397">
        <v>24.694900000000001</v>
      </c>
      <c r="R397">
        <v>8.6125000000000007</v>
      </c>
      <c r="S397">
        <v>2.0406</v>
      </c>
      <c r="T397">
        <v>3.4529999999999998</v>
      </c>
      <c r="U397">
        <v>2.0091999999999999</v>
      </c>
      <c r="V397">
        <v>1.4154</v>
      </c>
      <c r="W397">
        <v>1.4421999999999999</v>
      </c>
      <c r="X397">
        <v>0.69440000000000002</v>
      </c>
      <c r="Y397">
        <v>0</v>
      </c>
      <c r="Z397">
        <v>15.087899999999999</v>
      </c>
      <c r="AA397" t="s">
        <v>606</v>
      </c>
      <c r="AB397">
        <v>1.3772</v>
      </c>
      <c r="AC397" t="s">
        <v>1325</v>
      </c>
      <c r="AD397">
        <v>0.1842</v>
      </c>
      <c r="AE397" t="s">
        <v>501</v>
      </c>
      <c r="AF397">
        <v>1.7757000000000001</v>
      </c>
      <c r="AG397">
        <v>22.081900000000001</v>
      </c>
      <c r="AH397">
        <v>160.07810000000001</v>
      </c>
      <c r="AI397">
        <v>25</v>
      </c>
      <c r="AJ397">
        <v>3</v>
      </c>
      <c r="AK397">
        <v>51</v>
      </c>
      <c r="AL397">
        <v>15</v>
      </c>
      <c r="AM397">
        <v>12</v>
      </c>
      <c r="AN397" t="s">
        <v>5</v>
      </c>
      <c r="AP397" t="str">
        <f t="shared" si="6"/>
        <v/>
      </c>
    </row>
    <row r="398" spans="1:42">
      <c r="A398" t="s">
        <v>1326</v>
      </c>
      <c r="B398" s="4">
        <v>43402</v>
      </c>
      <c r="C398" s="1">
        <v>0.66666666666666663</v>
      </c>
      <c r="D398" t="s">
        <v>226</v>
      </c>
      <c r="E398" t="s">
        <v>229</v>
      </c>
      <c r="F398" t="s">
        <v>388</v>
      </c>
      <c r="G398">
        <v>3493</v>
      </c>
      <c r="H398" t="s">
        <v>231</v>
      </c>
      <c r="I398" t="s">
        <v>232</v>
      </c>
      <c r="J398" t="s">
        <v>5</v>
      </c>
      <c r="K398" t="s">
        <v>778</v>
      </c>
      <c r="L398" t="s">
        <v>1312</v>
      </c>
      <c r="M398">
        <v>16</v>
      </c>
      <c r="N398">
        <v>3</v>
      </c>
      <c r="O398">
        <v>56.305</v>
      </c>
      <c r="P398">
        <v>35.371299999999998</v>
      </c>
      <c r="Q398">
        <v>14.080399999999999</v>
      </c>
      <c r="R398">
        <v>4.2058</v>
      </c>
      <c r="S398">
        <v>6.016</v>
      </c>
      <c r="T398">
        <v>3.694</v>
      </c>
      <c r="U398">
        <v>2.0768</v>
      </c>
      <c r="V398">
        <v>1.0158</v>
      </c>
      <c r="W398">
        <v>0.93879999999999997</v>
      </c>
      <c r="X398">
        <v>0.89639999999999997</v>
      </c>
      <c r="Y398">
        <v>0</v>
      </c>
      <c r="Z398">
        <v>15.848599999999999</v>
      </c>
      <c r="AA398" t="s">
        <v>408</v>
      </c>
      <c r="AB398">
        <v>1.4007000000000001</v>
      </c>
      <c r="AC398" t="s">
        <v>409</v>
      </c>
      <c r="AD398">
        <v>1.0677000000000001</v>
      </c>
      <c r="AE398" t="s">
        <v>410</v>
      </c>
      <c r="AF398">
        <v>0.26500000000000001</v>
      </c>
      <c r="AG398">
        <v>15.612299999999999</v>
      </c>
      <c r="AH398">
        <v>158.7946</v>
      </c>
      <c r="AI398">
        <v>12</v>
      </c>
      <c r="AJ398">
        <v>9</v>
      </c>
      <c r="AK398">
        <v>51</v>
      </c>
      <c r="AL398">
        <v>15</v>
      </c>
      <c r="AM398">
        <v>18</v>
      </c>
      <c r="AN398" t="s">
        <v>5</v>
      </c>
      <c r="AP398" t="str">
        <f t="shared" si="6"/>
        <v/>
      </c>
    </row>
    <row r="399" spans="1:42">
      <c r="A399" t="s">
        <v>1327</v>
      </c>
      <c r="B399" s="4">
        <v>43402</v>
      </c>
      <c r="C399" s="1">
        <v>0.66666666666666663</v>
      </c>
      <c r="D399" t="s">
        <v>226</v>
      </c>
      <c r="E399" t="s">
        <v>229</v>
      </c>
      <c r="F399" t="s">
        <v>388</v>
      </c>
      <c r="G399">
        <v>3493</v>
      </c>
      <c r="H399" t="s">
        <v>231</v>
      </c>
      <c r="I399" t="s">
        <v>232</v>
      </c>
      <c r="J399" t="s">
        <v>5</v>
      </c>
      <c r="K399" t="s">
        <v>778</v>
      </c>
      <c r="L399" t="s">
        <v>1312</v>
      </c>
      <c r="M399">
        <v>12</v>
      </c>
      <c r="N399">
        <v>6</v>
      </c>
      <c r="O399">
        <v>28.111799999999999</v>
      </c>
      <c r="P399">
        <v>56.363199999999999</v>
      </c>
      <c r="Q399">
        <v>21.593599999999999</v>
      </c>
      <c r="R399">
        <v>7.7070999999999996</v>
      </c>
      <c r="S399">
        <v>3.3902000000000001</v>
      </c>
      <c r="T399">
        <v>3.0577000000000001</v>
      </c>
      <c r="U399">
        <v>2.5844999999999998</v>
      </c>
      <c r="V399">
        <v>2.2343000000000002</v>
      </c>
      <c r="W399">
        <v>1.2291000000000001</v>
      </c>
      <c r="X399">
        <v>1.1184000000000001</v>
      </c>
      <c r="Y399">
        <v>0</v>
      </c>
      <c r="Z399">
        <v>11.312900000000001</v>
      </c>
      <c r="AA399" t="s">
        <v>1175</v>
      </c>
      <c r="AB399">
        <v>0.46579999999999999</v>
      </c>
      <c r="AC399" t="s">
        <v>766</v>
      </c>
      <c r="AD399">
        <v>1.5612999999999999</v>
      </c>
      <c r="AE399" t="s">
        <v>787</v>
      </c>
      <c r="AF399">
        <v>1.7052</v>
      </c>
      <c r="AG399">
        <v>15.1873</v>
      </c>
      <c r="AH399">
        <v>157.6223</v>
      </c>
      <c r="AI399">
        <v>14</v>
      </c>
      <c r="AJ399">
        <v>8</v>
      </c>
      <c r="AK399">
        <v>52</v>
      </c>
      <c r="AL399">
        <v>15</v>
      </c>
      <c r="AM399">
        <v>18</v>
      </c>
      <c r="AN399" t="s">
        <v>5</v>
      </c>
      <c r="AP399" t="str">
        <f t="shared" si="6"/>
        <v/>
      </c>
    </row>
    <row r="400" spans="1:42">
      <c r="A400" t="s">
        <v>1328</v>
      </c>
      <c r="B400" s="4">
        <v>43402</v>
      </c>
      <c r="C400" s="1">
        <v>0.66666666666666663</v>
      </c>
      <c r="D400" t="s">
        <v>226</v>
      </c>
      <c r="E400" t="s">
        <v>229</v>
      </c>
      <c r="F400" t="s">
        <v>388</v>
      </c>
      <c r="G400">
        <v>3493</v>
      </c>
      <c r="H400" t="s">
        <v>231</v>
      </c>
      <c r="I400" t="s">
        <v>232</v>
      </c>
      <c r="J400" t="s">
        <v>5</v>
      </c>
      <c r="K400" t="s">
        <v>778</v>
      </c>
      <c r="L400" t="s">
        <v>1312</v>
      </c>
      <c r="M400">
        <v>7</v>
      </c>
      <c r="N400">
        <v>4</v>
      </c>
      <c r="O400">
        <v>42.16</v>
      </c>
      <c r="P400">
        <v>45.6</v>
      </c>
      <c r="Q400">
        <v>17.856100000000001</v>
      </c>
      <c r="R400">
        <v>9.0769000000000002</v>
      </c>
      <c r="S400">
        <v>5.5914000000000001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11.2418</v>
      </c>
      <c r="Z400">
        <v>16.322099999999999</v>
      </c>
      <c r="AA400" t="s">
        <v>751</v>
      </c>
      <c r="AB400">
        <v>1.8007</v>
      </c>
      <c r="AC400" t="s">
        <v>1116</v>
      </c>
      <c r="AD400">
        <v>1.2370000000000001</v>
      </c>
      <c r="AE400" t="s">
        <v>1329</v>
      </c>
      <c r="AF400">
        <v>1.5113000000000001</v>
      </c>
      <c r="AG400">
        <v>1.5</v>
      </c>
      <c r="AH400">
        <v>153.8973</v>
      </c>
      <c r="AI400">
        <v>10</v>
      </c>
      <c r="AJ400">
        <v>15</v>
      </c>
      <c r="AK400">
        <v>60</v>
      </c>
      <c r="AL400">
        <v>15</v>
      </c>
      <c r="AM400">
        <v>16</v>
      </c>
      <c r="AN400" t="s">
        <v>5</v>
      </c>
      <c r="AP400" t="str">
        <f t="shared" si="6"/>
        <v/>
      </c>
    </row>
    <row r="401" spans="1:42">
      <c r="A401" t="s">
        <v>1330</v>
      </c>
      <c r="B401" s="4">
        <v>43402</v>
      </c>
      <c r="C401" s="1">
        <v>0.66666666666666663</v>
      </c>
      <c r="D401" t="s">
        <v>226</v>
      </c>
      <c r="E401" t="s">
        <v>229</v>
      </c>
      <c r="F401" t="s">
        <v>388</v>
      </c>
      <c r="G401">
        <v>3493</v>
      </c>
      <c r="H401" t="s">
        <v>231</v>
      </c>
      <c r="I401" t="s">
        <v>232</v>
      </c>
      <c r="J401" t="s">
        <v>5</v>
      </c>
      <c r="K401" t="s">
        <v>778</v>
      </c>
      <c r="L401" t="s">
        <v>1312</v>
      </c>
      <c r="M401">
        <v>8</v>
      </c>
      <c r="N401">
        <v>3</v>
      </c>
      <c r="O401">
        <v>42.490499999999997</v>
      </c>
      <c r="P401">
        <v>35.368299999999998</v>
      </c>
      <c r="Q401">
        <v>16.079000000000001</v>
      </c>
      <c r="R401">
        <v>9.4038000000000004</v>
      </c>
      <c r="S401">
        <v>6.4211</v>
      </c>
      <c r="T401">
        <v>2.4197000000000002</v>
      </c>
      <c r="U401">
        <v>1.6273</v>
      </c>
      <c r="V401">
        <v>1.3119000000000001</v>
      </c>
      <c r="W401">
        <v>0.9012</v>
      </c>
      <c r="X401">
        <v>1.2808999999999999</v>
      </c>
      <c r="Y401">
        <v>0</v>
      </c>
      <c r="Z401">
        <v>11.21</v>
      </c>
      <c r="AA401" t="s">
        <v>415</v>
      </c>
      <c r="AB401">
        <v>1.2729999999999999</v>
      </c>
      <c r="AC401" t="s">
        <v>416</v>
      </c>
      <c r="AD401">
        <v>1.0549999999999999</v>
      </c>
      <c r="AE401" s="5" t="s">
        <v>248</v>
      </c>
      <c r="AF401">
        <v>2.036</v>
      </c>
      <c r="AG401">
        <v>15.091900000000001</v>
      </c>
      <c r="AH401">
        <v>147.96960000000001</v>
      </c>
      <c r="AI401">
        <v>16</v>
      </c>
      <c r="AJ401">
        <v>2</v>
      </c>
      <c r="AK401">
        <v>58</v>
      </c>
      <c r="AL401">
        <v>15</v>
      </c>
      <c r="AM401">
        <v>47</v>
      </c>
      <c r="AN401" t="s">
        <v>5</v>
      </c>
      <c r="AP401" t="str">
        <f t="shared" si="6"/>
        <v/>
      </c>
    </row>
    <row r="402" spans="1:42">
      <c r="A402" t="s">
        <v>1331</v>
      </c>
      <c r="B402" s="4">
        <v>43402</v>
      </c>
      <c r="C402" s="1">
        <v>0.66666666666666663</v>
      </c>
      <c r="D402" t="s">
        <v>226</v>
      </c>
      <c r="E402" t="s">
        <v>229</v>
      </c>
      <c r="F402" t="s">
        <v>388</v>
      </c>
      <c r="G402">
        <v>3493</v>
      </c>
      <c r="H402" t="s">
        <v>231</v>
      </c>
      <c r="I402" t="s">
        <v>232</v>
      </c>
      <c r="J402" t="s">
        <v>5</v>
      </c>
      <c r="K402" t="s">
        <v>778</v>
      </c>
      <c r="L402" t="s">
        <v>1312</v>
      </c>
      <c r="M402">
        <v>11</v>
      </c>
      <c r="N402">
        <v>3</v>
      </c>
      <c r="O402">
        <v>51.84</v>
      </c>
      <c r="P402">
        <v>36.086599999999997</v>
      </c>
      <c r="Q402">
        <v>14.8558</v>
      </c>
      <c r="R402">
        <v>5.7717999999999998</v>
      </c>
      <c r="S402">
        <v>6.8071000000000002</v>
      </c>
      <c r="T402">
        <v>4.2430000000000003</v>
      </c>
      <c r="U402">
        <v>3.395</v>
      </c>
      <c r="V402">
        <v>1.4850000000000001</v>
      </c>
      <c r="W402">
        <v>1.1793</v>
      </c>
      <c r="X402">
        <v>0</v>
      </c>
      <c r="Y402">
        <v>1.2801</v>
      </c>
      <c r="Z402">
        <v>9.8214000000000006</v>
      </c>
      <c r="AA402" t="s">
        <v>1201</v>
      </c>
      <c r="AB402">
        <v>0.20899999999999999</v>
      </c>
      <c r="AC402" t="s">
        <v>494</v>
      </c>
      <c r="AD402">
        <v>1.1998</v>
      </c>
      <c r="AE402" t="s">
        <v>926</v>
      </c>
      <c r="AF402">
        <v>0.68579999999999997</v>
      </c>
      <c r="AG402">
        <v>7.4778000000000002</v>
      </c>
      <c r="AH402">
        <v>146.33750000000001</v>
      </c>
      <c r="AI402">
        <v>16</v>
      </c>
      <c r="AJ402">
        <v>13</v>
      </c>
      <c r="AK402">
        <v>55</v>
      </c>
      <c r="AL402">
        <v>15</v>
      </c>
      <c r="AM402">
        <v>12</v>
      </c>
      <c r="AN402" t="s">
        <v>5</v>
      </c>
      <c r="AP402" t="str">
        <f t="shared" si="6"/>
        <v/>
      </c>
    </row>
    <row r="403" spans="1:42">
      <c r="A403" t="s">
        <v>1332</v>
      </c>
      <c r="B403" s="4">
        <v>43402</v>
      </c>
      <c r="C403" s="1">
        <v>0.66666666666666663</v>
      </c>
      <c r="D403" t="s">
        <v>226</v>
      </c>
      <c r="E403" t="s">
        <v>229</v>
      </c>
      <c r="F403" t="s">
        <v>388</v>
      </c>
      <c r="G403">
        <v>3493</v>
      </c>
      <c r="H403" t="s">
        <v>231</v>
      </c>
      <c r="I403" t="s">
        <v>232</v>
      </c>
      <c r="J403" t="s">
        <v>5</v>
      </c>
      <c r="K403" t="s">
        <v>778</v>
      </c>
      <c r="L403" t="s">
        <v>1312</v>
      </c>
      <c r="M403">
        <v>14</v>
      </c>
      <c r="N403">
        <v>10</v>
      </c>
      <c r="O403">
        <v>43.01</v>
      </c>
      <c r="P403">
        <v>26.620799999999999</v>
      </c>
      <c r="Q403">
        <v>16.104299999999999</v>
      </c>
      <c r="R403">
        <v>6.4790999999999999</v>
      </c>
      <c r="S403">
        <v>6.2595999999999998</v>
      </c>
      <c r="T403">
        <v>4.1878000000000002</v>
      </c>
      <c r="U403">
        <v>2.8652000000000002</v>
      </c>
      <c r="V403">
        <v>1.7405999999999999</v>
      </c>
      <c r="W403">
        <v>1.3025</v>
      </c>
      <c r="X403">
        <v>1.3050999999999999</v>
      </c>
      <c r="Y403">
        <v>0</v>
      </c>
      <c r="Z403">
        <v>16.970700000000001</v>
      </c>
      <c r="AA403" t="s">
        <v>1191</v>
      </c>
      <c r="AB403">
        <v>1.2934000000000001</v>
      </c>
      <c r="AC403" t="s">
        <v>1185</v>
      </c>
      <c r="AD403">
        <v>0.75249999999999995</v>
      </c>
      <c r="AE403" t="s">
        <v>1333</v>
      </c>
      <c r="AF403">
        <v>0.71960000000000002</v>
      </c>
      <c r="AG403">
        <v>16.5899</v>
      </c>
      <c r="AH403">
        <v>146.2011</v>
      </c>
      <c r="AI403">
        <v>20</v>
      </c>
      <c r="AJ403">
        <v>6</v>
      </c>
      <c r="AK403">
        <v>51</v>
      </c>
      <c r="AL403">
        <v>15</v>
      </c>
      <c r="AM403">
        <v>20</v>
      </c>
      <c r="AN403" t="s">
        <v>5</v>
      </c>
      <c r="AP403" t="str">
        <f t="shared" si="6"/>
        <v/>
      </c>
    </row>
    <row r="404" spans="1:42">
      <c r="A404" t="s">
        <v>1334</v>
      </c>
      <c r="B404" s="4">
        <v>43402</v>
      </c>
      <c r="C404" s="1">
        <v>0.66666666666666663</v>
      </c>
      <c r="D404" t="s">
        <v>226</v>
      </c>
      <c r="E404" t="s">
        <v>229</v>
      </c>
      <c r="F404" t="s">
        <v>388</v>
      </c>
      <c r="G404">
        <v>3493</v>
      </c>
      <c r="H404" t="s">
        <v>231</v>
      </c>
      <c r="I404" t="s">
        <v>232</v>
      </c>
      <c r="J404" t="s">
        <v>5</v>
      </c>
      <c r="K404" t="s">
        <v>778</v>
      </c>
      <c r="L404" t="s">
        <v>1312</v>
      </c>
      <c r="M404">
        <v>3</v>
      </c>
      <c r="N404">
        <v>8</v>
      </c>
      <c r="O404">
        <v>46.82</v>
      </c>
      <c r="P404">
        <v>27.030899999999999</v>
      </c>
      <c r="Q404">
        <v>10.657500000000001</v>
      </c>
      <c r="R404">
        <v>6.0270000000000001</v>
      </c>
      <c r="S404">
        <v>5.1604000000000001</v>
      </c>
      <c r="T404">
        <v>3.1433</v>
      </c>
      <c r="U404">
        <v>1.5823</v>
      </c>
      <c r="V404">
        <v>1.0621</v>
      </c>
      <c r="W404">
        <v>0.76419999999999999</v>
      </c>
      <c r="X404">
        <v>0.88149999999999995</v>
      </c>
      <c r="Y404">
        <v>0</v>
      </c>
      <c r="Z404">
        <v>18.092099999999999</v>
      </c>
      <c r="AA404" t="s">
        <v>1335</v>
      </c>
      <c r="AB404">
        <v>1.8005</v>
      </c>
      <c r="AC404" t="s">
        <v>1336</v>
      </c>
      <c r="AD404">
        <v>2.484</v>
      </c>
      <c r="AE404" t="s">
        <v>1329</v>
      </c>
      <c r="AF404">
        <v>1.5641</v>
      </c>
      <c r="AG404">
        <v>17.410699999999999</v>
      </c>
      <c r="AH404">
        <v>144.48070000000001</v>
      </c>
      <c r="AI404">
        <v>14</v>
      </c>
      <c r="AJ404">
        <v>4</v>
      </c>
      <c r="AK404">
        <v>64</v>
      </c>
      <c r="AL404">
        <v>15</v>
      </c>
      <c r="AM404">
        <v>13</v>
      </c>
      <c r="AN404" t="s">
        <v>5</v>
      </c>
      <c r="AP404" t="str">
        <f t="shared" si="6"/>
        <v/>
      </c>
    </row>
    <row r="405" spans="1:42">
      <c r="A405" t="s">
        <v>1337</v>
      </c>
      <c r="B405" s="4">
        <v>43402</v>
      </c>
      <c r="C405" s="1">
        <v>0.66666666666666663</v>
      </c>
      <c r="D405" t="s">
        <v>226</v>
      </c>
      <c r="E405" t="s">
        <v>229</v>
      </c>
      <c r="F405" t="s">
        <v>388</v>
      </c>
      <c r="G405">
        <v>3493</v>
      </c>
      <c r="H405" t="s">
        <v>231</v>
      </c>
      <c r="I405" t="s">
        <v>232</v>
      </c>
      <c r="J405" t="s">
        <v>5</v>
      </c>
      <c r="K405" t="s">
        <v>778</v>
      </c>
      <c r="L405" t="s">
        <v>1312</v>
      </c>
      <c r="M405">
        <v>15</v>
      </c>
      <c r="N405">
        <v>4</v>
      </c>
      <c r="O405">
        <v>49.480400000000003</v>
      </c>
      <c r="P405">
        <v>19.330300000000001</v>
      </c>
      <c r="Q405">
        <v>8.0469000000000008</v>
      </c>
      <c r="R405">
        <v>3.5640000000000001</v>
      </c>
      <c r="S405">
        <v>3.2985000000000002</v>
      </c>
      <c r="T405">
        <v>1.6729000000000001</v>
      </c>
      <c r="U405">
        <v>1.6011</v>
      </c>
      <c r="V405">
        <v>1.4460999999999999</v>
      </c>
      <c r="W405">
        <v>1.1662999999999999</v>
      </c>
      <c r="X405">
        <v>1.4141999999999999</v>
      </c>
      <c r="Y405">
        <v>0</v>
      </c>
      <c r="Z405">
        <v>17.1007</v>
      </c>
      <c r="AB405">
        <v>0</v>
      </c>
      <c r="AC405" t="s">
        <v>1338</v>
      </c>
      <c r="AD405">
        <v>0</v>
      </c>
      <c r="AE405" t="s">
        <v>775</v>
      </c>
      <c r="AF405">
        <v>0.63700000000000001</v>
      </c>
      <c r="AG405">
        <v>6.9634</v>
      </c>
      <c r="AH405">
        <v>115.72190000000001</v>
      </c>
      <c r="AI405">
        <v>0</v>
      </c>
      <c r="AJ405">
        <v>14</v>
      </c>
      <c r="AK405">
        <v>51</v>
      </c>
      <c r="AL405">
        <v>15</v>
      </c>
      <c r="AM405">
        <v>65</v>
      </c>
      <c r="AN405" t="s">
        <v>5</v>
      </c>
      <c r="AP405" t="str">
        <f t="shared" si="6"/>
        <v/>
      </c>
    </row>
    <row r="406" spans="1:42">
      <c r="A406" t="s">
        <v>1340</v>
      </c>
      <c r="B406" s="4">
        <v>43402</v>
      </c>
      <c r="C406" s="1">
        <v>0.67013888888888884</v>
      </c>
      <c r="D406" t="s">
        <v>224</v>
      </c>
      <c r="E406" t="s">
        <v>801</v>
      </c>
      <c r="G406">
        <v>5996</v>
      </c>
      <c r="H406" t="s">
        <v>231</v>
      </c>
      <c r="I406" t="s">
        <v>232</v>
      </c>
      <c r="J406" t="s">
        <v>5</v>
      </c>
      <c r="K406" t="s">
        <v>778</v>
      </c>
      <c r="L406" t="s">
        <v>1339</v>
      </c>
      <c r="M406">
        <v>1</v>
      </c>
      <c r="N406">
        <v>6</v>
      </c>
      <c r="O406">
        <v>78.91</v>
      </c>
      <c r="P406">
        <v>64.072000000000003</v>
      </c>
      <c r="Q406">
        <v>22.4253</v>
      </c>
      <c r="R406">
        <v>6.7866999999999997</v>
      </c>
      <c r="S406">
        <v>7.8250999999999999</v>
      </c>
      <c r="T406">
        <v>5.9537000000000004</v>
      </c>
      <c r="U406">
        <v>5.4614000000000003</v>
      </c>
      <c r="V406">
        <v>3.3803999999999998</v>
      </c>
      <c r="W406">
        <v>2.4752000000000001</v>
      </c>
      <c r="X406">
        <v>2.6183000000000001</v>
      </c>
      <c r="Y406">
        <v>0</v>
      </c>
      <c r="Z406">
        <v>18.816400000000002</v>
      </c>
      <c r="AA406" t="s">
        <v>617</v>
      </c>
      <c r="AB406">
        <v>0.3962</v>
      </c>
      <c r="AC406" t="s">
        <v>1341</v>
      </c>
      <c r="AD406">
        <v>0.15989999999999999</v>
      </c>
      <c r="AE406" t="s">
        <v>1342</v>
      </c>
      <c r="AF406">
        <v>0.1399</v>
      </c>
      <c r="AG406">
        <v>24.1617</v>
      </c>
      <c r="AH406" s="23">
        <v>243.58240000000001</v>
      </c>
      <c r="AI406">
        <v>5</v>
      </c>
      <c r="AJ406">
        <v>12</v>
      </c>
      <c r="AK406">
        <v>61</v>
      </c>
      <c r="AL406">
        <v>18</v>
      </c>
      <c r="AM406">
        <v>8</v>
      </c>
      <c r="AN406" t="s">
        <v>5</v>
      </c>
      <c r="AP406" t="str">
        <f t="shared" si="6"/>
        <v>Bold</v>
      </c>
    </row>
    <row r="407" spans="1:42">
      <c r="A407" t="s">
        <v>1343</v>
      </c>
      <c r="B407" s="4">
        <v>43402</v>
      </c>
      <c r="C407" s="1">
        <v>0.67013888888888884</v>
      </c>
      <c r="D407" t="s">
        <v>224</v>
      </c>
      <c r="E407" t="s">
        <v>801</v>
      </c>
      <c r="G407">
        <v>5996</v>
      </c>
      <c r="H407" t="s">
        <v>231</v>
      </c>
      <c r="I407" t="s">
        <v>232</v>
      </c>
      <c r="J407" t="s">
        <v>5</v>
      </c>
      <c r="K407" t="s">
        <v>778</v>
      </c>
      <c r="L407" t="s">
        <v>1339</v>
      </c>
      <c r="M407">
        <v>4</v>
      </c>
      <c r="N407">
        <v>4</v>
      </c>
      <c r="O407">
        <v>74.605000000000004</v>
      </c>
      <c r="P407">
        <v>64.239999999999995</v>
      </c>
      <c r="Q407">
        <v>24.112200000000001</v>
      </c>
      <c r="R407">
        <v>6.1634000000000002</v>
      </c>
      <c r="S407">
        <v>5.125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13.2851</v>
      </c>
      <c r="Z407">
        <v>15.9129</v>
      </c>
      <c r="AA407" t="s">
        <v>452</v>
      </c>
      <c r="AB407">
        <v>3.0804999999999998</v>
      </c>
      <c r="AC407" t="s">
        <v>615</v>
      </c>
      <c r="AD407">
        <v>1.9027000000000001</v>
      </c>
      <c r="AE407" t="s">
        <v>818</v>
      </c>
      <c r="AF407">
        <v>1.4894000000000001</v>
      </c>
      <c r="AG407">
        <v>6.4</v>
      </c>
      <c r="AH407">
        <v>216.31610000000001</v>
      </c>
      <c r="AI407">
        <v>7</v>
      </c>
      <c r="AJ407">
        <v>8</v>
      </c>
      <c r="AK407">
        <v>57</v>
      </c>
      <c r="AL407">
        <v>18</v>
      </c>
      <c r="AM407">
        <v>16</v>
      </c>
      <c r="AN407" t="s">
        <v>5</v>
      </c>
      <c r="AP407" t="str">
        <f t="shared" si="6"/>
        <v/>
      </c>
    </row>
    <row r="408" spans="1:42">
      <c r="A408" t="s">
        <v>1344</v>
      </c>
      <c r="B408" s="4">
        <v>43402</v>
      </c>
      <c r="C408" s="1">
        <v>0.67013888888888884</v>
      </c>
      <c r="D408" t="s">
        <v>224</v>
      </c>
      <c r="E408" t="s">
        <v>801</v>
      </c>
      <c r="G408">
        <v>5996</v>
      </c>
      <c r="H408" t="s">
        <v>231</v>
      </c>
      <c r="I408" t="s">
        <v>232</v>
      </c>
      <c r="J408" t="s">
        <v>5</v>
      </c>
      <c r="K408" t="s">
        <v>778</v>
      </c>
      <c r="L408" t="s">
        <v>1339</v>
      </c>
      <c r="M408">
        <v>3</v>
      </c>
      <c r="N408">
        <v>7</v>
      </c>
      <c r="O408">
        <v>69.850999999999999</v>
      </c>
      <c r="P408">
        <v>63.483499999999999</v>
      </c>
      <c r="Q408">
        <v>23.331</v>
      </c>
      <c r="R408">
        <v>9.9535</v>
      </c>
      <c r="S408">
        <v>7.9359000000000002</v>
      </c>
      <c r="T408">
        <v>2.6497000000000002</v>
      </c>
      <c r="U408">
        <v>2.9392</v>
      </c>
      <c r="V408">
        <v>2.0760000000000001</v>
      </c>
      <c r="W408">
        <v>1.3339000000000001</v>
      </c>
      <c r="X408">
        <v>1.8666</v>
      </c>
      <c r="Y408">
        <v>0</v>
      </c>
      <c r="Z408">
        <v>16.2043</v>
      </c>
      <c r="AA408" t="s">
        <v>1222</v>
      </c>
      <c r="AB408">
        <v>0.3886</v>
      </c>
      <c r="AC408" t="s">
        <v>925</v>
      </c>
      <c r="AD408">
        <v>1.3855</v>
      </c>
      <c r="AE408" t="s">
        <v>1345</v>
      </c>
      <c r="AF408">
        <v>0.49580000000000002</v>
      </c>
      <c r="AG408">
        <v>11.241899999999999</v>
      </c>
      <c r="AH408">
        <v>215.13630000000001</v>
      </c>
      <c r="AI408">
        <v>12</v>
      </c>
      <c r="AJ408">
        <v>1</v>
      </c>
      <c r="AK408">
        <v>59</v>
      </c>
      <c r="AL408">
        <v>18</v>
      </c>
      <c r="AM408">
        <v>16</v>
      </c>
      <c r="AN408" t="s">
        <v>5</v>
      </c>
      <c r="AP408" t="str">
        <f t="shared" si="6"/>
        <v/>
      </c>
    </row>
    <row r="409" spans="1:42">
      <c r="A409" t="s">
        <v>1346</v>
      </c>
      <c r="B409" s="4">
        <v>43402</v>
      </c>
      <c r="C409" s="1">
        <v>0.67013888888888884</v>
      </c>
      <c r="D409" t="s">
        <v>224</v>
      </c>
      <c r="E409" t="s">
        <v>801</v>
      </c>
      <c r="G409">
        <v>5996</v>
      </c>
      <c r="H409" t="s">
        <v>231</v>
      </c>
      <c r="I409" t="s">
        <v>232</v>
      </c>
      <c r="J409" t="s">
        <v>5</v>
      </c>
      <c r="K409" t="s">
        <v>778</v>
      </c>
      <c r="L409" t="s">
        <v>1339</v>
      </c>
      <c r="M409">
        <v>8</v>
      </c>
      <c r="N409">
        <v>3</v>
      </c>
      <c r="O409">
        <v>89.8</v>
      </c>
      <c r="P409">
        <v>38.167999999999999</v>
      </c>
      <c r="Q409">
        <v>20.613</v>
      </c>
      <c r="R409">
        <v>6.6327999999999996</v>
      </c>
      <c r="S409">
        <v>4.3072999999999997</v>
      </c>
      <c r="T409">
        <v>3.4401000000000002</v>
      </c>
      <c r="U409">
        <v>0</v>
      </c>
      <c r="V409">
        <v>0</v>
      </c>
      <c r="W409">
        <v>0</v>
      </c>
      <c r="X409">
        <v>0</v>
      </c>
      <c r="Y409">
        <v>7.6641000000000004</v>
      </c>
      <c r="Z409">
        <v>17.775700000000001</v>
      </c>
      <c r="AA409" t="s">
        <v>626</v>
      </c>
      <c r="AB409">
        <v>2.4944999999999999</v>
      </c>
      <c r="AC409" t="s">
        <v>728</v>
      </c>
      <c r="AD409">
        <v>1.5249999999999999</v>
      </c>
      <c r="AE409" t="s">
        <v>762</v>
      </c>
      <c r="AF409">
        <v>1.9535</v>
      </c>
      <c r="AG409">
        <v>18.300799999999999</v>
      </c>
      <c r="AH409">
        <v>212.6748</v>
      </c>
      <c r="AI409">
        <v>5.5</v>
      </c>
      <c r="AJ409">
        <v>10</v>
      </c>
      <c r="AK409">
        <v>58</v>
      </c>
      <c r="AL409">
        <v>18</v>
      </c>
      <c r="AM409">
        <v>16</v>
      </c>
      <c r="AN409" t="s">
        <v>5</v>
      </c>
      <c r="AP409" t="str">
        <f t="shared" si="6"/>
        <v/>
      </c>
    </row>
    <row r="410" spans="1:42">
      <c r="A410" t="s">
        <v>1347</v>
      </c>
      <c r="B410" s="4">
        <v>43402</v>
      </c>
      <c r="C410" s="1">
        <v>0.67013888888888884</v>
      </c>
      <c r="D410" t="s">
        <v>224</v>
      </c>
      <c r="E410" t="s">
        <v>801</v>
      </c>
      <c r="G410">
        <v>5996</v>
      </c>
      <c r="H410" t="s">
        <v>231</v>
      </c>
      <c r="I410" t="s">
        <v>232</v>
      </c>
      <c r="J410" t="s">
        <v>5</v>
      </c>
      <c r="K410" t="s">
        <v>778</v>
      </c>
      <c r="L410" t="s">
        <v>1339</v>
      </c>
      <c r="M410">
        <v>20</v>
      </c>
      <c r="N410">
        <v>6</v>
      </c>
      <c r="O410">
        <v>55.46</v>
      </c>
      <c r="P410">
        <v>58.996000000000002</v>
      </c>
      <c r="Q410">
        <v>25.592500000000001</v>
      </c>
      <c r="R410">
        <v>5.6905000000000001</v>
      </c>
      <c r="S410">
        <v>6.5533999999999999</v>
      </c>
      <c r="T410">
        <v>6.4231999999999996</v>
      </c>
      <c r="U410">
        <v>2.4418000000000002</v>
      </c>
      <c r="V410">
        <v>1.7346999999999999</v>
      </c>
      <c r="W410">
        <v>1.7484</v>
      </c>
      <c r="X410">
        <v>1.0505</v>
      </c>
      <c r="Y410">
        <v>0</v>
      </c>
      <c r="Z410">
        <v>15.0364</v>
      </c>
      <c r="AB410">
        <v>0</v>
      </c>
      <c r="AC410" t="s">
        <v>1348</v>
      </c>
      <c r="AD410">
        <v>1.2585</v>
      </c>
      <c r="AE410" t="s">
        <v>1349</v>
      </c>
      <c r="AF410">
        <v>2.4199000000000002</v>
      </c>
      <c r="AG410">
        <v>12.326000000000001</v>
      </c>
      <c r="AH410">
        <v>196.7319</v>
      </c>
      <c r="AI410">
        <v>0</v>
      </c>
      <c r="AJ410">
        <v>0</v>
      </c>
      <c r="AK410">
        <v>56</v>
      </c>
      <c r="AL410">
        <v>18</v>
      </c>
      <c r="AM410">
        <v>18</v>
      </c>
      <c r="AN410" t="s">
        <v>5</v>
      </c>
      <c r="AP410" t="str">
        <f t="shared" si="6"/>
        <v/>
      </c>
    </row>
    <row r="411" spans="1:42">
      <c r="A411" t="s">
        <v>1350</v>
      </c>
      <c r="B411" s="4">
        <v>43402</v>
      </c>
      <c r="C411" s="1">
        <v>0.67013888888888884</v>
      </c>
      <c r="D411" t="s">
        <v>224</v>
      </c>
      <c r="E411" t="s">
        <v>801</v>
      </c>
      <c r="G411">
        <v>5996</v>
      </c>
      <c r="H411" t="s">
        <v>231</v>
      </c>
      <c r="I411" t="s">
        <v>232</v>
      </c>
      <c r="J411" t="s">
        <v>5</v>
      </c>
      <c r="K411" t="s">
        <v>778</v>
      </c>
      <c r="L411" t="s">
        <v>1339</v>
      </c>
      <c r="M411">
        <v>13</v>
      </c>
      <c r="N411">
        <v>3</v>
      </c>
      <c r="O411">
        <v>66.52</v>
      </c>
      <c r="P411">
        <v>53.107500000000002</v>
      </c>
      <c r="Q411">
        <v>23.798500000000001</v>
      </c>
      <c r="R411">
        <v>5.8807999999999998</v>
      </c>
      <c r="S411">
        <v>3.2736000000000001</v>
      </c>
      <c r="T411">
        <v>2.9518</v>
      </c>
      <c r="U411">
        <v>2.1414</v>
      </c>
      <c r="V411">
        <v>0</v>
      </c>
      <c r="W411">
        <v>0</v>
      </c>
      <c r="X411">
        <v>0</v>
      </c>
      <c r="Y411">
        <v>4.3319999999999999</v>
      </c>
      <c r="Z411">
        <v>17.129300000000001</v>
      </c>
      <c r="AA411" t="s">
        <v>614</v>
      </c>
      <c r="AB411">
        <v>2.7254</v>
      </c>
      <c r="AC411" t="s">
        <v>1351</v>
      </c>
      <c r="AD411">
        <v>3.9600000000000003E-2</v>
      </c>
      <c r="AE411" t="s">
        <v>896</v>
      </c>
      <c r="AF411">
        <v>0.69059999999999999</v>
      </c>
      <c r="AG411">
        <v>11.743499999999999</v>
      </c>
      <c r="AH411">
        <v>194.3339</v>
      </c>
      <c r="AI411">
        <v>12</v>
      </c>
      <c r="AJ411">
        <v>13</v>
      </c>
      <c r="AK411">
        <v>53</v>
      </c>
      <c r="AL411">
        <v>18</v>
      </c>
      <c r="AM411">
        <v>26</v>
      </c>
      <c r="AN411" t="s">
        <v>5</v>
      </c>
      <c r="AP411" t="str">
        <f t="shared" si="6"/>
        <v/>
      </c>
    </row>
    <row r="412" spans="1:42">
      <c r="A412" t="s">
        <v>1352</v>
      </c>
      <c r="B412" s="4">
        <v>43402</v>
      </c>
      <c r="C412" s="1">
        <v>0.67013888888888884</v>
      </c>
      <c r="D412" t="s">
        <v>224</v>
      </c>
      <c r="E412" t="s">
        <v>801</v>
      </c>
      <c r="G412">
        <v>5996</v>
      </c>
      <c r="H412" t="s">
        <v>231</v>
      </c>
      <c r="I412" t="s">
        <v>232</v>
      </c>
      <c r="J412" t="s">
        <v>5</v>
      </c>
      <c r="K412" t="s">
        <v>778</v>
      </c>
      <c r="L412" t="s">
        <v>1339</v>
      </c>
      <c r="M412">
        <v>6</v>
      </c>
      <c r="N412">
        <v>3</v>
      </c>
      <c r="O412">
        <v>49.202199999999998</v>
      </c>
      <c r="P412">
        <v>70.9238</v>
      </c>
      <c r="Q412">
        <v>18.265799999999999</v>
      </c>
      <c r="R412">
        <v>7.1417999999999999</v>
      </c>
      <c r="S412">
        <v>4.4194000000000004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11.8941</v>
      </c>
      <c r="Z412">
        <v>17.3157</v>
      </c>
      <c r="AA412" t="s">
        <v>473</v>
      </c>
      <c r="AB412">
        <v>1.5518000000000001</v>
      </c>
      <c r="AC412" t="s">
        <v>334</v>
      </c>
      <c r="AD412">
        <v>2.3921999999999999</v>
      </c>
      <c r="AE412" t="s">
        <v>691</v>
      </c>
      <c r="AF412">
        <v>1.5079</v>
      </c>
      <c r="AG412">
        <v>7.6</v>
      </c>
      <c r="AH412">
        <v>192.21459999999999</v>
      </c>
      <c r="AI412">
        <v>10</v>
      </c>
      <c r="AJ412">
        <v>6</v>
      </c>
      <c r="AK412">
        <v>58</v>
      </c>
      <c r="AL412">
        <v>18</v>
      </c>
      <c r="AM412">
        <v>37</v>
      </c>
      <c r="AN412" t="s">
        <v>5</v>
      </c>
      <c r="AP412" t="str">
        <f t="shared" si="6"/>
        <v/>
      </c>
    </row>
    <row r="413" spans="1:42">
      <c r="A413" t="s">
        <v>1353</v>
      </c>
      <c r="B413" s="4">
        <v>43402</v>
      </c>
      <c r="C413" s="1">
        <v>0.67013888888888884</v>
      </c>
      <c r="D413" t="s">
        <v>224</v>
      </c>
      <c r="E413" t="s">
        <v>801</v>
      </c>
      <c r="G413">
        <v>5996</v>
      </c>
      <c r="H413" t="s">
        <v>231</v>
      </c>
      <c r="I413" t="s">
        <v>232</v>
      </c>
      <c r="J413" t="s">
        <v>5</v>
      </c>
      <c r="K413" t="s">
        <v>778</v>
      </c>
      <c r="L413" t="s">
        <v>1339</v>
      </c>
      <c r="M413">
        <v>11</v>
      </c>
      <c r="N413">
        <v>8</v>
      </c>
      <c r="O413">
        <v>43.589799999999997</v>
      </c>
      <c r="P413">
        <v>65.775999999999996</v>
      </c>
      <c r="Q413">
        <v>30.635999999999999</v>
      </c>
      <c r="R413">
        <v>10.750500000000001</v>
      </c>
      <c r="S413">
        <v>3.6040999999999999</v>
      </c>
      <c r="T413">
        <v>2.7179000000000002</v>
      </c>
      <c r="U413">
        <v>2.3441000000000001</v>
      </c>
      <c r="V413">
        <v>1.3170999999999999</v>
      </c>
      <c r="W413">
        <v>0.93110000000000004</v>
      </c>
      <c r="X413">
        <v>1.2617</v>
      </c>
      <c r="Y413">
        <v>0</v>
      </c>
      <c r="Z413">
        <v>16.482900000000001</v>
      </c>
      <c r="AA413" t="s">
        <v>454</v>
      </c>
      <c r="AB413">
        <v>0.35399999999999998</v>
      </c>
      <c r="AC413" t="s">
        <v>1354</v>
      </c>
      <c r="AD413">
        <v>8.8200000000000001E-2</v>
      </c>
      <c r="AE413" t="s">
        <v>501</v>
      </c>
      <c r="AF413">
        <v>1.347</v>
      </c>
      <c r="AG413">
        <v>10.054399999999999</v>
      </c>
      <c r="AH413">
        <v>191.25470000000001</v>
      </c>
      <c r="AI413">
        <v>10</v>
      </c>
      <c r="AJ413">
        <v>3</v>
      </c>
      <c r="AK413">
        <v>52</v>
      </c>
      <c r="AL413">
        <v>18</v>
      </c>
      <c r="AM413">
        <v>6</v>
      </c>
      <c r="AN413" t="s">
        <v>5</v>
      </c>
      <c r="AP413" t="str">
        <f t="shared" si="6"/>
        <v/>
      </c>
    </row>
    <row r="414" spans="1:42">
      <c r="A414" t="s">
        <v>1355</v>
      </c>
      <c r="B414" s="4">
        <v>43402</v>
      </c>
      <c r="C414" s="1">
        <v>0.67013888888888884</v>
      </c>
      <c r="D414" t="s">
        <v>224</v>
      </c>
      <c r="E414" t="s">
        <v>801</v>
      </c>
      <c r="G414">
        <v>5996</v>
      </c>
      <c r="H414" t="s">
        <v>231</v>
      </c>
      <c r="I414" t="s">
        <v>232</v>
      </c>
      <c r="J414" t="s">
        <v>5</v>
      </c>
      <c r="K414" t="s">
        <v>778</v>
      </c>
      <c r="L414" t="s">
        <v>1339</v>
      </c>
      <c r="M414">
        <v>9</v>
      </c>
      <c r="N414">
        <v>4</v>
      </c>
      <c r="O414">
        <v>78.010000000000005</v>
      </c>
      <c r="P414">
        <v>35.052999999999997</v>
      </c>
      <c r="Q414">
        <v>21.357600000000001</v>
      </c>
      <c r="R414">
        <v>8.4545999999999992</v>
      </c>
      <c r="S414">
        <v>4.9263000000000003</v>
      </c>
      <c r="T414">
        <v>3.9912000000000001</v>
      </c>
      <c r="U414">
        <v>3.1206999999999998</v>
      </c>
      <c r="V414">
        <v>1.4266000000000001</v>
      </c>
      <c r="W414">
        <v>1.1263000000000001</v>
      </c>
      <c r="X414">
        <v>0.85309999999999997</v>
      </c>
      <c r="Y414">
        <v>0</v>
      </c>
      <c r="Z414">
        <v>11.492100000000001</v>
      </c>
      <c r="AA414" t="s">
        <v>469</v>
      </c>
      <c r="AB414">
        <v>1.3339000000000001</v>
      </c>
      <c r="AC414" t="s">
        <v>791</v>
      </c>
      <c r="AD414">
        <v>2.2323</v>
      </c>
      <c r="AE414" t="s">
        <v>1085</v>
      </c>
      <c r="AF414">
        <v>1.5051000000000001</v>
      </c>
      <c r="AG414">
        <v>15.7159</v>
      </c>
      <c r="AH414">
        <v>190.59880000000001</v>
      </c>
      <c r="AI414">
        <v>4.5</v>
      </c>
      <c r="AJ414">
        <v>11</v>
      </c>
      <c r="AK414">
        <v>52</v>
      </c>
      <c r="AL414">
        <v>18</v>
      </c>
      <c r="AM414">
        <v>6</v>
      </c>
      <c r="AN414" t="s">
        <v>5</v>
      </c>
      <c r="AP414" t="str">
        <f t="shared" si="6"/>
        <v/>
      </c>
    </row>
    <row r="415" spans="1:42">
      <c r="A415" t="s">
        <v>1356</v>
      </c>
      <c r="B415" s="4">
        <v>43402</v>
      </c>
      <c r="C415" s="1">
        <v>0.67013888888888884</v>
      </c>
      <c r="D415" t="s">
        <v>224</v>
      </c>
      <c r="E415" t="s">
        <v>801</v>
      </c>
      <c r="G415">
        <v>5996</v>
      </c>
      <c r="H415" t="s">
        <v>231</v>
      </c>
      <c r="I415" t="s">
        <v>232</v>
      </c>
      <c r="J415" t="s">
        <v>5</v>
      </c>
      <c r="K415" t="s">
        <v>778</v>
      </c>
      <c r="L415" t="s">
        <v>1339</v>
      </c>
      <c r="M415">
        <v>14</v>
      </c>
      <c r="N415">
        <v>7</v>
      </c>
      <c r="O415">
        <v>52.31</v>
      </c>
      <c r="P415">
        <v>49.375399999999999</v>
      </c>
      <c r="Q415">
        <v>19.1006</v>
      </c>
      <c r="R415">
        <v>6.1193999999999997</v>
      </c>
      <c r="S415">
        <v>6.3952</v>
      </c>
      <c r="T415">
        <v>3.8805999999999998</v>
      </c>
      <c r="U415">
        <v>2.7707000000000002</v>
      </c>
      <c r="V415">
        <v>1.4372</v>
      </c>
      <c r="W415">
        <v>0.9708</v>
      </c>
      <c r="X415">
        <v>0.98809999999999998</v>
      </c>
      <c r="Y415">
        <v>0</v>
      </c>
      <c r="Z415">
        <v>17.348600000000001</v>
      </c>
      <c r="AA415" t="s">
        <v>637</v>
      </c>
      <c r="AB415">
        <v>0.77739999999999998</v>
      </c>
      <c r="AC415" t="s">
        <v>1087</v>
      </c>
      <c r="AD415">
        <v>0.33229999999999998</v>
      </c>
      <c r="AE415" t="s">
        <v>601</v>
      </c>
      <c r="AF415">
        <v>1.3949</v>
      </c>
      <c r="AG415">
        <v>10.750500000000001</v>
      </c>
      <c r="AH415">
        <v>173.95169999999999</v>
      </c>
      <c r="AI415">
        <v>25</v>
      </c>
      <c r="AJ415">
        <v>18</v>
      </c>
      <c r="AK415">
        <v>48</v>
      </c>
      <c r="AL415">
        <v>18</v>
      </c>
      <c r="AM415">
        <v>26</v>
      </c>
      <c r="AN415" t="s">
        <v>5</v>
      </c>
      <c r="AP415" t="str">
        <f t="shared" si="6"/>
        <v/>
      </c>
    </row>
    <row r="416" spans="1:42">
      <c r="A416" t="s">
        <v>1357</v>
      </c>
      <c r="B416" s="4">
        <v>43402</v>
      </c>
      <c r="C416" s="1">
        <v>0.67013888888888884</v>
      </c>
      <c r="D416" t="s">
        <v>224</v>
      </c>
      <c r="E416" t="s">
        <v>801</v>
      </c>
      <c r="G416">
        <v>5996</v>
      </c>
      <c r="H416" t="s">
        <v>231</v>
      </c>
      <c r="I416" t="s">
        <v>232</v>
      </c>
      <c r="J416" t="s">
        <v>5</v>
      </c>
      <c r="K416" t="s">
        <v>778</v>
      </c>
      <c r="L416" t="s">
        <v>1339</v>
      </c>
      <c r="M416">
        <v>7</v>
      </c>
      <c r="N416">
        <v>3</v>
      </c>
      <c r="O416">
        <v>58.284199999999998</v>
      </c>
      <c r="P416">
        <v>31.6648</v>
      </c>
      <c r="Q416">
        <v>25.837399999999999</v>
      </c>
      <c r="R416">
        <v>11.985799999999999</v>
      </c>
      <c r="S416">
        <v>3.8323</v>
      </c>
      <c r="T416">
        <v>2.1248999999999998</v>
      </c>
      <c r="U416">
        <v>1.8151999999999999</v>
      </c>
      <c r="V416">
        <v>1.179</v>
      </c>
      <c r="W416">
        <v>0</v>
      </c>
      <c r="X416">
        <v>0</v>
      </c>
      <c r="Y416">
        <v>2.4771000000000001</v>
      </c>
      <c r="Z416">
        <v>10.928599999999999</v>
      </c>
      <c r="AA416" t="s">
        <v>634</v>
      </c>
      <c r="AB416">
        <v>1.8056000000000001</v>
      </c>
      <c r="AC416" t="s">
        <v>709</v>
      </c>
      <c r="AD416">
        <v>1.3294999999999999</v>
      </c>
      <c r="AE416" t="s">
        <v>753</v>
      </c>
      <c r="AF416">
        <v>1.1456</v>
      </c>
      <c r="AG416">
        <v>17.461099999999998</v>
      </c>
      <c r="AH416">
        <v>171.87100000000001</v>
      </c>
      <c r="AI416">
        <v>12</v>
      </c>
      <c r="AJ416">
        <v>2</v>
      </c>
      <c r="AK416">
        <v>58</v>
      </c>
      <c r="AL416">
        <v>18</v>
      </c>
      <c r="AM416">
        <v>50</v>
      </c>
      <c r="AN416" t="s">
        <v>5</v>
      </c>
      <c r="AP416" t="str">
        <f t="shared" si="6"/>
        <v/>
      </c>
    </row>
    <row r="417" spans="1:42">
      <c r="A417" t="s">
        <v>1358</v>
      </c>
      <c r="B417" s="4">
        <v>43402</v>
      </c>
      <c r="C417" s="1">
        <v>0.67013888888888884</v>
      </c>
      <c r="D417" t="s">
        <v>224</v>
      </c>
      <c r="E417" t="s">
        <v>801</v>
      </c>
      <c r="G417">
        <v>5996</v>
      </c>
      <c r="H417" t="s">
        <v>231</v>
      </c>
      <c r="I417" t="s">
        <v>232</v>
      </c>
      <c r="J417" t="s">
        <v>5</v>
      </c>
      <c r="K417" t="s">
        <v>778</v>
      </c>
      <c r="L417" t="s">
        <v>1339</v>
      </c>
      <c r="M417">
        <v>15</v>
      </c>
      <c r="N417">
        <v>4</v>
      </c>
      <c r="O417">
        <v>45.901299999999999</v>
      </c>
      <c r="P417">
        <v>55.926299999999998</v>
      </c>
      <c r="Q417">
        <v>23.3948</v>
      </c>
      <c r="R417">
        <v>7.9257999999999997</v>
      </c>
      <c r="S417">
        <v>3.8452999999999999</v>
      </c>
      <c r="T417">
        <v>4.2367999999999997</v>
      </c>
      <c r="U417">
        <v>1.3209</v>
      </c>
      <c r="V417">
        <v>1.4823</v>
      </c>
      <c r="W417">
        <v>1.2363999999999999</v>
      </c>
      <c r="X417">
        <v>1.2722</v>
      </c>
      <c r="Y417">
        <v>0</v>
      </c>
      <c r="Z417">
        <v>15.2629</v>
      </c>
      <c r="AA417" t="s">
        <v>465</v>
      </c>
      <c r="AB417">
        <v>0.59179999999999999</v>
      </c>
      <c r="AC417" t="s">
        <v>545</v>
      </c>
      <c r="AD417">
        <v>0.2475</v>
      </c>
      <c r="AE417" t="s">
        <v>961</v>
      </c>
      <c r="AF417">
        <v>1.9554</v>
      </c>
      <c r="AG417">
        <v>4.5</v>
      </c>
      <c r="AH417">
        <v>169.09960000000001</v>
      </c>
      <c r="AI417">
        <v>20</v>
      </c>
      <c r="AJ417">
        <v>14</v>
      </c>
      <c r="AK417">
        <v>45</v>
      </c>
      <c r="AL417">
        <v>18</v>
      </c>
      <c r="AM417">
        <v>11</v>
      </c>
      <c r="AN417" t="s">
        <v>5</v>
      </c>
      <c r="AP417" t="str">
        <f t="shared" si="6"/>
        <v/>
      </c>
    </row>
    <row r="418" spans="1:42">
      <c r="A418" t="s">
        <v>1359</v>
      </c>
      <c r="B418" s="4">
        <v>43402</v>
      </c>
      <c r="C418" s="1">
        <v>0.67013888888888884</v>
      </c>
      <c r="D418" t="s">
        <v>224</v>
      </c>
      <c r="E418" t="s">
        <v>801</v>
      </c>
      <c r="G418">
        <v>5996</v>
      </c>
      <c r="H418" t="s">
        <v>231</v>
      </c>
      <c r="I418" t="s">
        <v>232</v>
      </c>
      <c r="J418" t="s">
        <v>5</v>
      </c>
      <c r="K418" t="s">
        <v>778</v>
      </c>
      <c r="L418" t="s">
        <v>1339</v>
      </c>
      <c r="M418">
        <v>12</v>
      </c>
      <c r="N418">
        <v>3</v>
      </c>
      <c r="O418">
        <v>48.022399999999998</v>
      </c>
      <c r="P418">
        <v>50.4129</v>
      </c>
      <c r="Q418">
        <v>15.949</v>
      </c>
      <c r="R418">
        <v>8.9201999999999995</v>
      </c>
      <c r="S418">
        <v>7.3624999999999998</v>
      </c>
      <c r="T418">
        <v>2.8334000000000001</v>
      </c>
      <c r="U418">
        <v>2.6939000000000002</v>
      </c>
      <c r="V418">
        <v>1.6422000000000001</v>
      </c>
      <c r="W418">
        <v>0.8327</v>
      </c>
      <c r="X418">
        <v>1.1236999999999999</v>
      </c>
      <c r="Y418">
        <v>0</v>
      </c>
      <c r="Z418">
        <v>15.459300000000001</v>
      </c>
      <c r="AA418" t="s">
        <v>477</v>
      </c>
      <c r="AB418">
        <v>1.1019000000000001</v>
      </c>
      <c r="AC418" t="s">
        <v>797</v>
      </c>
      <c r="AD418">
        <v>0.28089999999999998</v>
      </c>
      <c r="AE418" t="s">
        <v>628</v>
      </c>
      <c r="AF418">
        <v>1.5742</v>
      </c>
      <c r="AG418">
        <v>8.5474999999999994</v>
      </c>
      <c r="AH418">
        <v>166.7567</v>
      </c>
      <c r="AI418">
        <v>20</v>
      </c>
      <c r="AJ418">
        <v>15</v>
      </c>
      <c r="AK418">
        <v>55</v>
      </c>
      <c r="AL418">
        <v>18</v>
      </c>
      <c r="AM418">
        <v>41</v>
      </c>
      <c r="AN418" t="s">
        <v>5</v>
      </c>
      <c r="AP418" t="str">
        <f t="shared" si="6"/>
        <v/>
      </c>
    </row>
    <row r="419" spans="1:42">
      <c r="A419" t="s">
        <v>1360</v>
      </c>
      <c r="B419" s="4">
        <v>43402</v>
      </c>
      <c r="C419" s="1">
        <v>0.67013888888888884</v>
      </c>
      <c r="D419" t="s">
        <v>224</v>
      </c>
      <c r="E419" t="s">
        <v>801</v>
      </c>
      <c r="G419">
        <v>5996</v>
      </c>
      <c r="H419" t="s">
        <v>231</v>
      </c>
      <c r="I419" t="s">
        <v>232</v>
      </c>
      <c r="J419" t="s">
        <v>5</v>
      </c>
      <c r="K419" t="s">
        <v>778</v>
      </c>
      <c r="L419" t="s">
        <v>1339</v>
      </c>
      <c r="M419">
        <v>10</v>
      </c>
      <c r="N419">
        <v>5</v>
      </c>
      <c r="O419">
        <v>61.1935</v>
      </c>
      <c r="P419">
        <v>30.116</v>
      </c>
      <c r="Q419">
        <v>18.9894</v>
      </c>
      <c r="R419">
        <v>7.6779999999999999</v>
      </c>
      <c r="S419">
        <v>5.1132999999999997</v>
      </c>
      <c r="T419">
        <v>3.5066000000000002</v>
      </c>
      <c r="U419">
        <v>2.7753000000000001</v>
      </c>
      <c r="V419">
        <v>2.1307999999999998</v>
      </c>
      <c r="W419">
        <v>1.6269</v>
      </c>
      <c r="X419">
        <v>1.9178999999999999</v>
      </c>
      <c r="Y419">
        <v>0</v>
      </c>
      <c r="Z419">
        <v>15.6793</v>
      </c>
      <c r="AA419" t="s">
        <v>458</v>
      </c>
      <c r="AB419">
        <v>0.37619999999999998</v>
      </c>
      <c r="AC419" t="s">
        <v>1361</v>
      </c>
      <c r="AD419">
        <v>0.5454</v>
      </c>
      <c r="AE419" t="s">
        <v>911</v>
      </c>
      <c r="AF419">
        <v>0.35699999999999998</v>
      </c>
      <c r="AG419">
        <v>13.585599999999999</v>
      </c>
      <c r="AH419">
        <v>165.59129999999999</v>
      </c>
      <c r="AI419">
        <v>20</v>
      </c>
      <c r="AJ419">
        <v>5</v>
      </c>
      <c r="AK419">
        <v>52</v>
      </c>
      <c r="AL419">
        <v>18</v>
      </c>
      <c r="AM419">
        <v>16</v>
      </c>
      <c r="AN419" t="s">
        <v>5</v>
      </c>
      <c r="AP419" t="str">
        <f t="shared" si="6"/>
        <v/>
      </c>
    </row>
    <row r="420" spans="1:42">
      <c r="A420" t="s">
        <v>1362</v>
      </c>
      <c r="B420" s="4">
        <v>43402</v>
      </c>
      <c r="C420" s="1">
        <v>0.67013888888888884</v>
      </c>
      <c r="D420" t="s">
        <v>224</v>
      </c>
      <c r="E420" t="s">
        <v>801</v>
      </c>
      <c r="G420">
        <v>5996</v>
      </c>
      <c r="H420" t="s">
        <v>231</v>
      </c>
      <c r="I420" t="s">
        <v>232</v>
      </c>
      <c r="J420" t="s">
        <v>5</v>
      </c>
      <c r="K420" t="s">
        <v>778</v>
      </c>
      <c r="L420" t="s">
        <v>1339</v>
      </c>
      <c r="M420">
        <v>2</v>
      </c>
      <c r="N420">
        <v>7</v>
      </c>
      <c r="O420">
        <v>55.367199999999997</v>
      </c>
      <c r="P420">
        <v>29.7254</v>
      </c>
      <c r="Q420">
        <v>16.441600000000001</v>
      </c>
      <c r="R420">
        <v>7.2930000000000001</v>
      </c>
      <c r="S420">
        <v>3.5556999999999999</v>
      </c>
      <c r="T420">
        <v>3.2492000000000001</v>
      </c>
      <c r="U420">
        <v>2.3506999999999998</v>
      </c>
      <c r="V420">
        <v>1.8488</v>
      </c>
      <c r="W420">
        <v>1.1763999999999999</v>
      </c>
      <c r="X420">
        <v>1.2984</v>
      </c>
      <c r="Y420">
        <v>0</v>
      </c>
      <c r="Z420">
        <v>17.206399999999999</v>
      </c>
      <c r="AA420" t="s">
        <v>461</v>
      </c>
      <c r="AB420">
        <v>0.98309999999999997</v>
      </c>
      <c r="AC420" t="s">
        <v>1363</v>
      </c>
      <c r="AD420">
        <v>1.2623</v>
      </c>
      <c r="AE420" t="s">
        <v>587</v>
      </c>
      <c r="AF420">
        <v>2.1049000000000002</v>
      </c>
      <c r="AG420">
        <v>10.8164</v>
      </c>
      <c r="AH420">
        <v>154.67949999999999</v>
      </c>
      <c r="AI420">
        <v>20</v>
      </c>
      <c r="AJ420">
        <v>17</v>
      </c>
      <c r="AK420">
        <v>60</v>
      </c>
      <c r="AL420">
        <v>18</v>
      </c>
      <c r="AM420">
        <v>153</v>
      </c>
      <c r="AN420" t="s">
        <v>5</v>
      </c>
      <c r="AP420" t="str">
        <f t="shared" si="6"/>
        <v/>
      </c>
    </row>
    <row r="421" spans="1:42">
      <c r="A421" t="s">
        <v>1364</v>
      </c>
      <c r="B421" s="4">
        <v>43402</v>
      </c>
      <c r="C421" s="1">
        <v>0.67013888888888884</v>
      </c>
      <c r="D421" t="s">
        <v>224</v>
      </c>
      <c r="E421" t="s">
        <v>801</v>
      </c>
      <c r="G421">
        <v>5996</v>
      </c>
      <c r="H421" t="s">
        <v>231</v>
      </c>
      <c r="I421" t="s">
        <v>232</v>
      </c>
      <c r="J421" t="s">
        <v>5</v>
      </c>
      <c r="K421" t="s">
        <v>778</v>
      </c>
      <c r="L421" t="s">
        <v>1339</v>
      </c>
      <c r="M421">
        <v>21</v>
      </c>
      <c r="N421">
        <v>3</v>
      </c>
      <c r="O421">
        <v>42.4679</v>
      </c>
      <c r="P421">
        <v>39.339199999999998</v>
      </c>
      <c r="Q421">
        <v>11.686299999999999</v>
      </c>
      <c r="R421">
        <v>8.3178999999999998</v>
      </c>
      <c r="S421">
        <v>4.4683999999999999</v>
      </c>
      <c r="T421">
        <v>2.6153</v>
      </c>
      <c r="U421">
        <v>0</v>
      </c>
      <c r="V421">
        <v>0</v>
      </c>
      <c r="W421">
        <v>0</v>
      </c>
      <c r="X421">
        <v>0</v>
      </c>
      <c r="Y421">
        <v>6.0884</v>
      </c>
      <c r="Z421">
        <v>16.752099999999999</v>
      </c>
      <c r="AB421">
        <v>0</v>
      </c>
      <c r="AC421" t="s">
        <v>1365</v>
      </c>
      <c r="AD421">
        <v>0.2059</v>
      </c>
      <c r="AE421" t="s">
        <v>406</v>
      </c>
      <c r="AF421">
        <v>1.5551999999999999</v>
      </c>
      <c r="AG421">
        <v>5.7</v>
      </c>
      <c r="AH421">
        <v>139.19659999999999</v>
      </c>
      <c r="AI421">
        <v>0</v>
      </c>
      <c r="AJ421">
        <v>0</v>
      </c>
      <c r="AK421">
        <v>46</v>
      </c>
      <c r="AL421">
        <v>18</v>
      </c>
      <c r="AM421">
        <v>55</v>
      </c>
      <c r="AN421" t="s">
        <v>5</v>
      </c>
      <c r="AP421" t="str">
        <f t="shared" si="6"/>
        <v/>
      </c>
    </row>
    <row r="422" spans="1:42">
      <c r="A422" t="s">
        <v>1366</v>
      </c>
      <c r="B422" s="4">
        <v>43402</v>
      </c>
      <c r="C422" s="1">
        <v>0.67013888888888884</v>
      </c>
      <c r="D422" t="s">
        <v>224</v>
      </c>
      <c r="E422" t="s">
        <v>801</v>
      </c>
      <c r="G422">
        <v>5996</v>
      </c>
      <c r="H422" t="s">
        <v>231</v>
      </c>
      <c r="I422" t="s">
        <v>232</v>
      </c>
      <c r="J422" t="s">
        <v>5</v>
      </c>
      <c r="K422" t="s">
        <v>778</v>
      </c>
      <c r="L422" t="s">
        <v>1339</v>
      </c>
      <c r="M422">
        <v>19</v>
      </c>
      <c r="N422">
        <v>3</v>
      </c>
      <c r="O422">
        <v>43.026000000000003</v>
      </c>
      <c r="P422">
        <v>33.6218</v>
      </c>
      <c r="Q422">
        <v>15.5327</v>
      </c>
      <c r="R422">
        <v>6.0044000000000004</v>
      </c>
      <c r="S422">
        <v>5.3282999999999996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9.3828999999999994</v>
      </c>
      <c r="Z422">
        <v>18.1829</v>
      </c>
      <c r="AB422">
        <v>0</v>
      </c>
      <c r="AC422" t="s">
        <v>647</v>
      </c>
      <c r="AD422">
        <v>0.31809999999999999</v>
      </c>
      <c r="AE422" t="s">
        <v>311</v>
      </c>
      <c r="AF422">
        <v>1.2121</v>
      </c>
      <c r="AG422">
        <v>3</v>
      </c>
      <c r="AH422">
        <v>135.60919999999999</v>
      </c>
      <c r="AI422">
        <v>0</v>
      </c>
      <c r="AJ422">
        <v>0</v>
      </c>
      <c r="AK422">
        <v>55</v>
      </c>
      <c r="AL422">
        <v>18</v>
      </c>
      <c r="AM422">
        <v>87</v>
      </c>
      <c r="AN422" t="s">
        <v>5</v>
      </c>
      <c r="AP422" t="str">
        <f t="shared" si="6"/>
        <v/>
      </c>
    </row>
    <row r="423" spans="1:42">
      <c r="A423" t="s">
        <v>1367</v>
      </c>
      <c r="B423" s="4">
        <v>43402</v>
      </c>
      <c r="C423" s="1">
        <v>0.67013888888888884</v>
      </c>
      <c r="D423" t="s">
        <v>224</v>
      </c>
      <c r="E423" t="s">
        <v>801</v>
      </c>
      <c r="G423">
        <v>5996</v>
      </c>
      <c r="H423" t="s">
        <v>231</v>
      </c>
      <c r="I423" t="s">
        <v>232</v>
      </c>
      <c r="J423" t="s">
        <v>5</v>
      </c>
      <c r="K423" t="s">
        <v>778</v>
      </c>
      <c r="L423" t="s">
        <v>1339</v>
      </c>
      <c r="M423">
        <v>18</v>
      </c>
      <c r="N423">
        <v>3</v>
      </c>
      <c r="O423">
        <v>42.375</v>
      </c>
      <c r="P423">
        <v>33.295699999999997</v>
      </c>
      <c r="Q423">
        <v>21.994900000000001</v>
      </c>
      <c r="R423">
        <v>6.7202000000000002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14.0594</v>
      </c>
      <c r="Z423">
        <v>0</v>
      </c>
      <c r="AA423" t="s">
        <v>1368</v>
      </c>
      <c r="AB423">
        <v>0</v>
      </c>
      <c r="AC423" t="s">
        <v>728</v>
      </c>
      <c r="AD423">
        <v>0.85819999999999996</v>
      </c>
      <c r="AE423" t="s">
        <v>501</v>
      </c>
      <c r="AF423">
        <v>1.7645999999999999</v>
      </c>
      <c r="AG423">
        <v>11</v>
      </c>
      <c r="AH423">
        <v>132.06800000000001</v>
      </c>
      <c r="AI423">
        <v>25</v>
      </c>
      <c r="AJ423">
        <v>4</v>
      </c>
      <c r="AK423">
        <v>45</v>
      </c>
      <c r="AL423">
        <v>18</v>
      </c>
      <c r="AM423">
        <v>27</v>
      </c>
      <c r="AN423" t="s">
        <v>5</v>
      </c>
      <c r="AP423" t="str">
        <f t="shared" si="6"/>
        <v/>
      </c>
    </row>
    <row r="424" spans="1:42">
      <c r="A424" t="s">
        <v>1369</v>
      </c>
      <c r="B424" s="4">
        <v>43402</v>
      </c>
      <c r="C424" s="1">
        <v>0.67013888888888884</v>
      </c>
      <c r="D424" t="s">
        <v>224</v>
      </c>
      <c r="E424" t="s">
        <v>801</v>
      </c>
      <c r="G424">
        <v>5996</v>
      </c>
      <c r="H424" t="s">
        <v>231</v>
      </c>
      <c r="I424" t="s">
        <v>232</v>
      </c>
      <c r="J424" t="s">
        <v>5</v>
      </c>
      <c r="K424" t="s">
        <v>778</v>
      </c>
      <c r="L424" t="s">
        <v>1339</v>
      </c>
      <c r="M424">
        <v>5</v>
      </c>
      <c r="N424">
        <v>3</v>
      </c>
      <c r="O424">
        <v>42.745699999999999</v>
      </c>
      <c r="P424">
        <v>32.236400000000003</v>
      </c>
      <c r="Q424">
        <v>18.416799999999999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18.975200000000001</v>
      </c>
      <c r="Z424">
        <v>6.25</v>
      </c>
      <c r="AA424" t="s">
        <v>441</v>
      </c>
      <c r="AB424">
        <v>0.95679999999999998</v>
      </c>
      <c r="AC424" t="s">
        <v>442</v>
      </c>
      <c r="AD424">
        <v>1.5294000000000001</v>
      </c>
      <c r="AE424" t="s">
        <v>785</v>
      </c>
      <c r="AF424">
        <v>1.8327</v>
      </c>
      <c r="AG424">
        <v>0.9</v>
      </c>
      <c r="AH424">
        <v>123.84310000000001</v>
      </c>
      <c r="AI424">
        <v>14</v>
      </c>
      <c r="AJ424">
        <v>16</v>
      </c>
      <c r="AK424">
        <v>62</v>
      </c>
      <c r="AL424">
        <v>18</v>
      </c>
      <c r="AM424">
        <v>14</v>
      </c>
      <c r="AN424" t="s">
        <v>5</v>
      </c>
      <c r="AP424" t="str">
        <f t="shared" si="6"/>
        <v/>
      </c>
    </row>
    <row r="425" spans="1:42">
      <c r="A425" t="s">
        <v>1370</v>
      </c>
      <c r="B425" s="4">
        <v>43402</v>
      </c>
      <c r="C425" s="1">
        <v>0.67013888888888884</v>
      </c>
      <c r="D425" t="s">
        <v>224</v>
      </c>
      <c r="E425" t="s">
        <v>801</v>
      </c>
      <c r="G425">
        <v>5996</v>
      </c>
      <c r="H425" t="s">
        <v>231</v>
      </c>
      <c r="I425" t="s">
        <v>232</v>
      </c>
      <c r="J425" t="s">
        <v>5</v>
      </c>
      <c r="K425" t="s">
        <v>778</v>
      </c>
      <c r="L425" t="s">
        <v>1339</v>
      </c>
      <c r="M425">
        <v>16</v>
      </c>
      <c r="N425">
        <v>3</v>
      </c>
      <c r="O425">
        <v>45.599200000000003</v>
      </c>
      <c r="P425">
        <v>26.875399999999999</v>
      </c>
      <c r="Q425">
        <v>16.9618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17.8749</v>
      </c>
      <c r="Z425">
        <v>0</v>
      </c>
      <c r="AA425" t="s">
        <v>656</v>
      </c>
      <c r="AB425">
        <v>0.4138</v>
      </c>
      <c r="AC425" t="s">
        <v>1371</v>
      </c>
      <c r="AD425">
        <v>5.5599999999999997E-2</v>
      </c>
      <c r="AE425" t="s">
        <v>902</v>
      </c>
      <c r="AF425">
        <v>1.7733000000000001</v>
      </c>
      <c r="AG425">
        <v>5.4</v>
      </c>
      <c r="AH425">
        <v>114.9541</v>
      </c>
      <c r="AI425">
        <v>25</v>
      </c>
      <c r="AJ425">
        <v>7</v>
      </c>
      <c r="AK425">
        <v>47</v>
      </c>
      <c r="AL425">
        <v>18</v>
      </c>
      <c r="AM425">
        <v>93</v>
      </c>
      <c r="AN425" t="s">
        <v>5</v>
      </c>
      <c r="AP425" t="str">
        <f t="shared" si="6"/>
        <v/>
      </c>
    </row>
    <row r="426" spans="1:42">
      <c r="A426" t="s">
        <v>1372</v>
      </c>
      <c r="B426" s="4">
        <v>43402</v>
      </c>
      <c r="C426" s="1">
        <v>0.67013888888888884</v>
      </c>
      <c r="D426" t="s">
        <v>224</v>
      </c>
      <c r="E426" t="s">
        <v>801</v>
      </c>
      <c r="G426">
        <v>5996</v>
      </c>
      <c r="H426" t="s">
        <v>231</v>
      </c>
      <c r="I426" t="s">
        <v>232</v>
      </c>
      <c r="J426" t="s">
        <v>5</v>
      </c>
      <c r="K426" t="s">
        <v>778</v>
      </c>
      <c r="L426" t="s">
        <v>1339</v>
      </c>
      <c r="M426">
        <v>17</v>
      </c>
      <c r="N426">
        <v>3</v>
      </c>
      <c r="O426">
        <v>28.7425</v>
      </c>
      <c r="P426">
        <v>21.271899999999999</v>
      </c>
      <c r="Q426">
        <v>9.7774000000000001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11.727</v>
      </c>
      <c r="Z426">
        <v>0</v>
      </c>
      <c r="AA426" t="s">
        <v>650</v>
      </c>
      <c r="AB426">
        <v>0.87639999999999996</v>
      </c>
      <c r="AC426" t="s">
        <v>641</v>
      </c>
      <c r="AD426">
        <v>0.68520000000000003</v>
      </c>
      <c r="AE426" t="s">
        <v>396</v>
      </c>
      <c r="AF426">
        <v>1.5553999999999999</v>
      </c>
      <c r="AG426">
        <v>6</v>
      </c>
      <c r="AH426">
        <v>80.6357</v>
      </c>
      <c r="AI426">
        <v>20</v>
      </c>
      <c r="AJ426">
        <v>9</v>
      </c>
      <c r="AK426">
        <v>45</v>
      </c>
      <c r="AL426">
        <v>18</v>
      </c>
      <c r="AM426">
        <v>372</v>
      </c>
      <c r="AN426" t="s">
        <v>5</v>
      </c>
      <c r="AP426" t="str">
        <f t="shared" si="6"/>
        <v/>
      </c>
    </row>
    <row r="427" spans="1:42">
      <c r="A427" t="s">
        <v>1374</v>
      </c>
      <c r="B427" s="4">
        <v>43402</v>
      </c>
      <c r="C427" s="1">
        <v>0.67708333333333337</v>
      </c>
      <c r="D427" t="s">
        <v>175</v>
      </c>
      <c r="E427" t="s">
        <v>484</v>
      </c>
      <c r="F427" t="s">
        <v>230</v>
      </c>
      <c r="G427">
        <v>3619</v>
      </c>
      <c r="H427" t="s">
        <v>291</v>
      </c>
      <c r="I427" t="s">
        <v>232</v>
      </c>
      <c r="J427" t="s">
        <v>5</v>
      </c>
      <c r="K427" t="s">
        <v>778</v>
      </c>
      <c r="L427" t="s">
        <v>1373</v>
      </c>
      <c r="M427">
        <v>2</v>
      </c>
      <c r="N427">
        <v>4</v>
      </c>
      <c r="O427">
        <v>83.894999999999996</v>
      </c>
      <c r="P427">
        <v>70.855999999999995</v>
      </c>
      <c r="Q427">
        <v>21.746200000000002</v>
      </c>
      <c r="R427">
        <v>14.489100000000001</v>
      </c>
      <c r="S427">
        <v>5.7590000000000003</v>
      </c>
      <c r="T427">
        <v>3.8460000000000001</v>
      </c>
      <c r="U427">
        <v>3.6585999999999999</v>
      </c>
      <c r="V427">
        <v>2.5882000000000001</v>
      </c>
      <c r="W427">
        <v>1.0588</v>
      </c>
      <c r="X427">
        <v>1.0994999999999999</v>
      </c>
      <c r="Y427">
        <v>0</v>
      </c>
      <c r="Z427">
        <v>19.174299999999999</v>
      </c>
      <c r="AA427" t="s">
        <v>1375</v>
      </c>
      <c r="AB427">
        <v>1</v>
      </c>
      <c r="AC427" t="s">
        <v>494</v>
      </c>
      <c r="AD427">
        <v>1.6875</v>
      </c>
      <c r="AE427" t="s">
        <v>729</v>
      </c>
      <c r="AF427">
        <v>1.9468000000000001</v>
      </c>
      <c r="AG427">
        <v>15.033899999999999</v>
      </c>
      <c r="AH427" s="23">
        <v>247.83879999999999</v>
      </c>
      <c r="AI427">
        <v>6</v>
      </c>
      <c r="AJ427">
        <v>4</v>
      </c>
      <c r="AK427">
        <v>70</v>
      </c>
      <c r="AL427">
        <v>15</v>
      </c>
      <c r="AM427">
        <v>10</v>
      </c>
      <c r="AN427" t="s">
        <v>5</v>
      </c>
      <c r="AP427" t="str">
        <f t="shared" si="6"/>
        <v>Bold</v>
      </c>
    </row>
    <row r="428" spans="1:42">
      <c r="A428" t="s">
        <v>1376</v>
      </c>
      <c r="B428" s="4">
        <v>43402</v>
      </c>
      <c r="C428" s="1">
        <v>0.67708333333333337</v>
      </c>
      <c r="D428" t="s">
        <v>175</v>
      </c>
      <c r="E428" t="s">
        <v>484</v>
      </c>
      <c r="F428" t="s">
        <v>230</v>
      </c>
      <c r="G428">
        <v>3619</v>
      </c>
      <c r="H428" t="s">
        <v>291</v>
      </c>
      <c r="I428" t="s">
        <v>232</v>
      </c>
      <c r="J428" t="s">
        <v>5</v>
      </c>
      <c r="K428" t="s">
        <v>778</v>
      </c>
      <c r="L428" t="s">
        <v>1373</v>
      </c>
      <c r="M428">
        <v>12</v>
      </c>
      <c r="N428">
        <v>3</v>
      </c>
      <c r="O428">
        <v>84.59</v>
      </c>
      <c r="P428">
        <v>54.444699999999997</v>
      </c>
      <c r="Q428">
        <v>18.1252</v>
      </c>
      <c r="R428">
        <v>7.5629999999999997</v>
      </c>
      <c r="S428">
        <v>4.1147999999999998</v>
      </c>
      <c r="T428">
        <v>3.0524</v>
      </c>
      <c r="U428">
        <v>2.0926999999999998</v>
      </c>
      <c r="V428">
        <v>2.2921999999999998</v>
      </c>
      <c r="W428">
        <v>1.7358</v>
      </c>
      <c r="X428">
        <v>1.1780999999999999</v>
      </c>
      <c r="Y428">
        <v>0</v>
      </c>
      <c r="Z428">
        <v>18.119299999999999</v>
      </c>
      <c r="AA428" t="s">
        <v>1377</v>
      </c>
      <c r="AB428">
        <v>6.9000000000000006E-2</v>
      </c>
      <c r="AC428" t="s">
        <v>1378</v>
      </c>
      <c r="AD428">
        <v>0.62770000000000004</v>
      </c>
      <c r="AE428" t="s">
        <v>278</v>
      </c>
      <c r="AF428">
        <v>1.3258000000000001</v>
      </c>
      <c r="AG428">
        <v>31.7149</v>
      </c>
      <c r="AH428">
        <v>231.04560000000001</v>
      </c>
      <c r="AI428">
        <v>5</v>
      </c>
      <c r="AJ428">
        <v>7</v>
      </c>
      <c r="AK428">
        <v>67</v>
      </c>
      <c r="AL428">
        <v>15</v>
      </c>
      <c r="AM428">
        <v>29</v>
      </c>
      <c r="AN428" t="s">
        <v>5</v>
      </c>
      <c r="AP428" t="str">
        <f t="shared" si="6"/>
        <v/>
      </c>
    </row>
    <row r="429" spans="1:42">
      <c r="A429" t="s">
        <v>1379</v>
      </c>
      <c r="B429" s="4">
        <v>43402</v>
      </c>
      <c r="C429" s="1">
        <v>0.67708333333333337</v>
      </c>
      <c r="D429" t="s">
        <v>175</v>
      </c>
      <c r="E429" t="s">
        <v>484</v>
      </c>
      <c r="F429" t="s">
        <v>230</v>
      </c>
      <c r="G429">
        <v>3619</v>
      </c>
      <c r="H429" t="s">
        <v>291</v>
      </c>
      <c r="I429" t="s">
        <v>232</v>
      </c>
      <c r="J429" t="s">
        <v>5</v>
      </c>
      <c r="K429" t="s">
        <v>778</v>
      </c>
      <c r="L429" t="s">
        <v>1373</v>
      </c>
      <c r="M429">
        <v>9</v>
      </c>
      <c r="N429">
        <v>5</v>
      </c>
      <c r="O429">
        <v>62.24</v>
      </c>
      <c r="P429">
        <v>61.488</v>
      </c>
      <c r="Q429">
        <v>38.2956</v>
      </c>
      <c r="R429">
        <v>7.9789000000000003</v>
      </c>
      <c r="S429">
        <v>6.9421999999999997</v>
      </c>
      <c r="T429">
        <v>5.4226999999999999</v>
      </c>
      <c r="U429">
        <v>3.7372999999999998</v>
      </c>
      <c r="V429">
        <v>2.036</v>
      </c>
      <c r="W429">
        <v>0.82410000000000005</v>
      </c>
      <c r="X429">
        <v>1.1783999999999999</v>
      </c>
      <c r="Y429">
        <v>0</v>
      </c>
      <c r="Z429">
        <v>18.415700000000001</v>
      </c>
      <c r="AA429" t="s">
        <v>1380</v>
      </c>
      <c r="AB429">
        <v>1.2766</v>
      </c>
      <c r="AC429" t="s">
        <v>299</v>
      </c>
      <c r="AD429">
        <v>0.67720000000000002</v>
      </c>
      <c r="AE429" t="s">
        <v>1381</v>
      </c>
      <c r="AF429">
        <v>1.8053999999999999</v>
      </c>
      <c r="AG429">
        <v>18.383099999999999</v>
      </c>
      <c r="AH429">
        <v>230.7013</v>
      </c>
      <c r="AI429">
        <v>12</v>
      </c>
      <c r="AJ429">
        <v>12</v>
      </c>
      <c r="AK429">
        <v>67</v>
      </c>
      <c r="AL429">
        <v>15</v>
      </c>
      <c r="AM429">
        <v>14</v>
      </c>
      <c r="AN429" t="s">
        <v>5</v>
      </c>
      <c r="AP429" t="str">
        <f t="shared" si="6"/>
        <v/>
      </c>
    </row>
    <row r="430" spans="1:42">
      <c r="A430" t="s">
        <v>1382</v>
      </c>
      <c r="B430" s="4">
        <v>43402</v>
      </c>
      <c r="C430" s="1">
        <v>0.67708333333333337</v>
      </c>
      <c r="D430" t="s">
        <v>175</v>
      </c>
      <c r="E430" t="s">
        <v>484</v>
      </c>
      <c r="F430" t="s">
        <v>230</v>
      </c>
      <c r="G430">
        <v>3619</v>
      </c>
      <c r="H430" t="s">
        <v>291</v>
      </c>
      <c r="I430" t="s">
        <v>232</v>
      </c>
      <c r="J430" t="s">
        <v>5</v>
      </c>
      <c r="K430" t="s">
        <v>778</v>
      </c>
      <c r="L430" t="s">
        <v>1373</v>
      </c>
      <c r="M430">
        <v>6</v>
      </c>
      <c r="N430">
        <v>5</v>
      </c>
      <c r="O430">
        <v>73.8</v>
      </c>
      <c r="P430">
        <v>67.408000000000001</v>
      </c>
      <c r="Q430">
        <v>28.584199999999999</v>
      </c>
      <c r="R430">
        <v>6.5949999999999998</v>
      </c>
      <c r="S430">
        <v>4.4983000000000004</v>
      </c>
      <c r="T430">
        <v>2.8409</v>
      </c>
      <c r="U430">
        <v>1.8691</v>
      </c>
      <c r="V430">
        <v>2.4054000000000002</v>
      </c>
      <c r="W430">
        <v>1.5669</v>
      </c>
      <c r="X430">
        <v>1.2979000000000001</v>
      </c>
      <c r="Y430">
        <v>0</v>
      </c>
      <c r="Z430">
        <v>20.952100000000002</v>
      </c>
      <c r="AA430" t="s">
        <v>1383</v>
      </c>
      <c r="AB430">
        <v>0.05</v>
      </c>
      <c r="AC430" t="s">
        <v>668</v>
      </c>
      <c r="AD430">
        <v>1.4423999999999999</v>
      </c>
      <c r="AE430" t="s">
        <v>787</v>
      </c>
      <c r="AF430">
        <v>1.6958</v>
      </c>
      <c r="AG430">
        <v>11.006</v>
      </c>
      <c r="AH430">
        <v>226.01220000000001</v>
      </c>
      <c r="AI430">
        <v>8</v>
      </c>
      <c r="AJ430">
        <v>6</v>
      </c>
      <c r="AK430">
        <v>67</v>
      </c>
      <c r="AL430">
        <v>15</v>
      </c>
      <c r="AM430">
        <v>10</v>
      </c>
      <c r="AN430" t="s">
        <v>5</v>
      </c>
      <c r="AP430" t="str">
        <f t="shared" si="6"/>
        <v/>
      </c>
    </row>
    <row r="431" spans="1:42">
      <c r="A431" t="s">
        <v>1384</v>
      </c>
      <c r="B431" s="4">
        <v>43402</v>
      </c>
      <c r="C431" s="1">
        <v>0.67708333333333337</v>
      </c>
      <c r="D431" t="s">
        <v>175</v>
      </c>
      <c r="E431" t="s">
        <v>484</v>
      </c>
      <c r="F431" t="s">
        <v>230</v>
      </c>
      <c r="G431">
        <v>3619</v>
      </c>
      <c r="H431" t="s">
        <v>291</v>
      </c>
      <c r="I431" t="s">
        <v>232</v>
      </c>
      <c r="J431" t="s">
        <v>5</v>
      </c>
      <c r="K431" t="s">
        <v>778</v>
      </c>
      <c r="L431" t="s">
        <v>1373</v>
      </c>
      <c r="M431">
        <v>11</v>
      </c>
      <c r="N431">
        <v>5</v>
      </c>
      <c r="O431">
        <v>69.709999999999994</v>
      </c>
      <c r="P431">
        <v>61.52</v>
      </c>
      <c r="Q431">
        <v>26.06</v>
      </c>
      <c r="R431">
        <v>6.8707000000000003</v>
      </c>
      <c r="S431">
        <v>4.5529000000000002</v>
      </c>
      <c r="T431">
        <v>3.4834999999999998</v>
      </c>
      <c r="U431">
        <v>2.7519</v>
      </c>
      <c r="V431">
        <v>1.7663</v>
      </c>
      <c r="W431">
        <v>1.3028999999999999</v>
      </c>
      <c r="X431">
        <v>1.3268</v>
      </c>
      <c r="Y431">
        <v>0</v>
      </c>
      <c r="Z431">
        <v>18.654299999999999</v>
      </c>
      <c r="AA431" t="s">
        <v>1385</v>
      </c>
      <c r="AB431">
        <v>0.99990000000000001</v>
      </c>
      <c r="AC431" t="s">
        <v>1386</v>
      </c>
      <c r="AD431">
        <v>1.8683000000000001</v>
      </c>
      <c r="AE431" t="s">
        <v>678</v>
      </c>
      <c r="AF431">
        <v>2.2035</v>
      </c>
      <c r="AG431">
        <v>13.6602</v>
      </c>
      <c r="AH431">
        <v>216.7312</v>
      </c>
      <c r="AI431">
        <v>8</v>
      </c>
      <c r="AJ431">
        <v>3</v>
      </c>
      <c r="AK431">
        <v>65</v>
      </c>
      <c r="AL431">
        <v>15</v>
      </c>
      <c r="AM431">
        <v>14</v>
      </c>
      <c r="AN431" t="s">
        <v>5</v>
      </c>
      <c r="AP431" t="str">
        <f t="shared" si="6"/>
        <v/>
      </c>
    </row>
    <row r="432" spans="1:42">
      <c r="A432" t="s">
        <v>1387</v>
      </c>
      <c r="B432" s="4">
        <v>43402</v>
      </c>
      <c r="C432" s="1">
        <v>0.67708333333333337</v>
      </c>
      <c r="D432" t="s">
        <v>175</v>
      </c>
      <c r="E432" t="s">
        <v>484</v>
      </c>
      <c r="F432" t="s">
        <v>230</v>
      </c>
      <c r="G432">
        <v>3619</v>
      </c>
      <c r="H432" t="s">
        <v>291</v>
      </c>
      <c r="I432" t="s">
        <v>232</v>
      </c>
      <c r="J432" t="s">
        <v>5</v>
      </c>
      <c r="K432" t="s">
        <v>778</v>
      </c>
      <c r="L432" t="s">
        <v>1373</v>
      </c>
      <c r="M432">
        <v>3</v>
      </c>
      <c r="N432">
        <v>7</v>
      </c>
      <c r="O432">
        <v>69.650000000000006</v>
      </c>
      <c r="P432">
        <v>41.963999999999999</v>
      </c>
      <c r="Q432">
        <v>20.127300000000002</v>
      </c>
      <c r="R432">
        <v>8.4222000000000001</v>
      </c>
      <c r="S432">
        <v>5.9207999999999998</v>
      </c>
      <c r="T432">
        <v>5.1947999999999999</v>
      </c>
      <c r="U432">
        <v>3.6539000000000001</v>
      </c>
      <c r="V432">
        <v>3.0453000000000001</v>
      </c>
      <c r="W432">
        <v>1.5334000000000001</v>
      </c>
      <c r="X432">
        <v>2.1880999999999999</v>
      </c>
      <c r="Y432">
        <v>0</v>
      </c>
      <c r="Z432">
        <v>21.0593</v>
      </c>
      <c r="AA432" t="s">
        <v>1388</v>
      </c>
      <c r="AB432">
        <v>0.1782</v>
      </c>
      <c r="AC432" t="s">
        <v>1389</v>
      </c>
      <c r="AD432">
        <v>2.0125999999999999</v>
      </c>
      <c r="AE432" t="s">
        <v>1390</v>
      </c>
      <c r="AF432">
        <v>0.57909999999999995</v>
      </c>
      <c r="AG432">
        <v>23.168399999999998</v>
      </c>
      <c r="AH432">
        <v>208.69739999999999</v>
      </c>
      <c r="AI432">
        <v>12</v>
      </c>
      <c r="AJ432">
        <v>8</v>
      </c>
      <c r="AK432">
        <v>70</v>
      </c>
      <c r="AL432">
        <v>15</v>
      </c>
      <c r="AM432">
        <v>14</v>
      </c>
      <c r="AN432" t="s">
        <v>5</v>
      </c>
      <c r="AP432" t="str">
        <f t="shared" si="6"/>
        <v/>
      </c>
    </row>
    <row r="433" spans="1:42">
      <c r="A433" t="s">
        <v>1391</v>
      </c>
      <c r="B433" s="4">
        <v>43402</v>
      </c>
      <c r="C433" s="1">
        <v>0.67708333333333337</v>
      </c>
      <c r="D433" t="s">
        <v>175</v>
      </c>
      <c r="E433" t="s">
        <v>484</v>
      </c>
      <c r="F433" t="s">
        <v>230</v>
      </c>
      <c r="G433">
        <v>3619</v>
      </c>
      <c r="H433" t="s">
        <v>291</v>
      </c>
      <c r="I433" t="s">
        <v>232</v>
      </c>
      <c r="J433" t="s">
        <v>5</v>
      </c>
      <c r="K433" t="s">
        <v>778</v>
      </c>
      <c r="L433" t="s">
        <v>1373</v>
      </c>
      <c r="M433">
        <v>10</v>
      </c>
      <c r="N433">
        <v>4</v>
      </c>
      <c r="O433">
        <v>44.214199999999998</v>
      </c>
      <c r="P433">
        <v>76.438400000000001</v>
      </c>
      <c r="Q433">
        <v>17.665900000000001</v>
      </c>
      <c r="R433">
        <v>10.632</v>
      </c>
      <c r="S433">
        <v>3.1429999999999998</v>
      </c>
      <c r="T433">
        <v>4.0816999999999997</v>
      </c>
      <c r="U433">
        <v>3.7528000000000001</v>
      </c>
      <c r="V433">
        <v>2.6852999999999998</v>
      </c>
      <c r="W433">
        <v>1.4302999999999999</v>
      </c>
      <c r="X433">
        <v>1.3529</v>
      </c>
      <c r="Y433">
        <v>0</v>
      </c>
      <c r="Z433">
        <v>17.171399999999998</v>
      </c>
      <c r="AA433" t="s">
        <v>1392</v>
      </c>
      <c r="AB433">
        <v>0.1482</v>
      </c>
      <c r="AC433" t="s">
        <v>1393</v>
      </c>
      <c r="AD433">
        <v>3.0194000000000001</v>
      </c>
      <c r="AE433" t="s">
        <v>303</v>
      </c>
      <c r="AF433">
        <v>1.4489000000000001</v>
      </c>
      <c r="AG433">
        <v>21.351099999999999</v>
      </c>
      <c r="AH433">
        <v>208.53550000000001</v>
      </c>
      <c r="AI433">
        <v>10</v>
      </c>
      <c r="AJ433">
        <v>11</v>
      </c>
      <c r="AK433">
        <v>66</v>
      </c>
      <c r="AL433">
        <v>15</v>
      </c>
      <c r="AM433">
        <v>83</v>
      </c>
      <c r="AN433" t="s">
        <v>5</v>
      </c>
      <c r="AP433" t="str">
        <f t="shared" si="6"/>
        <v/>
      </c>
    </row>
    <row r="434" spans="1:42">
      <c r="A434" t="s">
        <v>1394</v>
      </c>
      <c r="B434" s="4">
        <v>43402</v>
      </c>
      <c r="C434" s="1">
        <v>0.67708333333333337</v>
      </c>
      <c r="D434" t="s">
        <v>175</v>
      </c>
      <c r="E434" t="s">
        <v>484</v>
      </c>
      <c r="F434" t="s">
        <v>230</v>
      </c>
      <c r="G434">
        <v>3619</v>
      </c>
      <c r="H434" t="s">
        <v>291</v>
      </c>
      <c r="I434" t="s">
        <v>232</v>
      </c>
      <c r="J434" t="s">
        <v>5</v>
      </c>
      <c r="K434" t="s">
        <v>778</v>
      </c>
      <c r="L434" t="s">
        <v>1373</v>
      </c>
      <c r="M434">
        <v>1</v>
      </c>
      <c r="N434">
        <v>4</v>
      </c>
      <c r="O434">
        <v>66.72</v>
      </c>
      <c r="P434">
        <v>64</v>
      </c>
      <c r="Q434">
        <v>12.3231</v>
      </c>
      <c r="R434">
        <v>12.4983</v>
      </c>
      <c r="S434">
        <v>7.6233000000000004</v>
      </c>
      <c r="T434">
        <v>4.5358000000000001</v>
      </c>
      <c r="U434">
        <v>4.2779999999999996</v>
      </c>
      <c r="V434">
        <v>1.5991</v>
      </c>
      <c r="W434">
        <v>1.2000999999999999</v>
      </c>
      <c r="X434">
        <v>1.7737000000000001</v>
      </c>
      <c r="Y434">
        <v>0</v>
      </c>
      <c r="Z434">
        <v>11.1129</v>
      </c>
      <c r="AA434" t="s">
        <v>1395</v>
      </c>
      <c r="AB434">
        <v>0</v>
      </c>
      <c r="AC434" t="s">
        <v>969</v>
      </c>
      <c r="AD434">
        <v>0.70660000000000001</v>
      </c>
      <c r="AE434" t="s">
        <v>406</v>
      </c>
      <c r="AF434">
        <v>2.7972000000000001</v>
      </c>
      <c r="AG434">
        <v>15.8048</v>
      </c>
      <c r="AH434">
        <v>206.97290000000001</v>
      </c>
      <c r="AI434">
        <v>8</v>
      </c>
      <c r="AJ434">
        <v>2</v>
      </c>
      <c r="AK434">
        <v>70</v>
      </c>
      <c r="AL434">
        <v>15</v>
      </c>
      <c r="AM434">
        <v>10</v>
      </c>
      <c r="AN434" t="s">
        <v>5</v>
      </c>
      <c r="AP434" t="str">
        <f t="shared" si="6"/>
        <v/>
      </c>
    </row>
    <row r="435" spans="1:42">
      <c r="A435" t="s">
        <v>1396</v>
      </c>
      <c r="B435" s="4">
        <v>43402</v>
      </c>
      <c r="C435" s="1">
        <v>0.67708333333333337</v>
      </c>
      <c r="D435" t="s">
        <v>175</v>
      </c>
      <c r="E435" t="s">
        <v>484</v>
      </c>
      <c r="F435" t="s">
        <v>230</v>
      </c>
      <c r="G435">
        <v>3619</v>
      </c>
      <c r="H435" t="s">
        <v>291</v>
      </c>
      <c r="I435" t="s">
        <v>232</v>
      </c>
      <c r="J435" t="s">
        <v>5</v>
      </c>
      <c r="K435" t="s">
        <v>778</v>
      </c>
      <c r="L435" t="s">
        <v>1373</v>
      </c>
      <c r="M435">
        <v>8</v>
      </c>
      <c r="N435">
        <v>3</v>
      </c>
      <c r="O435">
        <v>76.14</v>
      </c>
      <c r="P435">
        <v>47.413800000000002</v>
      </c>
      <c r="Q435">
        <v>17.855599999999999</v>
      </c>
      <c r="R435">
        <v>8.2828999999999997</v>
      </c>
      <c r="S435">
        <v>7.5675999999999997</v>
      </c>
      <c r="T435">
        <v>4.5781999999999998</v>
      </c>
      <c r="U435">
        <v>4.0853999999999999</v>
      </c>
      <c r="V435">
        <v>2.3087</v>
      </c>
      <c r="W435">
        <v>1.1113999999999999</v>
      </c>
      <c r="X435">
        <v>1.5195000000000001</v>
      </c>
      <c r="Y435">
        <v>0</v>
      </c>
      <c r="Z435">
        <v>18.668600000000001</v>
      </c>
      <c r="AA435" t="s">
        <v>1397</v>
      </c>
      <c r="AB435">
        <v>0.15379999999999999</v>
      </c>
      <c r="AC435" t="s">
        <v>500</v>
      </c>
      <c r="AD435">
        <v>1.1197999999999999</v>
      </c>
      <c r="AE435" t="s">
        <v>818</v>
      </c>
      <c r="AF435">
        <v>1.4518</v>
      </c>
      <c r="AG435">
        <v>14.3995</v>
      </c>
      <c r="AH435">
        <v>206.65649999999999</v>
      </c>
      <c r="AI435">
        <v>8</v>
      </c>
      <c r="AJ435">
        <v>13</v>
      </c>
      <c r="AK435">
        <v>69</v>
      </c>
      <c r="AL435">
        <v>15</v>
      </c>
      <c r="AM435">
        <v>14</v>
      </c>
      <c r="AN435" t="s">
        <v>5</v>
      </c>
      <c r="AP435" t="str">
        <f t="shared" si="6"/>
        <v/>
      </c>
    </row>
    <row r="436" spans="1:42">
      <c r="A436" t="s">
        <v>1398</v>
      </c>
      <c r="B436" s="4">
        <v>43402</v>
      </c>
      <c r="C436" s="1">
        <v>0.67708333333333337</v>
      </c>
      <c r="D436" t="s">
        <v>175</v>
      </c>
      <c r="E436" t="s">
        <v>484</v>
      </c>
      <c r="F436" t="s">
        <v>230</v>
      </c>
      <c r="G436">
        <v>3619</v>
      </c>
      <c r="H436" t="s">
        <v>291</v>
      </c>
      <c r="I436" t="s">
        <v>232</v>
      </c>
      <c r="J436" t="s">
        <v>5</v>
      </c>
      <c r="K436" t="s">
        <v>778</v>
      </c>
      <c r="L436" t="s">
        <v>1373</v>
      </c>
      <c r="M436">
        <v>7</v>
      </c>
      <c r="N436">
        <v>5</v>
      </c>
      <c r="O436">
        <v>62.6</v>
      </c>
      <c r="P436">
        <v>35.810400000000001</v>
      </c>
      <c r="Q436">
        <v>24.643599999999999</v>
      </c>
      <c r="R436">
        <v>10.919</v>
      </c>
      <c r="S436">
        <v>3.9005999999999998</v>
      </c>
      <c r="T436">
        <v>5.8124000000000002</v>
      </c>
      <c r="U436">
        <v>3.5312999999999999</v>
      </c>
      <c r="V436">
        <v>1.7605999999999999</v>
      </c>
      <c r="W436">
        <v>1.7202999999999999</v>
      </c>
      <c r="X436">
        <v>1.1920999999999999</v>
      </c>
      <c r="Y436">
        <v>0</v>
      </c>
      <c r="Z436">
        <v>18.695</v>
      </c>
      <c r="AA436" t="s">
        <v>1399</v>
      </c>
      <c r="AB436">
        <v>0</v>
      </c>
      <c r="AC436" t="s">
        <v>1400</v>
      </c>
      <c r="AD436">
        <v>1.0563</v>
      </c>
      <c r="AE436" t="s">
        <v>1401</v>
      </c>
      <c r="AF436">
        <v>1.5451999999999999</v>
      </c>
      <c r="AG436">
        <v>18.992999999999999</v>
      </c>
      <c r="AH436">
        <v>192.1798</v>
      </c>
      <c r="AI436">
        <v>25</v>
      </c>
      <c r="AJ436">
        <v>15</v>
      </c>
      <c r="AK436">
        <v>67</v>
      </c>
      <c r="AL436">
        <v>15</v>
      </c>
      <c r="AM436">
        <v>11</v>
      </c>
      <c r="AN436" t="s">
        <v>5</v>
      </c>
      <c r="AP436" t="str">
        <f t="shared" si="6"/>
        <v/>
      </c>
    </row>
    <row r="437" spans="1:42">
      <c r="A437" t="s">
        <v>1402</v>
      </c>
      <c r="B437" s="4">
        <v>43402</v>
      </c>
      <c r="C437" s="1">
        <v>0.67708333333333337</v>
      </c>
      <c r="D437" t="s">
        <v>175</v>
      </c>
      <c r="E437" t="s">
        <v>484</v>
      </c>
      <c r="F437" t="s">
        <v>230</v>
      </c>
      <c r="G437">
        <v>3619</v>
      </c>
      <c r="H437" t="s">
        <v>291</v>
      </c>
      <c r="I437" t="s">
        <v>232</v>
      </c>
      <c r="J437" t="s">
        <v>5</v>
      </c>
      <c r="K437" t="s">
        <v>778</v>
      </c>
      <c r="L437" t="s">
        <v>1373</v>
      </c>
      <c r="M437">
        <v>14</v>
      </c>
      <c r="N437">
        <v>5</v>
      </c>
      <c r="O437">
        <v>65.98</v>
      </c>
      <c r="P437">
        <v>29.851400000000002</v>
      </c>
      <c r="Q437">
        <v>31.561900000000001</v>
      </c>
      <c r="R437">
        <v>6.1788999999999996</v>
      </c>
      <c r="S437">
        <v>5.3582000000000001</v>
      </c>
      <c r="T437">
        <v>5.0212000000000003</v>
      </c>
      <c r="U437">
        <v>3.9213</v>
      </c>
      <c r="V437">
        <v>2.5171000000000001</v>
      </c>
      <c r="W437">
        <v>1.8331</v>
      </c>
      <c r="X437">
        <v>1.7318</v>
      </c>
      <c r="Y437">
        <v>0</v>
      </c>
      <c r="Z437">
        <v>19.245000000000001</v>
      </c>
      <c r="AA437" t="s">
        <v>1403</v>
      </c>
      <c r="AB437">
        <v>0</v>
      </c>
      <c r="AC437" t="s">
        <v>1404</v>
      </c>
      <c r="AD437">
        <v>0.83160000000000001</v>
      </c>
      <c r="AE437" t="s">
        <v>767</v>
      </c>
      <c r="AF437">
        <v>1.2378</v>
      </c>
      <c r="AG437">
        <v>14.226599999999999</v>
      </c>
      <c r="AH437">
        <v>189.49590000000001</v>
      </c>
      <c r="AI437">
        <v>25</v>
      </c>
      <c r="AJ437">
        <v>9</v>
      </c>
      <c r="AK437">
        <v>61</v>
      </c>
      <c r="AL437">
        <v>15</v>
      </c>
      <c r="AM437">
        <v>20</v>
      </c>
      <c r="AN437" t="s">
        <v>5</v>
      </c>
      <c r="AP437" t="str">
        <f t="shared" si="6"/>
        <v/>
      </c>
    </row>
    <row r="438" spans="1:42">
      <c r="A438" t="s">
        <v>1405</v>
      </c>
      <c r="B438" s="4">
        <v>43402</v>
      </c>
      <c r="C438" s="1">
        <v>0.67708333333333337</v>
      </c>
      <c r="D438" t="s">
        <v>175</v>
      </c>
      <c r="E438" t="s">
        <v>484</v>
      </c>
      <c r="F438" t="s">
        <v>230</v>
      </c>
      <c r="G438">
        <v>3619</v>
      </c>
      <c r="H438" t="s">
        <v>291</v>
      </c>
      <c r="I438" t="s">
        <v>232</v>
      </c>
      <c r="J438" t="s">
        <v>5</v>
      </c>
      <c r="K438" t="s">
        <v>778</v>
      </c>
      <c r="L438" t="s">
        <v>1373</v>
      </c>
      <c r="M438">
        <v>13</v>
      </c>
      <c r="N438">
        <v>7</v>
      </c>
      <c r="O438">
        <v>41.075000000000003</v>
      </c>
      <c r="P438">
        <v>38.728000000000002</v>
      </c>
      <c r="Q438">
        <v>30.4725</v>
      </c>
      <c r="R438">
        <v>6.8731999999999998</v>
      </c>
      <c r="S438">
        <v>5.1736000000000004</v>
      </c>
      <c r="T438">
        <v>6.6007999999999996</v>
      </c>
      <c r="U438">
        <v>3.8151999999999999</v>
      </c>
      <c r="V438">
        <v>2.0687000000000002</v>
      </c>
      <c r="W438">
        <v>1.4502999999999999</v>
      </c>
      <c r="X438">
        <v>1.1133</v>
      </c>
      <c r="Y438">
        <v>0</v>
      </c>
      <c r="Z438">
        <v>17.933599999999998</v>
      </c>
      <c r="AA438" t="s">
        <v>1406</v>
      </c>
      <c r="AB438">
        <v>0.30759999999999998</v>
      </c>
      <c r="AC438" t="s">
        <v>1407</v>
      </c>
      <c r="AD438">
        <v>2.3069000000000002</v>
      </c>
      <c r="AE438" t="s">
        <v>1408</v>
      </c>
      <c r="AF438">
        <v>2.7606000000000002</v>
      </c>
      <c r="AG438">
        <v>23.659700000000001</v>
      </c>
      <c r="AH438">
        <v>184.3389</v>
      </c>
      <c r="AI438">
        <v>25</v>
      </c>
      <c r="AJ438">
        <v>10</v>
      </c>
      <c r="AK438">
        <v>65</v>
      </c>
      <c r="AL438">
        <v>15</v>
      </c>
      <c r="AM438">
        <v>20</v>
      </c>
      <c r="AN438" t="s">
        <v>5</v>
      </c>
      <c r="AP438" t="str">
        <f t="shared" si="6"/>
        <v/>
      </c>
    </row>
    <row r="439" spans="1:42">
      <c r="A439" t="s">
        <v>1409</v>
      </c>
      <c r="B439" s="4">
        <v>43402</v>
      </c>
      <c r="C439" s="1">
        <v>0.67708333333333337</v>
      </c>
      <c r="D439" t="s">
        <v>175</v>
      </c>
      <c r="E439" t="s">
        <v>484</v>
      </c>
      <c r="F439" t="s">
        <v>230</v>
      </c>
      <c r="G439">
        <v>3619</v>
      </c>
      <c r="H439" t="s">
        <v>291</v>
      </c>
      <c r="I439" t="s">
        <v>232</v>
      </c>
      <c r="J439" t="s">
        <v>5</v>
      </c>
      <c r="K439" t="s">
        <v>778</v>
      </c>
      <c r="L439" t="s">
        <v>1373</v>
      </c>
      <c r="M439">
        <v>4</v>
      </c>
      <c r="N439">
        <v>4</v>
      </c>
      <c r="O439">
        <v>48.78</v>
      </c>
      <c r="P439">
        <v>36.4315</v>
      </c>
      <c r="Q439">
        <v>18.658000000000001</v>
      </c>
      <c r="R439">
        <v>10.3896</v>
      </c>
      <c r="S439">
        <v>9.0711999999999993</v>
      </c>
      <c r="T439">
        <v>4.7134999999999998</v>
      </c>
      <c r="U439">
        <v>4.2725</v>
      </c>
      <c r="V439">
        <v>1.9221999999999999</v>
      </c>
      <c r="W439">
        <v>2.0164</v>
      </c>
      <c r="X439">
        <v>1.4280999999999999</v>
      </c>
      <c r="Y439">
        <v>0</v>
      </c>
      <c r="Z439">
        <v>18.191400000000002</v>
      </c>
      <c r="AA439" t="s">
        <v>1410</v>
      </c>
      <c r="AB439">
        <v>0.38200000000000001</v>
      </c>
      <c r="AC439" t="s">
        <v>1215</v>
      </c>
      <c r="AD439">
        <v>2.4944000000000002</v>
      </c>
      <c r="AE439" t="s">
        <v>642</v>
      </c>
      <c r="AF439">
        <v>1.9237</v>
      </c>
      <c r="AG439">
        <v>20.580400000000001</v>
      </c>
      <c r="AH439">
        <v>181.255</v>
      </c>
      <c r="AI439">
        <v>10</v>
      </c>
      <c r="AJ439">
        <v>1</v>
      </c>
      <c r="AK439">
        <v>70</v>
      </c>
      <c r="AL439">
        <v>15</v>
      </c>
      <c r="AM439">
        <v>25</v>
      </c>
      <c r="AN439" t="s">
        <v>5</v>
      </c>
      <c r="AP439" t="str">
        <f t="shared" si="6"/>
        <v/>
      </c>
    </row>
    <row r="440" spans="1:42">
      <c r="A440" t="s">
        <v>1411</v>
      </c>
      <c r="B440" s="4">
        <v>43402</v>
      </c>
      <c r="C440" s="1">
        <v>0.67708333333333337</v>
      </c>
      <c r="D440" t="s">
        <v>175</v>
      </c>
      <c r="E440" t="s">
        <v>484</v>
      </c>
      <c r="F440" t="s">
        <v>230</v>
      </c>
      <c r="G440">
        <v>3619</v>
      </c>
      <c r="H440" t="s">
        <v>291</v>
      </c>
      <c r="I440" t="s">
        <v>232</v>
      </c>
      <c r="J440" t="s">
        <v>5</v>
      </c>
      <c r="K440" t="s">
        <v>778</v>
      </c>
      <c r="L440" t="s">
        <v>1373</v>
      </c>
      <c r="M440">
        <v>5</v>
      </c>
      <c r="N440">
        <v>3</v>
      </c>
      <c r="O440">
        <v>65.141999999999996</v>
      </c>
      <c r="P440">
        <v>47.6</v>
      </c>
      <c r="Q440">
        <v>20.485900000000001</v>
      </c>
      <c r="R440">
        <v>8.4324999999999992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17.753599999999999</v>
      </c>
      <c r="Z440">
        <v>9.6814</v>
      </c>
      <c r="AA440" t="s">
        <v>1412</v>
      </c>
      <c r="AB440">
        <v>0</v>
      </c>
      <c r="AC440" t="s">
        <v>494</v>
      </c>
      <c r="AD440">
        <v>1.1875</v>
      </c>
      <c r="AE440" t="s">
        <v>1413</v>
      </c>
      <c r="AF440">
        <v>1.1620999999999999</v>
      </c>
      <c r="AG440">
        <v>4.0999999999999996</v>
      </c>
      <c r="AH440">
        <v>175.54499999999999</v>
      </c>
      <c r="AI440">
        <v>25</v>
      </c>
      <c r="AJ440">
        <v>5</v>
      </c>
      <c r="AK440">
        <v>70</v>
      </c>
      <c r="AL440">
        <v>15</v>
      </c>
      <c r="AM440">
        <v>18</v>
      </c>
      <c r="AN440" t="s">
        <v>5</v>
      </c>
      <c r="AP440" t="str">
        <f t="shared" si="6"/>
        <v/>
      </c>
    </row>
    <row r="441" spans="1:42">
      <c r="A441" t="s">
        <v>1414</v>
      </c>
      <c r="B441" s="4">
        <v>43402</v>
      </c>
      <c r="C441" s="1">
        <v>0.67708333333333337</v>
      </c>
      <c r="D441" t="s">
        <v>175</v>
      </c>
      <c r="E441" t="s">
        <v>484</v>
      </c>
      <c r="F441" t="s">
        <v>230</v>
      </c>
      <c r="G441">
        <v>3619</v>
      </c>
      <c r="H441" t="s">
        <v>291</v>
      </c>
      <c r="I441" t="s">
        <v>232</v>
      </c>
      <c r="J441" t="s">
        <v>5</v>
      </c>
      <c r="K441" t="s">
        <v>778</v>
      </c>
      <c r="L441" t="s">
        <v>1373</v>
      </c>
      <c r="M441">
        <v>15</v>
      </c>
      <c r="N441">
        <v>3</v>
      </c>
      <c r="O441">
        <v>59.914999999999999</v>
      </c>
      <c r="P441">
        <v>33.251800000000003</v>
      </c>
      <c r="Q441">
        <v>17.059100000000001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21.186699999999998</v>
      </c>
      <c r="Z441">
        <v>17.279299999999999</v>
      </c>
      <c r="AA441" t="s">
        <v>1415</v>
      </c>
      <c r="AB441">
        <v>1.0646</v>
      </c>
      <c r="AC441" t="s">
        <v>1416</v>
      </c>
      <c r="AD441">
        <v>0.4642</v>
      </c>
      <c r="AE441" t="s">
        <v>406</v>
      </c>
      <c r="AF441">
        <v>2.7132000000000001</v>
      </c>
      <c r="AG441">
        <v>3.6</v>
      </c>
      <c r="AH441">
        <v>156.53389999999999</v>
      </c>
      <c r="AI441">
        <v>14</v>
      </c>
      <c r="AJ441">
        <v>14</v>
      </c>
      <c r="AK441">
        <v>60</v>
      </c>
      <c r="AL441">
        <v>15</v>
      </c>
      <c r="AM441">
        <v>20</v>
      </c>
      <c r="AN441" t="s">
        <v>5</v>
      </c>
      <c r="AP441" t="str">
        <f t="shared" si="6"/>
        <v/>
      </c>
    </row>
    <row r="442" spans="1:42">
      <c r="A442" t="s">
        <v>1419</v>
      </c>
      <c r="B442" s="4">
        <v>43402</v>
      </c>
      <c r="C442" s="1">
        <v>0.68055555555555547</v>
      </c>
      <c r="D442" t="s">
        <v>212</v>
      </c>
      <c r="E442" t="s">
        <v>730</v>
      </c>
      <c r="G442">
        <v>5724</v>
      </c>
      <c r="H442" t="s">
        <v>328</v>
      </c>
      <c r="I442" t="s">
        <v>329</v>
      </c>
      <c r="J442" t="s">
        <v>233</v>
      </c>
      <c r="K442" t="s">
        <v>1417</v>
      </c>
      <c r="L442" t="s">
        <v>1418</v>
      </c>
      <c r="M442">
        <v>10</v>
      </c>
      <c r="N442">
        <v>5</v>
      </c>
      <c r="O442">
        <v>62.899099999999997</v>
      </c>
      <c r="P442">
        <v>37.606200000000001</v>
      </c>
      <c r="Q442">
        <v>17.563400000000001</v>
      </c>
      <c r="R442">
        <v>6.8613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15.2661</v>
      </c>
      <c r="Z442">
        <v>19.602900000000002</v>
      </c>
      <c r="AA442" t="s">
        <v>1420</v>
      </c>
      <c r="AB442">
        <v>1.9338</v>
      </c>
      <c r="AC442" t="s">
        <v>445</v>
      </c>
      <c r="AD442">
        <v>2.3849</v>
      </c>
      <c r="AE442" t="s">
        <v>1421</v>
      </c>
      <c r="AF442">
        <v>1.5008999999999999</v>
      </c>
      <c r="AG442">
        <v>17.166699999999999</v>
      </c>
      <c r="AH442" s="23">
        <v>182.78530000000001</v>
      </c>
      <c r="AI442">
        <v>2</v>
      </c>
      <c r="AK442">
        <v>0</v>
      </c>
      <c r="AL442">
        <v>10</v>
      </c>
      <c r="AM442">
        <v>166</v>
      </c>
      <c r="AN442" t="s">
        <v>1304</v>
      </c>
      <c r="AP442" t="str">
        <f t="shared" si="6"/>
        <v>Bold</v>
      </c>
    </row>
    <row r="443" spans="1:42">
      <c r="A443" t="s">
        <v>1422</v>
      </c>
      <c r="B443" s="4">
        <v>43402</v>
      </c>
      <c r="C443" s="1">
        <v>0.68055555555555547</v>
      </c>
      <c r="D443" t="s">
        <v>212</v>
      </c>
      <c r="E443" t="s">
        <v>730</v>
      </c>
      <c r="G443">
        <v>5724</v>
      </c>
      <c r="H443" t="s">
        <v>328</v>
      </c>
      <c r="I443" t="s">
        <v>329</v>
      </c>
      <c r="J443" t="s">
        <v>233</v>
      </c>
      <c r="K443" t="s">
        <v>1417</v>
      </c>
      <c r="L443" t="s">
        <v>1418</v>
      </c>
      <c r="M443">
        <v>2</v>
      </c>
      <c r="N443">
        <v>5</v>
      </c>
      <c r="O443">
        <v>58.613799999999998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89.151700000000005</v>
      </c>
      <c r="Z443">
        <v>20.077100000000002</v>
      </c>
      <c r="AA443" t="s">
        <v>714</v>
      </c>
      <c r="AB443">
        <v>8.6999999999999994E-2</v>
      </c>
      <c r="AC443" t="s">
        <v>361</v>
      </c>
      <c r="AD443">
        <v>0.41249999999999998</v>
      </c>
      <c r="AE443" t="s">
        <v>524</v>
      </c>
      <c r="AF443">
        <v>0.92900000000000005</v>
      </c>
      <c r="AG443">
        <v>3.5</v>
      </c>
      <c r="AH443">
        <v>172.77109999999999</v>
      </c>
      <c r="AI443">
        <v>10</v>
      </c>
      <c r="AK443">
        <v>0</v>
      </c>
      <c r="AL443">
        <v>10</v>
      </c>
      <c r="AM443">
        <v>24</v>
      </c>
      <c r="AN443" t="s">
        <v>1304</v>
      </c>
      <c r="AP443" t="str">
        <f t="shared" si="6"/>
        <v/>
      </c>
    </row>
    <row r="444" spans="1:42">
      <c r="A444" t="s">
        <v>1423</v>
      </c>
      <c r="B444" s="4">
        <v>43402</v>
      </c>
      <c r="C444" s="1">
        <v>0.68055555555555547</v>
      </c>
      <c r="D444" t="s">
        <v>212</v>
      </c>
      <c r="E444" t="s">
        <v>730</v>
      </c>
      <c r="G444">
        <v>5724</v>
      </c>
      <c r="H444" t="s">
        <v>328</v>
      </c>
      <c r="I444" t="s">
        <v>329</v>
      </c>
      <c r="J444" t="s">
        <v>233</v>
      </c>
      <c r="K444" t="s">
        <v>1417</v>
      </c>
      <c r="L444" t="s">
        <v>1418</v>
      </c>
      <c r="M444">
        <v>6</v>
      </c>
      <c r="N444">
        <v>5</v>
      </c>
      <c r="O444">
        <v>44.237400000000001</v>
      </c>
      <c r="P444">
        <v>40.024099999999997</v>
      </c>
      <c r="Q444">
        <v>18.820900000000002</v>
      </c>
      <c r="R444">
        <v>8.0401000000000007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14.9114</v>
      </c>
      <c r="Z444">
        <v>16.5107</v>
      </c>
      <c r="AA444" t="s">
        <v>724</v>
      </c>
      <c r="AB444">
        <v>5.5599999999999997E-2</v>
      </c>
      <c r="AC444" t="s">
        <v>373</v>
      </c>
      <c r="AD444">
        <v>0.74550000000000005</v>
      </c>
      <c r="AE444" t="s">
        <v>378</v>
      </c>
      <c r="AF444">
        <v>1.1618999999999999</v>
      </c>
      <c r="AG444">
        <v>15.3337</v>
      </c>
      <c r="AH444">
        <v>159.84139999999999</v>
      </c>
      <c r="AI444">
        <v>2.25</v>
      </c>
      <c r="AK444">
        <v>0</v>
      </c>
      <c r="AL444">
        <v>10</v>
      </c>
      <c r="AM444">
        <v>220</v>
      </c>
      <c r="AN444" t="s">
        <v>1304</v>
      </c>
      <c r="AP444" t="str">
        <f t="shared" si="6"/>
        <v/>
      </c>
    </row>
    <row r="445" spans="1:42">
      <c r="A445" t="s">
        <v>1424</v>
      </c>
      <c r="B445" s="4">
        <v>43402</v>
      </c>
      <c r="C445" s="1">
        <v>0.68055555555555547</v>
      </c>
      <c r="D445" t="s">
        <v>212</v>
      </c>
      <c r="E445" t="s">
        <v>730</v>
      </c>
      <c r="G445">
        <v>5724</v>
      </c>
      <c r="H445" t="s">
        <v>328</v>
      </c>
      <c r="I445" t="s">
        <v>329</v>
      </c>
      <c r="J445" t="s">
        <v>233</v>
      </c>
      <c r="K445" t="s">
        <v>1417</v>
      </c>
      <c r="L445" t="s">
        <v>1418</v>
      </c>
      <c r="M445">
        <v>7</v>
      </c>
      <c r="N445">
        <v>5</v>
      </c>
      <c r="O445">
        <v>48.997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74.524500000000003</v>
      </c>
      <c r="Z445">
        <v>22.057099999999998</v>
      </c>
      <c r="AA445" t="s">
        <v>372</v>
      </c>
      <c r="AB445">
        <v>0.91759999999999997</v>
      </c>
      <c r="AC445" t="s">
        <v>1425</v>
      </c>
      <c r="AD445">
        <v>0</v>
      </c>
      <c r="AE445" t="s">
        <v>1426</v>
      </c>
      <c r="AF445">
        <v>0.50970000000000004</v>
      </c>
      <c r="AG445">
        <v>3.5</v>
      </c>
      <c r="AH445">
        <v>150.5059</v>
      </c>
      <c r="AI445">
        <v>12</v>
      </c>
      <c r="AK445">
        <v>0</v>
      </c>
      <c r="AL445">
        <v>10</v>
      </c>
      <c r="AM445">
        <v>12</v>
      </c>
      <c r="AN445" t="s">
        <v>1304</v>
      </c>
      <c r="AP445" t="str">
        <f t="shared" si="6"/>
        <v/>
      </c>
    </row>
    <row r="446" spans="1:42">
      <c r="A446" t="s">
        <v>1427</v>
      </c>
      <c r="B446" s="4">
        <v>43402</v>
      </c>
      <c r="C446" s="1">
        <v>0.68055555555555547</v>
      </c>
      <c r="D446" t="s">
        <v>212</v>
      </c>
      <c r="E446" t="s">
        <v>730</v>
      </c>
      <c r="G446">
        <v>5724</v>
      </c>
      <c r="H446" t="s">
        <v>328</v>
      </c>
      <c r="I446" t="s">
        <v>329</v>
      </c>
      <c r="J446" t="s">
        <v>233</v>
      </c>
      <c r="K446" t="s">
        <v>1417</v>
      </c>
      <c r="L446" t="s">
        <v>1418</v>
      </c>
      <c r="M446">
        <v>1</v>
      </c>
      <c r="N446">
        <v>5</v>
      </c>
      <c r="O446">
        <v>45.589100000000002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69.341099999999997</v>
      </c>
      <c r="Z446">
        <v>17.597100000000001</v>
      </c>
      <c r="AA446" t="s">
        <v>1428</v>
      </c>
      <c r="AB446">
        <v>1.7665999999999999</v>
      </c>
      <c r="AC446" t="s">
        <v>353</v>
      </c>
      <c r="AD446">
        <v>2.3818000000000001</v>
      </c>
      <c r="AE446" t="s">
        <v>362</v>
      </c>
      <c r="AF446">
        <v>2.3473000000000002</v>
      </c>
      <c r="AG446">
        <v>0</v>
      </c>
      <c r="AH446">
        <v>139.0231</v>
      </c>
      <c r="AI446">
        <v>3</v>
      </c>
      <c r="AK446">
        <v>0</v>
      </c>
      <c r="AL446">
        <v>10</v>
      </c>
      <c r="AM446">
        <v>162</v>
      </c>
      <c r="AN446" t="s">
        <v>1304</v>
      </c>
      <c r="AP446" t="str">
        <f t="shared" si="6"/>
        <v/>
      </c>
    </row>
    <row r="447" spans="1:42">
      <c r="A447" t="s">
        <v>1429</v>
      </c>
      <c r="B447" s="4">
        <v>43402</v>
      </c>
      <c r="C447" s="1">
        <v>0.68055555555555547</v>
      </c>
      <c r="D447" t="s">
        <v>212</v>
      </c>
      <c r="E447" t="s">
        <v>730</v>
      </c>
      <c r="G447">
        <v>5724</v>
      </c>
      <c r="H447" t="s">
        <v>328</v>
      </c>
      <c r="I447" t="s">
        <v>329</v>
      </c>
      <c r="J447" t="s">
        <v>233</v>
      </c>
      <c r="K447" t="s">
        <v>1417</v>
      </c>
      <c r="L447" t="s">
        <v>1418</v>
      </c>
      <c r="M447">
        <v>3</v>
      </c>
      <c r="N447">
        <v>5</v>
      </c>
      <c r="O447">
        <v>36.231200000000001</v>
      </c>
      <c r="P447">
        <v>42.8538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35.964300000000001</v>
      </c>
      <c r="Z447">
        <v>17.524999999999999</v>
      </c>
      <c r="AA447" t="s">
        <v>1430</v>
      </c>
      <c r="AB447">
        <v>0.44409999999999999</v>
      </c>
      <c r="AC447" t="s">
        <v>361</v>
      </c>
      <c r="AD447">
        <v>0.41249999999999998</v>
      </c>
      <c r="AE447" t="s">
        <v>1431</v>
      </c>
      <c r="AF447">
        <v>1.4976</v>
      </c>
      <c r="AG447">
        <v>0</v>
      </c>
      <c r="AH447">
        <v>134.92840000000001</v>
      </c>
      <c r="AI447">
        <v>14</v>
      </c>
      <c r="AK447">
        <v>0</v>
      </c>
      <c r="AL447">
        <v>10</v>
      </c>
      <c r="AM447">
        <v>307</v>
      </c>
      <c r="AN447" t="s">
        <v>1304</v>
      </c>
      <c r="AP447" t="str">
        <f t="shared" si="6"/>
        <v/>
      </c>
    </row>
    <row r="448" spans="1:42">
      <c r="A448" t="s">
        <v>1432</v>
      </c>
      <c r="B448" s="4">
        <v>43402</v>
      </c>
      <c r="C448" s="1">
        <v>0.68055555555555547</v>
      </c>
      <c r="D448" t="s">
        <v>212</v>
      </c>
      <c r="E448" t="s">
        <v>730</v>
      </c>
      <c r="G448">
        <v>5724</v>
      </c>
      <c r="H448" t="s">
        <v>328</v>
      </c>
      <c r="I448" t="s">
        <v>329</v>
      </c>
      <c r="J448" t="s">
        <v>233</v>
      </c>
      <c r="K448" t="s">
        <v>1417</v>
      </c>
      <c r="L448" t="s">
        <v>1418</v>
      </c>
      <c r="M448">
        <v>9</v>
      </c>
      <c r="N448">
        <v>6</v>
      </c>
      <c r="O448">
        <v>42.592599999999997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64.7834</v>
      </c>
      <c r="Z448">
        <v>16.2943</v>
      </c>
      <c r="AA448" t="s">
        <v>1433</v>
      </c>
      <c r="AB448">
        <v>0.16</v>
      </c>
      <c r="AC448" t="s">
        <v>793</v>
      </c>
      <c r="AD448">
        <v>0.13650000000000001</v>
      </c>
      <c r="AE448" s="5" t="s">
        <v>479</v>
      </c>
      <c r="AF448">
        <v>0.67090000000000005</v>
      </c>
      <c r="AG448">
        <v>1.5</v>
      </c>
      <c r="AH448">
        <v>126.1377</v>
      </c>
      <c r="AI448">
        <v>50</v>
      </c>
      <c r="AK448">
        <v>0</v>
      </c>
      <c r="AL448">
        <v>10</v>
      </c>
      <c r="AM448">
        <v>39</v>
      </c>
      <c r="AN448" t="s">
        <v>1304</v>
      </c>
      <c r="AP448" t="str">
        <f t="shared" si="6"/>
        <v/>
      </c>
    </row>
    <row r="449" spans="1:42">
      <c r="A449" t="s">
        <v>1434</v>
      </c>
      <c r="B449" s="4">
        <v>43402</v>
      </c>
      <c r="C449" s="1">
        <v>0.68055555555555547</v>
      </c>
      <c r="D449" t="s">
        <v>212</v>
      </c>
      <c r="E449" t="s">
        <v>730</v>
      </c>
      <c r="G449">
        <v>5724</v>
      </c>
      <c r="H449" t="s">
        <v>328</v>
      </c>
      <c r="I449" t="s">
        <v>329</v>
      </c>
      <c r="J449" t="s">
        <v>233</v>
      </c>
      <c r="K449" t="s">
        <v>1417</v>
      </c>
      <c r="L449" t="s">
        <v>1418</v>
      </c>
      <c r="M449">
        <v>5</v>
      </c>
      <c r="N449">
        <v>7</v>
      </c>
      <c r="O449">
        <v>38.243299999999998</v>
      </c>
      <c r="P449">
        <v>26.735800000000001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28.701000000000001</v>
      </c>
      <c r="Z449">
        <v>13.65</v>
      </c>
      <c r="AA449" t="s">
        <v>1435</v>
      </c>
      <c r="AB449">
        <v>0.1052</v>
      </c>
      <c r="AC449" t="s">
        <v>1436</v>
      </c>
      <c r="AD449">
        <v>0</v>
      </c>
      <c r="AE449" t="s">
        <v>1437</v>
      </c>
      <c r="AF449">
        <v>0.66239999999999999</v>
      </c>
      <c r="AG449">
        <v>2.5</v>
      </c>
      <c r="AH449">
        <v>110.5977</v>
      </c>
      <c r="AI449">
        <v>66</v>
      </c>
      <c r="AK449">
        <v>0</v>
      </c>
      <c r="AL449">
        <v>10</v>
      </c>
      <c r="AM449">
        <v>36</v>
      </c>
      <c r="AN449" t="s">
        <v>1304</v>
      </c>
      <c r="AP449" t="str">
        <f t="shared" si="6"/>
        <v/>
      </c>
    </row>
    <row r="450" spans="1:42">
      <c r="A450" t="s">
        <v>1438</v>
      </c>
      <c r="B450" s="4">
        <v>43402</v>
      </c>
      <c r="C450" s="1">
        <v>0.68055555555555547</v>
      </c>
      <c r="D450" t="s">
        <v>212</v>
      </c>
      <c r="E450" t="s">
        <v>730</v>
      </c>
      <c r="G450">
        <v>5724</v>
      </c>
      <c r="H450" t="s">
        <v>328</v>
      </c>
      <c r="I450" t="s">
        <v>329</v>
      </c>
      <c r="J450" t="s">
        <v>233</v>
      </c>
      <c r="K450" t="s">
        <v>1417</v>
      </c>
      <c r="L450" t="s">
        <v>1418</v>
      </c>
      <c r="M450">
        <v>8</v>
      </c>
      <c r="N450">
        <v>6</v>
      </c>
      <c r="O450">
        <v>23.997900000000001</v>
      </c>
      <c r="P450">
        <v>19.3583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19.302399999999999</v>
      </c>
      <c r="Z450">
        <v>12.9521</v>
      </c>
      <c r="AA450" t="s">
        <v>1132</v>
      </c>
      <c r="AB450">
        <v>2.5491000000000001</v>
      </c>
      <c r="AC450" t="s">
        <v>1439</v>
      </c>
      <c r="AD450">
        <v>0</v>
      </c>
      <c r="AE450" t="s">
        <v>524</v>
      </c>
      <c r="AF450">
        <v>0.85489999999999999</v>
      </c>
      <c r="AG450">
        <v>2.5</v>
      </c>
      <c r="AH450">
        <v>81.514799999999994</v>
      </c>
      <c r="AI450">
        <v>66</v>
      </c>
      <c r="AK450">
        <v>0</v>
      </c>
      <c r="AL450">
        <v>10</v>
      </c>
      <c r="AM450">
        <v>368</v>
      </c>
      <c r="AN450" t="s">
        <v>1304</v>
      </c>
      <c r="AP450" t="str">
        <f t="shared" ref="AP450:AP513" si="7">IF(AND(D450&lt;&gt;D449,C450&lt;&gt;C449),"Bold","")</f>
        <v/>
      </c>
    </row>
    <row r="451" spans="1:42">
      <c r="A451" t="s">
        <v>1440</v>
      </c>
      <c r="B451" s="4">
        <v>43402</v>
      </c>
      <c r="C451" s="1">
        <v>0.68055555555555547</v>
      </c>
      <c r="D451" t="s">
        <v>212</v>
      </c>
      <c r="E451" t="s">
        <v>730</v>
      </c>
      <c r="G451">
        <v>5724</v>
      </c>
      <c r="H451" t="s">
        <v>328</v>
      </c>
      <c r="I451" t="s">
        <v>329</v>
      </c>
      <c r="J451" t="s">
        <v>233</v>
      </c>
      <c r="K451" t="s">
        <v>1417</v>
      </c>
      <c r="L451" t="s">
        <v>1418</v>
      </c>
      <c r="M451">
        <v>4</v>
      </c>
      <c r="N451">
        <v>5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t="s">
        <v>1441</v>
      </c>
      <c r="AB451">
        <v>0.27529999999999999</v>
      </c>
      <c r="AC451" t="s">
        <v>848</v>
      </c>
      <c r="AD451">
        <v>5.67E-2</v>
      </c>
      <c r="AE451" t="s">
        <v>1442</v>
      </c>
      <c r="AF451">
        <v>0.1754</v>
      </c>
      <c r="AG451">
        <v>3.5</v>
      </c>
      <c r="AH451">
        <v>4.0073999999999996</v>
      </c>
      <c r="AI451">
        <v>25</v>
      </c>
      <c r="AK451">
        <v>0</v>
      </c>
      <c r="AL451">
        <v>10</v>
      </c>
      <c r="AN451" t="s">
        <v>1304</v>
      </c>
      <c r="AP451" t="str">
        <f t="shared" si="7"/>
        <v/>
      </c>
    </row>
    <row r="452" spans="1:42">
      <c r="A452" t="s">
        <v>1444</v>
      </c>
      <c r="B452" s="4">
        <v>43402</v>
      </c>
      <c r="C452" s="1">
        <v>0.69097222222222221</v>
      </c>
      <c r="D452" t="s">
        <v>224</v>
      </c>
      <c r="E452" t="s">
        <v>801</v>
      </c>
      <c r="G452">
        <v>5996</v>
      </c>
      <c r="H452" t="s">
        <v>231</v>
      </c>
      <c r="I452" t="s">
        <v>232</v>
      </c>
      <c r="J452" t="s">
        <v>5</v>
      </c>
      <c r="K452" t="s">
        <v>778</v>
      </c>
      <c r="L452" t="s">
        <v>1443</v>
      </c>
      <c r="M452">
        <v>14</v>
      </c>
      <c r="N452">
        <v>8</v>
      </c>
      <c r="O452">
        <v>85.000600000000006</v>
      </c>
      <c r="P452">
        <v>87.896799999999999</v>
      </c>
      <c r="Q452">
        <v>34.388599999999997</v>
      </c>
      <c r="R452">
        <v>11.336</v>
      </c>
      <c r="S452">
        <v>8.2177000000000007</v>
      </c>
      <c r="T452">
        <v>4.8327999999999998</v>
      </c>
      <c r="U452">
        <v>3.1583000000000001</v>
      </c>
      <c r="V452">
        <v>1.9392</v>
      </c>
      <c r="W452">
        <v>1.0532999999999999</v>
      </c>
      <c r="X452">
        <v>1.087</v>
      </c>
      <c r="Y452">
        <v>0</v>
      </c>
      <c r="Z452">
        <v>10.84</v>
      </c>
      <c r="AA452" t="s">
        <v>650</v>
      </c>
      <c r="AB452">
        <v>0.46279999999999999</v>
      </c>
      <c r="AC452" t="s">
        <v>1445</v>
      </c>
      <c r="AD452">
        <v>0.66510000000000002</v>
      </c>
      <c r="AE452" t="s">
        <v>1446</v>
      </c>
      <c r="AF452">
        <v>1.3818999999999999</v>
      </c>
      <c r="AG452">
        <v>17.604600000000001</v>
      </c>
      <c r="AH452" s="23">
        <v>269.86470000000003</v>
      </c>
      <c r="AI452">
        <v>7.5</v>
      </c>
      <c r="AJ452">
        <v>4</v>
      </c>
      <c r="AK452">
        <v>45</v>
      </c>
      <c r="AL452">
        <v>18</v>
      </c>
      <c r="AM452">
        <v>38</v>
      </c>
      <c r="AN452" t="s">
        <v>5</v>
      </c>
      <c r="AP452" t="str">
        <f t="shared" si="7"/>
        <v>Bold</v>
      </c>
    </row>
    <row r="453" spans="1:42">
      <c r="A453" t="s">
        <v>1447</v>
      </c>
      <c r="B453" s="4">
        <v>43402</v>
      </c>
      <c r="C453" s="1">
        <v>0.69097222222222221</v>
      </c>
      <c r="D453" t="s">
        <v>224</v>
      </c>
      <c r="E453" t="s">
        <v>801</v>
      </c>
      <c r="G453">
        <v>5996</v>
      </c>
      <c r="H453" t="s">
        <v>231</v>
      </c>
      <c r="I453" t="s">
        <v>232</v>
      </c>
      <c r="J453" t="s">
        <v>5</v>
      </c>
      <c r="K453" t="s">
        <v>778</v>
      </c>
      <c r="L453" t="s">
        <v>1443</v>
      </c>
      <c r="M453">
        <v>10</v>
      </c>
      <c r="N453">
        <v>4</v>
      </c>
      <c r="O453">
        <v>75.605000000000004</v>
      </c>
      <c r="P453">
        <v>59.532400000000003</v>
      </c>
      <c r="Q453">
        <v>24.9437</v>
      </c>
      <c r="R453">
        <v>11.641999999999999</v>
      </c>
      <c r="S453">
        <v>8.6251999999999995</v>
      </c>
      <c r="T453">
        <v>6.0358000000000001</v>
      </c>
      <c r="U453">
        <v>2.4441000000000002</v>
      </c>
      <c r="V453">
        <v>2.3473999999999999</v>
      </c>
      <c r="W453">
        <v>2.0026999999999999</v>
      </c>
      <c r="X453">
        <v>1.1773</v>
      </c>
      <c r="Y453">
        <v>0</v>
      </c>
      <c r="Z453">
        <v>15.4186</v>
      </c>
      <c r="AA453" t="s">
        <v>473</v>
      </c>
      <c r="AB453">
        <v>1.5138</v>
      </c>
      <c r="AC453" t="s">
        <v>979</v>
      </c>
      <c r="AD453">
        <v>1.0247999999999999</v>
      </c>
      <c r="AE453" t="s">
        <v>513</v>
      </c>
      <c r="AF453">
        <v>1.8093999999999999</v>
      </c>
      <c r="AG453">
        <v>12.978400000000001</v>
      </c>
      <c r="AH453">
        <v>227.10040000000001</v>
      </c>
      <c r="AI453">
        <v>6.5</v>
      </c>
      <c r="AJ453">
        <v>2</v>
      </c>
      <c r="AK453">
        <v>50</v>
      </c>
      <c r="AL453">
        <v>18</v>
      </c>
      <c r="AM453">
        <v>16</v>
      </c>
      <c r="AN453" t="s">
        <v>5</v>
      </c>
      <c r="AP453" t="str">
        <f t="shared" si="7"/>
        <v/>
      </c>
    </row>
    <row r="454" spans="1:42">
      <c r="A454" t="s">
        <v>1448</v>
      </c>
      <c r="B454" s="4">
        <v>43402</v>
      </c>
      <c r="C454" s="1">
        <v>0.69097222222222221</v>
      </c>
      <c r="D454" t="s">
        <v>224</v>
      </c>
      <c r="E454" t="s">
        <v>801</v>
      </c>
      <c r="G454">
        <v>5996</v>
      </c>
      <c r="H454" t="s">
        <v>231</v>
      </c>
      <c r="I454" t="s">
        <v>232</v>
      </c>
      <c r="J454" s="3" t="s">
        <v>5</v>
      </c>
      <c r="K454" t="s">
        <v>778</v>
      </c>
      <c r="L454" t="s">
        <v>1443</v>
      </c>
      <c r="M454">
        <v>6</v>
      </c>
      <c r="N454">
        <v>4</v>
      </c>
      <c r="O454">
        <v>77.021299999999997</v>
      </c>
      <c r="P454">
        <v>41.1768</v>
      </c>
      <c r="Q454">
        <v>34.000999999999998</v>
      </c>
      <c r="R454">
        <v>9.2624999999999993</v>
      </c>
      <c r="S454">
        <v>5.0773999999999999</v>
      </c>
      <c r="T454">
        <v>3.3578999999999999</v>
      </c>
      <c r="U454">
        <v>4.3353000000000002</v>
      </c>
      <c r="V454">
        <v>2.7862</v>
      </c>
      <c r="W454">
        <v>1.7956000000000001</v>
      </c>
      <c r="X454">
        <v>1.3712</v>
      </c>
      <c r="Y454">
        <v>0</v>
      </c>
      <c r="Z454">
        <v>17.471399999999999</v>
      </c>
      <c r="AA454" t="s">
        <v>444</v>
      </c>
      <c r="AB454">
        <v>1.722</v>
      </c>
      <c r="AC454" t="s">
        <v>910</v>
      </c>
      <c r="AD454">
        <v>0.36840000000000001</v>
      </c>
      <c r="AE454" t="s">
        <v>787</v>
      </c>
      <c r="AF454">
        <v>1.746</v>
      </c>
      <c r="AG454">
        <v>7.3487999999999998</v>
      </c>
      <c r="AH454">
        <v>208.8417</v>
      </c>
      <c r="AI454">
        <v>12</v>
      </c>
      <c r="AJ454">
        <v>8</v>
      </c>
      <c r="AK454">
        <v>56</v>
      </c>
      <c r="AL454">
        <v>18</v>
      </c>
      <c r="AM454">
        <v>24</v>
      </c>
      <c r="AN454" t="s">
        <v>5</v>
      </c>
      <c r="AP454" t="str">
        <f t="shared" si="7"/>
        <v/>
      </c>
    </row>
    <row r="455" spans="1:42">
      <c r="A455" t="s">
        <v>1449</v>
      </c>
      <c r="B455" s="4">
        <v>43402</v>
      </c>
      <c r="C455" s="1">
        <v>0.69097222222222221</v>
      </c>
      <c r="D455" t="s">
        <v>224</v>
      </c>
      <c r="E455" t="s">
        <v>801</v>
      </c>
      <c r="G455">
        <v>5996</v>
      </c>
      <c r="H455" t="s">
        <v>231</v>
      </c>
      <c r="I455" t="s">
        <v>232</v>
      </c>
      <c r="J455" s="3" t="s">
        <v>5</v>
      </c>
      <c r="K455" t="s">
        <v>778</v>
      </c>
      <c r="L455" t="s">
        <v>1443</v>
      </c>
      <c r="M455">
        <v>11</v>
      </c>
      <c r="N455">
        <v>3</v>
      </c>
      <c r="O455">
        <v>48.722999999999999</v>
      </c>
      <c r="P455">
        <v>59.7622</v>
      </c>
      <c r="Q455">
        <v>29.015000000000001</v>
      </c>
      <c r="R455">
        <v>9.9770000000000003</v>
      </c>
      <c r="S455">
        <v>6.4524999999999997</v>
      </c>
      <c r="T455">
        <v>5.0896999999999997</v>
      </c>
      <c r="U455">
        <v>4.1398999999999999</v>
      </c>
      <c r="V455">
        <v>1.5659000000000001</v>
      </c>
      <c r="W455">
        <v>1.1404000000000001</v>
      </c>
      <c r="X455">
        <v>1.0195000000000001</v>
      </c>
      <c r="Y455">
        <v>0</v>
      </c>
      <c r="Z455">
        <v>14.67</v>
      </c>
      <c r="AA455" t="s">
        <v>617</v>
      </c>
      <c r="AB455">
        <v>0.3962</v>
      </c>
      <c r="AC455" t="s">
        <v>1450</v>
      </c>
      <c r="AD455">
        <v>0.35420000000000001</v>
      </c>
      <c r="AE455" t="s">
        <v>628</v>
      </c>
      <c r="AF455">
        <v>1.5742</v>
      </c>
      <c r="AG455">
        <v>21.985499999999998</v>
      </c>
      <c r="AH455">
        <v>205.86519999999999</v>
      </c>
      <c r="AI455">
        <v>8</v>
      </c>
      <c r="AJ455">
        <v>17</v>
      </c>
      <c r="AK455">
        <v>53</v>
      </c>
      <c r="AL455">
        <v>18</v>
      </c>
      <c r="AM455">
        <v>16</v>
      </c>
      <c r="AN455" t="s">
        <v>5</v>
      </c>
      <c r="AP455" t="str">
        <f t="shared" si="7"/>
        <v/>
      </c>
    </row>
    <row r="456" spans="1:42">
      <c r="A456" t="s">
        <v>1451</v>
      </c>
      <c r="B456" s="4">
        <v>43402</v>
      </c>
      <c r="C456" s="1">
        <v>0.69097222222222221</v>
      </c>
      <c r="D456" t="s">
        <v>224</v>
      </c>
      <c r="E456" t="s">
        <v>801</v>
      </c>
      <c r="G456">
        <v>5996</v>
      </c>
      <c r="H456" t="s">
        <v>231</v>
      </c>
      <c r="I456" t="s">
        <v>232</v>
      </c>
      <c r="J456" s="3" t="s">
        <v>5</v>
      </c>
      <c r="K456" t="s">
        <v>778</v>
      </c>
      <c r="L456" t="s">
        <v>1443</v>
      </c>
      <c r="M456">
        <v>4</v>
      </c>
      <c r="N456">
        <v>5</v>
      </c>
      <c r="O456">
        <v>84.685199999999995</v>
      </c>
      <c r="P456">
        <v>27.151399999999999</v>
      </c>
      <c r="Q456">
        <v>27.850899999999999</v>
      </c>
      <c r="R456">
        <v>7.3445999999999998</v>
      </c>
      <c r="S456">
        <v>6.02</v>
      </c>
      <c r="T456">
        <v>3.0505</v>
      </c>
      <c r="U456">
        <v>1.8268</v>
      </c>
      <c r="V456">
        <v>2.4112</v>
      </c>
      <c r="W456">
        <v>0.85470000000000002</v>
      </c>
      <c r="X456">
        <v>0.75600000000000001</v>
      </c>
      <c r="Y456">
        <v>0</v>
      </c>
      <c r="Z456">
        <v>6.3232999999999997</v>
      </c>
      <c r="AA456" t="s">
        <v>644</v>
      </c>
      <c r="AB456">
        <v>1.7824</v>
      </c>
      <c r="AC456" t="s">
        <v>1452</v>
      </c>
      <c r="AD456">
        <v>2.13</v>
      </c>
      <c r="AE456" t="s">
        <v>785</v>
      </c>
      <c r="AF456">
        <v>1.6854</v>
      </c>
      <c r="AG456">
        <v>22.051300000000001</v>
      </c>
      <c r="AH456">
        <v>195.9238</v>
      </c>
      <c r="AI456">
        <v>5</v>
      </c>
      <c r="AJ456">
        <v>16</v>
      </c>
      <c r="AK456">
        <v>57</v>
      </c>
      <c r="AL456">
        <v>18</v>
      </c>
      <c r="AM456">
        <v>72</v>
      </c>
      <c r="AN456" t="s">
        <v>5</v>
      </c>
      <c r="AP456" t="str">
        <f t="shared" si="7"/>
        <v/>
      </c>
    </row>
    <row r="457" spans="1:42">
      <c r="A457" t="s">
        <v>1453</v>
      </c>
      <c r="B457" s="4">
        <v>43402</v>
      </c>
      <c r="C457" s="1">
        <v>0.69097222222222221</v>
      </c>
      <c r="D457" t="s">
        <v>224</v>
      </c>
      <c r="E457" t="s">
        <v>801</v>
      </c>
      <c r="G457">
        <v>5996</v>
      </c>
      <c r="H457" t="s">
        <v>231</v>
      </c>
      <c r="I457" t="s">
        <v>232</v>
      </c>
      <c r="J457" s="3" t="s">
        <v>5</v>
      </c>
      <c r="K457" t="s">
        <v>778</v>
      </c>
      <c r="L457" t="s">
        <v>1443</v>
      </c>
      <c r="M457">
        <v>2</v>
      </c>
      <c r="N457">
        <v>4</v>
      </c>
      <c r="O457">
        <v>50.022799999999997</v>
      </c>
      <c r="P457">
        <v>45.697000000000003</v>
      </c>
      <c r="Q457">
        <v>32.645200000000003</v>
      </c>
      <c r="R457">
        <v>8.6225000000000005</v>
      </c>
      <c r="S457">
        <v>6.8121999999999998</v>
      </c>
      <c r="T457">
        <v>4.4703999999999997</v>
      </c>
      <c r="U457">
        <v>4.9314</v>
      </c>
      <c r="V457">
        <v>2.4975999999999998</v>
      </c>
      <c r="W457">
        <v>1.7402</v>
      </c>
      <c r="X457">
        <v>2.3380000000000001</v>
      </c>
      <c r="Y457">
        <v>0</v>
      </c>
      <c r="Z457">
        <v>14.6386</v>
      </c>
      <c r="AA457" t="s">
        <v>454</v>
      </c>
      <c r="AB457">
        <v>0.35399999999999998</v>
      </c>
      <c r="AC457" t="s">
        <v>1454</v>
      </c>
      <c r="AD457">
        <v>0.4541</v>
      </c>
      <c r="AE457" t="s">
        <v>268</v>
      </c>
      <c r="AF457">
        <v>1.917</v>
      </c>
      <c r="AG457">
        <v>15.494999999999999</v>
      </c>
      <c r="AH457">
        <v>192.63589999999999</v>
      </c>
      <c r="AI457">
        <v>16</v>
      </c>
      <c r="AJ457">
        <v>14</v>
      </c>
      <c r="AK457">
        <v>60</v>
      </c>
      <c r="AL457">
        <v>18</v>
      </c>
      <c r="AM457">
        <v>16</v>
      </c>
      <c r="AN457" t="s">
        <v>5</v>
      </c>
      <c r="AP457" t="str">
        <f t="shared" si="7"/>
        <v/>
      </c>
    </row>
    <row r="458" spans="1:42">
      <c r="A458" t="s">
        <v>1455</v>
      </c>
      <c r="B458" s="4">
        <v>43402</v>
      </c>
      <c r="C458" s="1">
        <v>0.69097222222222221</v>
      </c>
      <c r="D458" t="s">
        <v>224</v>
      </c>
      <c r="E458" t="s">
        <v>801</v>
      </c>
      <c r="G458">
        <v>5996</v>
      </c>
      <c r="H458" t="s">
        <v>231</v>
      </c>
      <c r="I458" t="s">
        <v>232</v>
      </c>
      <c r="J458" s="3" t="s">
        <v>5</v>
      </c>
      <c r="K458" t="s">
        <v>778</v>
      </c>
      <c r="L458" t="s">
        <v>1443</v>
      </c>
      <c r="M458">
        <v>8</v>
      </c>
      <c r="N458">
        <v>4</v>
      </c>
      <c r="O458">
        <v>46.234400000000001</v>
      </c>
      <c r="P458">
        <v>52.248899999999999</v>
      </c>
      <c r="Q458">
        <v>28.363700000000001</v>
      </c>
      <c r="R458">
        <v>7.4649999999999999</v>
      </c>
      <c r="S458">
        <v>5.9104999999999999</v>
      </c>
      <c r="T458">
        <v>3.6457999999999999</v>
      </c>
      <c r="U458">
        <v>3.1669999999999998</v>
      </c>
      <c r="V458">
        <v>2.2170000000000001</v>
      </c>
      <c r="W458">
        <v>1.0784</v>
      </c>
      <c r="X458">
        <v>0.95399999999999996</v>
      </c>
      <c r="Y458">
        <v>0</v>
      </c>
      <c r="Z458">
        <v>17.097100000000001</v>
      </c>
      <c r="AA458" t="s">
        <v>656</v>
      </c>
      <c r="AB458">
        <v>0.58779999999999999</v>
      </c>
      <c r="AC458" t="s">
        <v>635</v>
      </c>
      <c r="AD458">
        <v>1.4265000000000001</v>
      </c>
      <c r="AE458" t="s">
        <v>601</v>
      </c>
      <c r="AF458">
        <v>1.3735999999999999</v>
      </c>
      <c r="AG458">
        <v>14.178800000000001</v>
      </c>
      <c r="AH458">
        <v>185.9485</v>
      </c>
      <c r="AI458">
        <v>6</v>
      </c>
      <c r="AJ458">
        <v>1</v>
      </c>
      <c r="AK458">
        <v>51</v>
      </c>
      <c r="AL458">
        <v>18</v>
      </c>
      <c r="AM458">
        <v>41</v>
      </c>
      <c r="AN458" t="s">
        <v>5</v>
      </c>
      <c r="AP458" t="str">
        <f t="shared" si="7"/>
        <v/>
      </c>
    </row>
    <row r="459" spans="1:42">
      <c r="A459" t="s">
        <v>1456</v>
      </c>
      <c r="B459" s="4">
        <v>43402</v>
      </c>
      <c r="C459" s="1">
        <v>0.69097222222222221</v>
      </c>
      <c r="D459" t="s">
        <v>224</v>
      </c>
      <c r="E459" t="s">
        <v>801</v>
      </c>
      <c r="G459">
        <v>5996</v>
      </c>
      <c r="H459" t="s">
        <v>231</v>
      </c>
      <c r="I459" t="s">
        <v>232</v>
      </c>
      <c r="J459" s="3" t="s">
        <v>5</v>
      </c>
      <c r="K459" t="s">
        <v>778</v>
      </c>
      <c r="L459" t="s">
        <v>1443</v>
      </c>
      <c r="M459">
        <v>5</v>
      </c>
      <c r="N459">
        <v>8</v>
      </c>
      <c r="O459">
        <v>66.180000000000007</v>
      </c>
      <c r="P459">
        <v>41.911200000000001</v>
      </c>
      <c r="Q459">
        <v>15.234999999999999</v>
      </c>
      <c r="R459">
        <v>6.0910000000000002</v>
      </c>
      <c r="S459">
        <v>3.38</v>
      </c>
      <c r="T459">
        <v>2.8182999999999998</v>
      </c>
      <c r="U459">
        <v>2.9607000000000001</v>
      </c>
      <c r="V459">
        <v>1.8986000000000001</v>
      </c>
      <c r="W459">
        <v>1.1183000000000001</v>
      </c>
      <c r="X459">
        <v>1.1648000000000001</v>
      </c>
      <c r="Y459">
        <v>0</v>
      </c>
      <c r="Z459">
        <v>17.639299999999999</v>
      </c>
      <c r="AA459" t="s">
        <v>465</v>
      </c>
      <c r="AB459">
        <v>0.99180000000000001</v>
      </c>
      <c r="AC459" t="s">
        <v>1457</v>
      </c>
      <c r="AD459">
        <v>1.282</v>
      </c>
      <c r="AE459" t="s">
        <v>1458</v>
      </c>
      <c r="AF459">
        <v>1.5536000000000001</v>
      </c>
      <c r="AG459">
        <v>20.8948</v>
      </c>
      <c r="AH459">
        <v>185.11940000000001</v>
      </c>
      <c r="AI459">
        <v>8</v>
      </c>
      <c r="AJ459">
        <v>6</v>
      </c>
      <c r="AK459">
        <v>56</v>
      </c>
      <c r="AL459">
        <v>18</v>
      </c>
      <c r="AM459">
        <v>283</v>
      </c>
      <c r="AN459" t="s">
        <v>5</v>
      </c>
      <c r="AP459" t="str">
        <f t="shared" si="7"/>
        <v/>
      </c>
    </row>
    <row r="460" spans="1:42">
      <c r="A460" t="s">
        <v>1459</v>
      </c>
      <c r="B460" s="4">
        <v>43402</v>
      </c>
      <c r="C460" s="1">
        <v>0.69097222222222221</v>
      </c>
      <c r="D460" t="s">
        <v>224</v>
      </c>
      <c r="E460" t="s">
        <v>801</v>
      </c>
      <c r="G460">
        <v>5996</v>
      </c>
      <c r="H460" t="s">
        <v>231</v>
      </c>
      <c r="I460" t="s">
        <v>232</v>
      </c>
      <c r="J460" s="3" t="s">
        <v>5</v>
      </c>
      <c r="K460" t="s">
        <v>778</v>
      </c>
      <c r="L460" t="s">
        <v>1443</v>
      </c>
      <c r="M460">
        <v>3</v>
      </c>
      <c r="N460">
        <v>4</v>
      </c>
      <c r="O460">
        <v>60.396000000000001</v>
      </c>
      <c r="P460">
        <v>45.516399999999997</v>
      </c>
      <c r="Q460">
        <v>17.302600000000002</v>
      </c>
      <c r="R460">
        <v>7.3413000000000004</v>
      </c>
      <c r="S460">
        <v>8.0649999999999995</v>
      </c>
      <c r="T460">
        <v>5.4965000000000002</v>
      </c>
      <c r="U460">
        <v>1.2673000000000001</v>
      </c>
      <c r="V460">
        <v>1.7152000000000001</v>
      </c>
      <c r="W460">
        <v>0.99760000000000004</v>
      </c>
      <c r="X460">
        <v>1.2404999999999999</v>
      </c>
      <c r="Y460">
        <v>0</v>
      </c>
      <c r="Z460">
        <v>17.605</v>
      </c>
      <c r="AA460" t="s">
        <v>448</v>
      </c>
      <c r="AB460">
        <v>0.91110000000000002</v>
      </c>
      <c r="AC460" t="s">
        <v>353</v>
      </c>
      <c r="AD460">
        <v>3.0183</v>
      </c>
      <c r="AE460" t="s">
        <v>1460</v>
      </c>
      <c r="AF460">
        <v>1.5330999999999999</v>
      </c>
      <c r="AG460">
        <v>8.8809000000000005</v>
      </c>
      <c r="AH460">
        <v>181.2867</v>
      </c>
      <c r="AI460">
        <v>12</v>
      </c>
      <c r="AJ460">
        <v>11</v>
      </c>
      <c r="AK460">
        <v>58</v>
      </c>
      <c r="AL460">
        <v>18</v>
      </c>
      <c r="AM460">
        <v>18</v>
      </c>
      <c r="AN460" t="s">
        <v>5</v>
      </c>
      <c r="AP460" t="str">
        <f t="shared" si="7"/>
        <v/>
      </c>
    </row>
    <row r="461" spans="1:42">
      <c r="A461" t="s">
        <v>1461</v>
      </c>
      <c r="B461" s="4">
        <v>43402</v>
      </c>
      <c r="C461" s="1">
        <v>0.69097222222222221</v>
      </c>
      <c r="D461" t="s">
        <v>224</v>
      </c>
      <c r="E461" t="s">
        <v>801</v>
      </c>
      <c r="G461">
        <v>5996</v>
      </c>
      <c r="H461" t="s">
        <v>231</v>
      </c>
      <c r="I461" t="s">
        <v>232</v>
      </c>
      <c r="J461" s="3" t="s">
        <v>5</v>
      </c>
      <c r="K461" t="s">
        <v>778</v>
      </c>
      <c r="L461" t="s">
        <v>1443</v>
      </c>
      <c r="M461">
        <v>12</v>
      </c>
      <c r="N461">
        <v>4</v>
      </c>
      <c r="O461">
        <v>56.1053</v>
      </c>
      <c r="P461">
        <v>38.398400000000002</v>
      </c>
      <c r="Q461">
        <v>23.136800000000001</v>
      </c>
      <c r="R461">
        <v>8.0677000000000003</v>
      </c>
      <c r="S461">
        <v>4.4920999999999998</v>
      </c>
      <c r="T461">
        <v>4.3917000000000002</v>
      </c>
      <c r="U461">
        <v>1.0512999999999999</v>
      </c>
      <c r="V461">
        <v>0.96799999999999997</v>
      </c>
      <c r="W461">
        <v>1.2606999999999999</v>
      </c>
      <c r="X461">
        <v>1.7642</v>
      </c>
      <c r="Y461">
        <v>0</v>
      </c>
      <c r="Z461">
        <v>17.1221</v>
      </c>
      <c r="AA461" t="s">
        <v>614</v>
      </c>
      <c r="AB461">
        <v>2.7254</v>
      </c>
      <c r="AC461" t="s">
        <v>621</v>
      </c>
      <c r="AD461">
        <v>1.2193000000000001</v>
      </c>
      <c r="AE461" t="s">
        <v>722</v>
      </c>
      <c r="AF461">
        <v>1.1661999999999999</v>
      </c>
      <c r="AG461">
        <v>17.691199999999998</v>
      </c>
      <c r="AH461">
        <v>179.56049999999999</v>
      </c>
      <c r="AI461">
        <v>14</v>
      </c>
      <c r="AJ461">
        <v>15</v>
      </c>
      <c r="AK461">
        <v>46</v>
      </c>
      <c r="AL461">
        <v>18</v>
      </c>
      <c r="AM461">
        <v>51</v>
      </c>
      <c r="AN461" t="s">
        <v>5</v>
      </c>
      <c r="AP461" t="str">
        <f t="shared" si="7"/>
        <v/>
      </c>
    </row>
    <row r="462" spans="1:42">
      <c r="A462" t="s">
        <v>1462</v>
      </c>
      <c r="B462" s="4">
        <v>43402</v>
      </c>
      <c r="C462" s="1">
        <v>0.69097222222222221</v>
      </c>
      <c r="D462" t="s">
        <v>224</v>
      </c>
      <c r="E462" t="s">
        <v>801</v>
      </c>
      <c r="G462">
        <v>5996</v>
      </c>
      <c r="H462" t="s">
        <v>231</v>
      </c>
      <c r="I462" t="s">
        <v>232</v>
      </c>
      <c r="J462" s="3" t="s">
        <v>5</v>
      </c>
      <c r="K462" t="s">
        <v>778</v>
      </c>
      <c r="L462" t="s">
        <v>1443</v>
      </c>
      <c r="M462">
        <v>19</v>
      </c>
      <c r="N462">
        <v>6</v>
      </c>
      <c r="O462">
        <v>46.475200000000001</v>
      </c>
      <c r="P462">
        <v>57.6006</v>
      </c>
      <c r="Q462">
        <v>19.728400000000001</v>
      </c>
      <c r="R462">
        <v>4.9619999999999997</v>
      </c>
      <c r="S462">
        <v>2.7768000000000002</v>
      </c>
      <c r="T462">
        <v>1.7956000000000001</v>
      </c>
      <c r="U462">
        <v>1.6980999999999999</v>
      </c>
      <c r="V462">
        <v>1.0936999999999999</v>
      </c>
      <c r="W462">
        <v>0.73340000000000005</v>
      </c>
      <c r="X462">
        <v>0.78310000000000002</v>
      </c>
      <c r="Y462">
        <v>0</v>
      </c>
      <c r="Z462">
        <v>17.2286</v>
      </c>
      <c r="AB462">
        <v>0</v>
      </c>
      <c r="AC462" t="s">
        <v>1463</v>
      </c>
      <c r="AD462">
        <v>7.3200000000000001E-2</v>
      </c>
      <c r="AE462" t="s">
        <v>1464</v>
      </c>
      <c r="AF462">
        <v>1.5876999999999999</v>
      </c>
      <c r="AG462">
        <v>6.6005000000000003</v>
      </c>
      <c r="AH462">
        <v>163.1369</v>
      </c>
      <c r="AI462">
        <v>0</v>
      </c>
      <c r="AJ462">
        <v>0</v>
      </c>
      <c r="AK462">
        <v>45</v>
      </c>
      <c r="AL462">
        <v>18</v>
      </c>
      <c r="AM462">
        <v>75</v>
      </c>
      <c r="AN462" t="s">
        <v>5</v>
      </c>
      <c r="AP462" t="str">
        <f t="shared" si="7"/>
        <v/>
      </c>
    </row>
    <row r="463" spans="1:42">
      <c r="A463" t="s">
        <v>1465</v>
      </c>
      <c r="B463" s="4">
        <v>43402</v>
      </c>
      <c r="C463" s="1">
        <v>0.69097222222222221</v>
      </c>
      <c r="D463" t="s">
        <v>224</v>
      </c>
      <c r="E463" t="s">
        <v>801</v>
      </c>
      <c r="G463">
        <v>5996</v>
      </c>
      <c r="H463" t="s">
        <v>231</v>
      </c>
      <c r="I463" t="s">
        <v>232</v>
      </c>
      <c r="J463" s="3" t="s">
        <v>5</v>
      </c>
      <c r="K463" t="s">
        <v>778</v>
      </c>
      <c r="L463" t="s">
        <v>1443</v>
      </c>
      <c r="M463">
        <v>17</v>
      </c>
      <c r="N463">
        <v>5</v>
      </c>
      <c r="O463">
        <v>56.683500000000002</v>
      </c>
      <c r="P463">
        <v>36.792000000000002</v>
      </c>
      <c r="Q463">
        <v>16.575399999999998</v>
      </c>
      <c r="R463">
        <v>6.4268000000000001</v>
      </c>
      <c r="S463">
        <v>5.2249999999999996</v>
      </c>
      <c r="T463">
        <v>2.8359999999999999</v>
      </c>
      <c r="U463">
        <v>1.1154999999999999</v>
      </c>
      <c r="V463">
        <v>1.5478000000000001</v>
      </c>
      <c r="W463">
        <v>0.99339999999999995</v>
      </c>
      <c r="X463">
        <v>1.0761000000000001</v>
      </c>
      <c r="Y463">
        <v>0</v>
      </c>
      <c r="Z463">
        <v>14.9621</v>
      </c>
      <c r="AA463" t="s">
        <v>626</v>
      </c>
      <c r="AB463">
        <v>2.4944999999999999</v>
      </c>
      <c r="AC463" t="s">
        <v>728</v>
      </c>
      <c r="AD463">
        <v>0.85819999999999996</v>
      </c>
      <c r="AE463" t="s">
        <v>902</v>
      </c>
      <c r="AF463">
        <v>1.7750999999999999</v>
      </c>
      <c r="AG463">
        <v>11.7812</v>
      </c>
      <c r="AH463">
        <v>161.14269999999999</v>
      </c>
      <c r="AI463">
        <v>20</v>
      </c>
      <c r="AJ463">
        <v>10</v>
      </c>
      <c r="AK463">
        <v>45</v>
      </c>
      <c r="AL463">
        <v>18</v>
      </c>
      <c r="AM463">
        <v>16</v>
      </c>
      <c r="AN463" t="s">
        <v>5</v>
      </c>
      <c r="AP463" t="str">
        <f t="shared" si="7"/>
        <v/>
      </c>
    </row>
    <row r="464" spans="1:42">
      <c r="A464" t="s">
        <v>1466</v>
      </c>
      <c r="B464" s="4">
        <v>43402</v>
      </c>
      <c r="C464" s="1">
        <v>0.69097222222222221</v>
      </c>
      <c r="D464" t="s">
        <v>224</v>
      </c>
      <c r="E464" t="s">
        <v>801</v>
      </c>
      <c r="G464">
        <v>5996</v>
      </c>
      <c r="H464" t="s">
        <v>231</v>
      </c>
      <c r="I464" t="s">
        <v>232</v>
      </c>
      <c r="J464" s="3" t="s">
        <v>5</v>
      </c>
      <c r="K464" t="s">
        <v>778</v>
      </c>
      <c r="L464" t="s">
        <v>1443</v>
      </c>
      <c r="M464">
        <v>13</v>
      </c>
      <c r="N464">
        <v>4</v>
      </c>
      <c r="O464">
        <v>59.33</v>
      </c>
      <c r="P464">
        <v>31.811499999999999</v>
      </c>
      <c r="Q464">
        <v>27.764500000000002</v>
      </c>
      <c r="R464">
        <v>8.8469999999999995</v>
      </c>
      <c r="S464">
        <v>6.8954000000000004</v>
      </c>
      <c r="T464">
        <v>2.4679000000000002</v>
      </c>
      <c r="U464">
        <v>3.0945999999999998</v>
      </c>
      <c r="V464">
        <v>2.0301</v>
      </c>
      <c r="W464">
        <v>0.89590000000000003</v>
      </c>
      <c r="X464">
        <v>1.1453</v>
      </c>
      <c r="Y464">
        <v>0</v>
      </c>
      <c r="Z464">
        <v>0</v>
      </c>
      <c r="AA464" t="s">
        <v>634</v>
      </c>
      <c r="AB464">
        <v>0.73899999999999999</v>
      </c>
      <c r="AC464" t="s">
        <v>1467</v>
      </c>
      <c r="AD464">
        <v>0</v>
      </c>
      <c r="AE464" t="s">
        <v>753</v>
      </c>
      <c r="AF464">
        <v>1.1819</v>
      </c>
      <c r="AG464">
        <v>14.016299999999999</v>
      </c>
      <c r="AH464">
        <v>160.2193</v>
      </c>
      <c r="AI464">
        <v>16</v>
      </c>
      <c r="AJ464">
        <v>18</v>
      </c>
      <c r="AK464">
        <v>45</v>
      </c>
      <c r="AL464">
        <v>18</v>
      </c>
      <c r="AM464">
        <v>6</v>
      </c>
      <c r="AN464" t="s">
        <v>5</v>
      </c>
      <c r="AP464" t="str">
        <f t="shared" si="7"/>
        <v/>
      </c>
    </row>
    <row r="465" spans="1:42">
      <c r="A465" t="s">
        <v>1468</v>
      </c>
      <c r="B465" s="4">
        <v>43402</v>
      </c>
      <c r="C465" s="1">
        <v>0.69097222222222221</v>
      </c>
      <c r="D465" t="s">
        <v>224</v>
      </c>
      <c r="E465" t="s">
        <v>801</v>
      </c>
      <c r="G465">
        <v>5996</v>
      </c>
      <c r="H465" t="s">
        <v>231</v>
      </c>
      <c r="I465" t="s">
        <v>232</v>
      </c>
      <c r="J465" s="3" t="s">
        <v>5</v>
      </c>
      <c r="K465" t="s">
        <v>778</v>
      </c>
      <c r="L465" t="s">
        <v>1443</v>
      </c>
      <c r="M465">
        <v>9</v>
      </c>
      <c r="N465">
        <v>3</v>
      </c>
      <c r="O465">
        <v>40.264899999999997</v>
      </c>
      <c r="P465">
        <v>53.545900000000003</v>
      </c>
      <c r="Q465">
        <v>16.590800000000002</v>
      </c>
      <c r="R465">
        <v>7.1060999999999996</v>
      </c>
      <c r="S465">
        <v>4.1927000000000003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10.2805</v>
      </c>
      <c r="Z465">
        <v>16.664300000000001</v>
      </c>
      <c r="AA465" t="s">
        <v>477</v>
      </c>
      <c r="AB465">
        <v>1.5719000000000001</v>
      </c>
      <c r="AC465" t="s">
        <v>784</v>
      </c>
      <c r="AD465">
        <v>1.5124</v>
      </c>
      <c r="AE465" t="s">
        <v>896</v>
      </c>
      <c r="AF465">
        <v>0.69059999999999999</v>
      </c>
      <c r="AG465">
        <v>3.3</v>
      </c>
      <c r="AH465">
        <v>155.72020000000001</v>
      </c>
      <c r="AI465">
        <v>20</v>
      </c>
      <c r="AJ465">
        <v>13</v>
      </c>
      <c r="AK465">
        <v>56</v>
      </c>
      <c r="AL465">
        <v>18</v>
      </c>
      <c r="AM465">
        <v>58</v>
      </c>
      <c r="AN465" t="s">
        <v>5</v>
      </c>
      <c r="AP465" t="str">
        <f t="shared" si="7"/>
        <v/>
      </c>
    </row>
    <row r="466" spans="1:42">
      <c r="A466" t="s">
        <v>1469</v>
      </c>
      <c r="B466" s="4">
        <v>43402</v>
      </c>
      <c r="C466" s="1">
        <v>0.69097222222222221</v>
      </c>
      <c r="D466" t="s">
        <v>224</v>
      </c>
      <c r="E466" t="s">
        <v>801</v>
      </c>
      <c r="G466">
        <v>5996</v>
      </c>
      <c r="H466" t="s">
        <v>231</v>
      </c>
      <c r="I466" t="s">
        <v>232</v>
      </c>
      <c r="J466" s="3" t="s">
        <v>5</v>
      </c>
      <c r="K466" t="s">
        <v>778</v>
      </c>
      <c r="L466" t="s">
        <v>1443</v>
      </c>
      <c r="M466">
        <v>21</v>
      </c>
      <c r="N466">
        <v>3</v>
      </c>
      <c r="O466">
        <v>45.031700000000001</v>
      </c>
      <c r="P466">
        <v>44.282600000000002</v>
      </c>
      <c r="Q466">
        <v>19.556000000000001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21.9434</v>
      </c>
      <c r="Z466">
        <v>16.374300000000002</v>
      </c>
      <c r="AB466">
        <v>0</v>
      </c>
      <c r="AC466" t="s">
        <v>474</v>
      </c>
      <c r="AD466">
        <v>1.8369</v>
      </c>
      <c r="AE466" t="s">
        <v>794</v>
      </c>
      <c r="AF466">
        <v>2.2797999999999998</v>
      </c>
      <c r="AG466">
        <v>3</v>
      </c>
      <c r="AH466">
        <v>154.3047</v>
      </c>
      <c r="AI466">
        <v>0</v>
      </c>
      <c r="AJ466">
        <v>0</v>
      </c>
      <c r="AK466">
        <v>57</v>
      </c>
      <c r="AL466">
        <v>18</v>
      </c>
      <c r="AM466">
        <v>26</v>
      </c>
      <c r="AN466" t="s">
        <v>5</v>
      </c>
      <c r="AP466" t="str">
        <f t="shared" si="7"/>
        <v/>
      </c>
    </row>
    <row r="467" spans="1:42">
      <c r="A467" t="s">
        <v>1470</v>
      </c>
      <c r="B467" s="4">
        <v>43402</v>
      </c>
      <c r="C467" s="1">
        <v>0.69097222222222221</v>
      </c>
      <c r="D467" t="s">
        <v>224</v>
      </c>
      <c r="E467" t="s">
        <v>801</v>
      </c>
      <c r="G467">
        <v>5996</v>
      </c>
      <c r="H467" t="s">
        <v>231</v>
      </c>
      <c r="I467" t="s">
        <v>232</v>
      </c>
      <c r="J467" s="3" t="s">
        <v>5</v>
      </c>
      <c r="K467" t="s">
        <v>778</v>
      </c>
      <c r="L467" t="s">
        <v>1443</v>
      </c>
      <c r="M467">
        <v>1</v>
      </c>
      <c r="N467">
        <v>4</v>
      </c>
      <c r="O467">
        <v>54.375100000000003</v>
      </c>
      <c r="P467">
        <v>50.749499999999998</v>
      </c>
      <c r="Q467">
        <v>14.35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22.591999999999999</v>
      </c>
      <c r="Z467">
        <v>0</v>
      </c>
      <c r="AA467" t="s">
        <v>469</v>
      </c>
      <c r="AB467">
        <v>1.3339000000000001</v>
      </c>
      <c r="AC467" t="s">
        <v>791</v>
      </c>
      <c r="AD467">
        <v>1.8991</v>
      </c>
      <c r="AE467" t="s">
        <v>805</v>
      </c>
      <c r="AF467">
        <v>1.9622999999999999</v>
      </c>
      <c r="AG467">
        <v>4.9995000000000003</v>
      </c>
      <c r="AH467">
        <v>152.26150000000001</v>
      </c>
      <c r="AI467">
        <v>10</v>
      </c>
      <c r="AJ467">
        <v>12</v>
      </c>
      <c r="AK467">
        <v>62</v>
      </c>
      <c r="AL467">
        <v>18</v>
      </c>
      <c r="AM467">
        <v>37</v>
      </c>
      <c r="AN467" t="s">
        <v>5</v>
      </c>
      <c r="AP467" t="str">
        <f t="shared" si="7"/>
        <v/>
      </c>
    </row>
    <row r="468" spans="1:42">
      <c r="A468" t="s">
        <v>1471</v>
      </c>
      <c r="B468" s="4">
        <v>43402</v>
      </c>
      <c r="C468" s="1">
        <v>0.69097222222222221</v>
      </c>
      <c r="D468" t="s">
        <v>224</v>
      </c>
      <c r="E468" t="s">
        <v>801</v>
      </c>
      <c r="G468">
        <v>5996</v>
      </c>
      <c r="H468" t="s">
        <v>231</v>
      </c>
      <c r="I468" t="s">
        <v>232</v>
      </c>
      <c r="J468" s="3" t="s">
        <v>5</v>
      </c>
      <c r="K468" t="s">
        <v>778</v>
      </c>
      <c r="L468" t="s">
        <v>1443</v>
      </c>
      <c r="M468">
        <v>20</v>
      </c>
      <c r="N468">
        <v>3</v>
      </c>
      <c r="O468">
        <v>46.252899999999997</v>
      </c>
      <c r="P468">
        <v>30.5334</v>
      </c>
      <c r="Q468">
        <v>13.7462</v>
      </c>
      <c r="R468">
        <v>5.3898000000000001</v>
      </c>
      <c r="S468">
        <v>2.6913999999999998</v>
      </c>
      <c r="T468">
        <v>4.8792</v>
      </c>
      <c r="U468">
        <v>2.1551999999999998</v>
      </c>
      <c r="V468">
        <v>1.3339000000000001</v>
      </c>
      <c r="W468">
        <v>0.72640000000000005</v>
      </c>
      <c r="X468">
        <v>0.83930000000000005</v>
      </c>
      <c r="Y468">
        <v>0</v>
      </c>
      <c r="Z468">
        <v>17.153600000000001</v>
      </c>
      <c r="AB468">
        <v>0</v>
      </c>
      <c r="AC468" t="s">
        <v>725</v>
      </c>
      <c r="AD468">
        <v>1.2614000000000001</v>
      </c>
      <c r="AE468" t="s">
        <v>1460</v>
      </c>
      <c r="AF468">
        <v>1.6597</v>
      </c>
      <c r="AG468">
        <v>12.113200000000001</v>
      </c>
      <c r="AH468">
        <v>140.73560000000001</v>
      </c>
      <c r="AI468">
        <v>0</v>
      </c>
      <c r="AJ468">
        <v>0</v>
      </c>
      <c r="AK468">
        <v>51</v>
      </c>
      <c r="AL468">
        <v>18</v>
      </c>
      <c r="AM468">
        <v>56</v>
      </c>
      <c r="AN468" t="s">
        <v>5</v>
      </c>
      <c r="AP468" t="str">
        <f t="shared" si="7"/>
        <v/>
      </c>
    </row>
    <row r="469" spans="1:42">
      <c r="A469" t="s">
        <v>1472</v>
      </c>
      <c r="B469" s="4">
        <v>43402</v>
      </c>
      <c r="C469" s="1">
        <v>0.69097222222222221</v>
      </c>
      <c r="D469" t="s">
        <v>224</v>
      </c>
      <c r="E469" t="s">
        <v>801</v>
      </c>
      <c r="G469">
        <v>5996</v>
      </c>
      <c r="H469" t="s">
        <v>231</v>
      </c>
      <c r="I469" t="s">
        <v>232</v>
      </c>
      <c r="J469" s="3" t="s">
        <v>5</v>
      </c>
      <c r="K469" t="s">
        <v>778</v>
      </c>
      <c r="L469" t="s">
        <v>1443</v>
      </c>
      <c r="M469">
        <v>7</v>
      </c>
      <c r="N469">
        <v>3</v>
      </c>
      <c r="O469">
        <v>44.718299999999999</v>
      </c>
      <c r="P469">
        <v>33.901000000000003</v>
      </c>
      <c r="Q469">
        <v>15.6288</v>
      </c>
      <c r="R469">
        <v>5.8777999999999997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12.6494</v>
      </c>
      <c r="Z469">
        <v>17.6021</v>
      </c>
      <c r="AA469" t="s">
        <v>481</v>
      </c>
      <c r="AB469">
        <v>0.91469999999999996</v>
      </c>
      <c r="AC469" t="s">
        <v>445</v>
      </c>
      <c r="AD469">
        <v>2.4339</v>
      </c>
      <c r="AE469" t="s">
        <v>278</v>
      </c>
      <c r="AF469">
        <v>1.897</v>
      </c>
      <c r="AG469">
        <v>4.2</v>
      </c>
      <c r="AH469">
        <v>139.82300000000001</v>
      </c>
      <c r="AI469">
        <v>14</v>
      </c>
      <c r="AJ469">
        <v>3</v>
      </c>
      <c r="AK469">
        <v>58</v>
      </c>
      <c r="AL469">
        <v>18</v>
      </c>
      <c r="AM469">
        <v>59</v>
      </c>
      <c r="AN469" t="s">
        <v>5</v>
      </c>
      <c r="AP469" t="str">
        <f t="shared" si="7"/>
        <v/>
      </c>
    </row>
    <row r="470" spans="1:42">
      <c r="A470" t="s">
        <v>1473</v>
      </c>
      <c r="B470" s="4">
        <v>43402</v>
      </c>
      <c r="C470" s="1">
        <v>0.69097222222222221</v>
      </c>
      <c r="D470" t="s">
        <v>224</v>
      </c>
      <c r="E470" t="s">
        <v>801</v>
      </c>
      <c r="G470">
        <v>5996</v>
      </c>
      <c r="H470" t="s">
        <v>231</v>
      </c>
      <c r="I470" t="s">
        <v>232</v>
      </c>
      <c r="J470" s="3" t="s">
        <v>5</v>
      </c>
      <c r="K470" t="s">
        <v>778</v>
      </c>
      <c r="L470" t="s">
        <v>1443</v>
      </c>
      <c r="M470">
        <v>16</v>
      </c>
      <c r="N470">
        <v>5</v>
      </c>
      <c r="O470">
        <v>51.613199999999999</v>
      </c>
      <c r="P470">
        <v>32.396500000000003</v>
      </c>
      <c r="Q470">
        <v>14.7037</v>
      </c>
      <c r="R470">
        <v>4.2720000000000002</v>
      </c>
      <c r="S470">
        <v>3.5384000000000002</v>
      </c>
      <c r="T470">
        <v>3.238</v>
      </c>
      <c r="U470">
        <v>2.7330000000000001</v>
      </c>
      <c r="V470">
        <v>0.99739999999999995</v>
      </c>
      <c r="W470">
        <v>1.2332000000000001</v>
      </c>
      <c r="X470">
        <v>0.88009999999999999</v>
      </c>
      <c r="Y470">
        <v>0</v>
      </c>
      <c r="Z470">
        <v>9.5542999999999996</v>
      </c>
      <c r="AA470" t="s">
        <v>458</v>
      </c>
      <c r="AB470">
        <v>0.37619999999999998</v>
      </c>
      <c r="AC470" t="s">
        <v>1474</v>
      </c>
      <c r="AD470">
        <v>0.10879999999999999</v>
      </c>
      <c r="AE470" t="s">
        <v>1475</v>
      </c>
      <c r="AF470">
        <v>0</v>
      </c>
      <c r="AG470">
        <v>7.6</v>
      </c>
      <c r="AH470">
        <v>133.24469999999999</v>
      </c>
      <c r="AI470">
        <v>50</v>
      </c>
      <c r="AJ470">
        <v>5</v>
      </c>
      <c r="AK470">
        <v>45</v>
      </c>
      <c r="AL470">
        <v>18</v>
      </c>
      <c r="AM470">
        <v>21</v>
      </c>
      <c r="AN470" t="s">
        <v>5</v>
      </c>
      <c r="AP470" t="str">
        <f t="shared" si="7"/>
        <v/>
      </c>
    </row>
    <row r="471" spans="1:42">
      <c r="A471" t="s">
        <v>1476</v>
      </c>
      <c r="B471" s="4">
        <v>43402</v>
      </c>
      <c r="C471" s="1">
        <v>0.69097222222222221</v>
      </c>
      <c r="D471" t="s">
        <v>224</v>
      </c>
      <c r="E471" t="s">
        <v>801</v>
      </c>
      <c r="G471">
        <v>5996</v>
      </c>
      <c r="H471" t="s">
        <v>231</v>
      </c>
      <c r="I471" t="s">
        <v>232</v>
      </c>
      <c r="J471" s="3" t="s">
        <v>5</v>
      </c>
      <c r="K471" t="s">
        <v>778</v>
      </c>
      <c r="L471" t="s">
        <v>1443</v>
      </c>
      <c r="M471">
        <v>18</v>
      </c>
      <c r="N471">
        <v>3</v>
      </c>
      <c r="O471">
        <v>49.936</v>
      </c>
      <c r="P471">
        <v>18.304300000000001</v>
      </c>
      <c r="Q471">
        <v>12.698399999999999</v>
      </c>
      <c r="R471">
        <v>4.9500999999999999</v>
      </c>
      <c r="S471">
        <v>2.2679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6.9223999999999997</v>
      </c>
      <c r="Z471">
        <v>0</v>
      </c>
      <c r="AA471" t="s">
        <v>1222</v>
      </c>
      <c r="AB471">
        <v>0.3886</v>
      </c>
      <c r="AC471" t="s">
        <v>1477</v>
      </c>
      <c r="AD471">
        <v>0.1333</v>
      </c>
      <c r="AE471" t="s">
        <v>794</v>
      </c>
      <c r="AF471">
        <v>2.2797999999999998</v>
      </c>
      <c r="AG471">
        <v>9.1</v>
      </c>
      <c r="AH471">
        <v>106.98090000000001</v>
      </c>
      <c r="AI471">
        <v>33</v>
      </c>
      <c r="AJ471">
        <v>7</v>
      </c>
      <c r="AK471">
        <v>45</v>
      </c>
      <c r="AL471">
        <v>18</v>
      </c>
      <c r="AM471">
        <v>38</v>
      </c>
      <c r="AN471" t="s">
        <v>5</v>
      </c>
      <c r="AP471" t="str">
        <f t="shared" si="7"/>
        <v/>
      </c>
    </row>
    <row r="472" spans="1:42">
      <c r="A472" t="s">
        <v>1478</v>
      </c>
      <c r="B472" s="4">
        <v>43402</v>
      </c>
      <c r="C472" s="1">
        <v>0.69097222222222221</v>
      </c>
      <c r="D472" t="s">
        <v>224</v>
      </c>
      <c r="E472" t="s">
        <v>801</v>
      </c>
      <c r="G472">
        <v>5996</v>
      </c>
      <c r="H472" t="s">
        <v>231</v>
      </c>
      <c r="I472" t="s">
        <v>232</v>
      </c>
      <c r="J472" s="3" t="s">
        <v>5</v>
      </c>
      <c r="K472" t="s">
        <v>778</v>
      </c>
      <c r="L472" t="s">
        <v>1443</v>
      </c>
      <c r="M472">
        <v>15</v>
      </c>
      <c r="N472">
        <v>4</v>
      </c>
      <c r="O472">
        <v>35.592199999999998</v>
      </c>
      <c r="P472">
        <v>27.614799999999999</v>
      </c>
      <c r="Q472">
        <v>11.1084</v>
      </c>
      <c r="R472">
        <v>3.4843000000000002</v>
      </c>
      <c r="S472">
        <v>4.1273</v>
      </c>
      <c r="T472">
        <v>3.5998999999999999</v>
      </c>
      <c r="U472">
        <v>1.425</v>
      </c>
      <c r="V472">
        <v>0.96779999999999999</v>
      </c>
      <c r="W472">
        <v>1.0474000000000001</v>
      </c>
      <c r="X472">
        <v>0</v>
      </c>
      <c r="Y472">
        <v>0.87070000000000003</v>
      </c>
      <c r="Z472">
        <v>0</v>
      </c>
      <c r="AA472" t="s">
        <v>637</v>
      </c>
      <c r="AB472">
        <v>0.31419999999999998</v>
      </c>
      <c r="AC472" t="s">
        <v>1479</v>
      </c>
      <c r="AD472">
        <v>0.3599</v>
      </c>
      <c r="AE472" t="s">
        <v>1480</v>
      </c>
      <c r="AF472">
        <v>0.52310000000000001</v>
      </c>
      <c r="AG472">
        <v>5.0999999999999996</v>
      </c>
      <c r="AH472">
        <v>96.135099999999994</v>
      </c>
      <c r="AI472">
        <v>25</v>
      </c>
      <c r="AJ472">
        <v>9</v>
      </c>
      <c r="AK472">
        <v>45</v>
      </c>
      <c r="AL472">
        <v>18</v>
      </c>
      <c r="AM472">
        <v>211</v>
      </c>
      <c r="AN472" t="s">
        <v>5</v>
      </c>
      <c r="AP472" t="str">
        <f t="shared" si="7"/>
        <v/>
      </c>
    </row>
    <row r="473" spans="1:42">
      <c r="A473" t="s">
        <v>1484</v>
      </c>
      <c r="B473" s="4">
        <v>43402</v>
      </c>
      <c r="C473" s="1">
        <v>0.69791666666666663</v>
      </c>
      <c r="D473" t="s">
        <v>181</v>
      </c>
      <c r="E473" t="s">
        <v>743</v>
      </c>
      <c r="F473" t="s">
        <v>230</v>
      </c>
      <c r="G473">
        <v>4787</v>
      </c>
      <c r="H473" t="s">
        <v>1481</v>
      </c>
      <c r="I473" t="s">
        <v>1482</v>
      </c>
      <c r="J473" s="3" t="s">
        <v>233</v>
      </c>
      <c r="K473" t="s">
        <v>234</v>
      </c>
      <c r="L473" t="s">
        <v>1483</v>
      </c>
      <c r="M473">
        <v>6</v>
      </c>
      <c r="N473">
        <v>2</v>
      </c>
      <c r="O473">
        <v>72.363299999999995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110.0645</v>
      </c>
      <c r="Z473">
        <v>15.26</v>
      </c>
      <c r="AA473" t="s">
        <v>1485</v>
      </c>
      <c r="AB473">
        <v>2.5276000000000001</v>
      </c>
      <c r="AC473" t="s">
        <v>1486</v>
      </c>
      <c r="AD473">
        <v>3.3311999999999999</v>
      </c>
      <c r="AE473" t="s">
        <v>604</v>
      </c>
      <c r="AF473">
        <v>2.5394000000000001</v>
      </c>
      <c r="AG473">
        <v>26</v>
      </c>
      <c r="AH473" s="23">
        <v>232.08600000000001</v>
      </c>
      <c r="AI473">
        <v>2.75</v>
      </c>
      <c r="AJ473">
        <v>4</v>
      </c>
      <c r="AK473">
        <v>0</v>
      </c>
      <c r="AL473">
        <v>9</v>
      </c>
      <c r="AM473">
        <v>17</v>
      </c>
      <c r="AN473" t="s">
        <v>439</v>
      </c>
      <c r="AP473" t="str">
        <f t="shared" si="7"/>
        <v>Bold</v>
      </c>
    </row>
    <row r="474" spans="1:42">
      <c r="A474" t="s">
        <v>1487</v>
      </c>
      <c r="B474" s="4">
        <v>43402</v>
      </c>
      <c r="C474" s="1">
        <v>0.69791666666666663</v>
      </c>
      <c r="D474" t="s">
        <v>181</v>
      </c>
      <c r="E474" t="s">
        <v>743</v>
      </c>
      <c r="F474" t="s">
        <v>230</v>
      </c>
      <c r="G474">
        <v>4787</v>
      </c>
      <c r="H474" t="s">
        <v>1481</v>
      </c>
      <c r="I474" t="s">
        <v>1482</v>
      </c>
      <c r="J474" s="3" t="s">
        <v>233</v>
      </c>
      <c r="K474" t="s">
        <v>234</v>
      </c>
      <c r="L474" t="s">
        <v>1483</v>
      </c>
      <c r="M474">
        <v>4</v>
      </c>
      <c r="N474">
        <v>2</v>
      </c>
      <c r="O474">
        <v>90.891999999999996</v>
      </c>
      <c r="P474">
        <v>41.173000000000002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57.014499999999998</v>
      </c>
      <c r="Z474">
        <v>19.7029</v>
      </c>
      <c r="AA474" t="s">
        <v>317</v>
      </c>
      <c r="AB474">
        <v>1.8003</v>
      </c>
      <c r="AC474" t="s">
        <v>318</v>
      </c>
      <c r="AD474">
        <v>0.92430000000000001</v>
      </c>
      <c r="AE474" t="s">
        <v>818</v>
      </c>
      <c r="AF474">
        <v>1.7630999999999999</v>
      </c>
      <c r="AG474">
        <v>0</v>
      </c>
      <c r="AH474">
        <v>213.27</v>
      </c>
      <c r="AI474">
        <v>3</v>
      </c>
      <c r="AJ474">
        <v>8</v>
      </c>
      <c r="AK474">
        <v>0</v>
      </c>
      <c r="AL474">
        <v>9</v>
      </c>
      <c r="AM474">
        <v>33</v>
      </c>
      <c r="AN474" t="s">
        <v>439</v>
      </c>
      <c r="AP474" t="str">
        <f t="shared" si="7"/>
        <v/>
      </c>
    </row>
    <row r="475" spans="1:42">
      <c r="A475" t="s">
        <v>1488</v>
      </c>
      <c r="B475" s="4">
        <v>43402</v>
      </c>
      <c r="C475" s="1">
        <v>0.69791666666666663</v>
      </c>
      <c r="D475" t="s">
        <v>181</v>
      </c>
      <c r="E475" t="s">
        <v>743</v>
      </c>
      <c r="F475" t="s">
        <v>230</v>
      </c>
      <c r="G475">
        <v>4787</v>
      </c>
      <c r="H475" t="s">
        <v>1481</v>
      </c>
      <c r="I475" t="s">
        <v>1482</v>
      </c>
      <c r="J475" s="3" t="s">
        <v>233</v>
      </c>
      <c r="K475" t="s">
        <v>234</v>
      </c>
      <c r="L475" t="s">
        <v>1483</v>
      </c>
      <c r="M475">
        <v>7</v>
      </c>
      <c r="N475">
        <v>2</v>
      </c>
      <c r="O475">
        <v>65.864000000000004</v>
      </c>
      <c r="P475">
        <v>40.6205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46.714199999999998</v>
      </c>
      <c r="Z475">
        <v>17.4086</v>
      </c>
      <c r="AA475" t="s">
        <v>1489</v>
      </c>
      <c r="AB475">
        <v>1.2107000000000001</v>
      </c>
      <c r="AC475" t="s">
        <v>1490</v>
      </c>
      <c r="AD475">
        <v>0.84509999999999996</v>
      </c>
      <c r="AE475" t="s">
        <v>729</v>
      </c>
      <c r="AF475">
        <v>2.2103999999999999</v>
      </c>
      <c r="AG475">
        <v>17</v>
      </c>
      <c r="AH475">
        <v>191.8734</v>
      </c>
      <c r="AI475">
        <v>10</v>
      </c>
      <c r="AJ475">
        <v>2</v>
      </c>
      <c r="AK475">
        <v>0</v>
      </c>
      <c r="AL475">
        <v>9</v>
      </c>
      <c r="AM475">
        <v>11</v>
      </c>
      <c r="AN475" t="s">
        <v>439</v>
      </c>
      <c r="AP475" t="str">
        <f t="shared" si="7"/>
        <v/>
      </c>
    </row>
    <row r="476" spans="1:42">
      <c r="A476" t="s">
        <v>1491</v>
      </c>
      <c r="B476" s="4">
        <v>43402</v>
      </c>
      <c r="C476" s="1">
        <v>0.69791666666666663</v>
      </c>
      <c r="D476" t="s">
        <v>181</v>
      </c>
      <c r="E476" t="s">
        <v>743</v>
      </c>
      <c r="F476" t="s">
        <v>230</v>
      </c>
      <c r="G476">
        <v>4787</v>
      </c>
      <c r="H476" t="s">
        <v>1481</v>
      </c>
      <c r="I476" t="s">
        <v>1482</v>
      </c>
      <c r="J476" s="3" t="s">
        <v>233</v>
      </c>
      <c r="K476" t="s">
        <v>234</v>
      </c>
      <c r="L476" t="s">
        <v>1483</v>
      </c>
      <c r="M476">
        <v>1</v>
      </c>
      <c r="N476">
        <v>2</v>
      </c>
      <c r="O476">
        <v>67.915999999999997</v>
      </c>
      <c r="P476">
        <v>33.990299999999998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44.216799999999999</v>
      </c>
      <c r="Z476">
        <v>15.095700000000001</v>
      </c>
      <c r="AA476" t="s">
        <v>674</v>
      </c>
      <c r="AB476">
        <v>3.3891</v>
      </c>
      <c r="AC476" t="s">
        <v>586</v>
      </c>
      <c r="AD476">
        <v>2.9394999999999998</v>
      </c>
      <c r="AE476" t="s">
        <v>1492</v>
      </c>
      <c r="AF476">
        <v>1.5202</v>
      </c>
      <c r="AG476">
        <v>16</v>
      </c>
      <c r="AH476">
        <v>185.0676</v>
      </c>
      <c r="AI476">
        <v>2.5</v>
      </c>
      <c r="AJ476">
        <v>5</v>
      </c>
      <c r="AK476">
        <v>0</v>
      </c>
      <c r="AL476">
        <v>9</v>
      </c>
      <c r="AM476">
        <v>17</v>
      </c>
      <c r="AN476" t="s">
        <v>439</v>
      </c>
      <c r="AP476" t="str">
        <f t="shared" si="7"/>
        <v/>
      </c>
    </row>
    <row r="477" spans="1:42">
      <c r="A477" t="s">
        <v>1493</v>
      </c>
      <c r="B477" s="4">
        <v>43402</v>
      </c>
      <c r="C477" s="1">
        <v>0.69791666666666663</v>
      </c>
      <c r="D477" t="s">
        <v>181</v>
      </c>
      <c r="E477" t="s">
        <v>743</v>
      </c>
      <c r="F477" t="s">
        <v>230</v>
      </c>
      <c r="G477">
        <v>4787</v>
      </c>
      <c r="H477" t="s">
        <v>1481</v>
      </c>
      <c r="I477" t="s">
        <v>1482</v>
      </c>
      <c r="J477" s="3" t="s">
        <v>233</v>
      </c>
      <c r="K477" t="s">
        <v>234</v>
      </c>
      <c r="L477" t="s">
        <v>1483</v>
      </c>
      <c r="M477">
        <v>9</v>
      </c>
      <c r="N477">
        <v>2</v>
      </c>
      <c r="O477">
        <v>64.419499999999999</v>
      </c>
      <c r="P477">
        <v>39.922800000000002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45.7864</v>
      </c>
      <c r="Z477">
        <v>16.1386</v>
      </c>
      <c r="AA477" t="s">
        <v>1494</v>
      </c>
      <c r="AB477">
        <v>2.7075999999999998</v>
      </c>
      <c r="AC477" t="s">
        <v>1495</v>
      </c>
      <c r="AD477">
        <v>1.4380999999999999</v>
      </c>
      <c r="AE477" t="s">
        <v>807</v>
      </c>
      <c r="AF477">
        <v>3.4211</v>
      </c>
      <c r="AG477">
        <v>0</v>
      </c>
      <c r="AH477">
        <v>173.834</v>
      </c>
      <c r="AI477">
        <v>12</v>
      </c>
      <c r="AJ477">
        <v>9</v>
      </c>
      <c r="AK477">
        <v>0</v>
      </c>
      <c r="AL477">
        <v>9</v>
      </c>
      <c r="AM477">
        <v>15</v>
      </c>
      <c r="AN477" t="s">
        <v>439</v>
      </c>
      <c r="AP477" t="str">
        <f t="shared" si="7"/>
        <v/>
      </c>
    </row>
    <row r="478" spans="1:42">
      <c r="A478" t="s">
        <v>1496</v>
      </c>
      <c r="B478" s="4">
        <v>43402</v>
      </c>
      <c r="C478" s="1">
        <v>0.69791666666666663</v>
      </c>
      <c r="D478" t="s">
        <v>181</v>
      </c>
      <c r="E478" t="s">
        <v>743</v>
      </c>
      <c r="F478" t="s">
        <v>230</v>
      </c>
      <c r="G478">
        <v>4787</v>
      </c>
      <c r="H478" t="s">
        <v>1481</v>
      </c>
      <c r="I478" t="s">
        <v>1482</v>
      </c>
      <c r="J478" s="3" t="s">
        <v>233</v>
      </c>
      <c r="K478" t="s">
        <v>234</v>
      </c>
      <c r="L478" t="s">
        <v>1483</v>
      </c>
      <c r="M478">
        <v>5</v>
      </c>
      <c r="N478">
        <v>2</v>
      </c>
      <c r="O478">
        <v>58.083300000000001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88.3446</v>
      </c>
      <c r="Z478">
        <v>18.374300000000002</v>
      </c>
      <c r="AA478" t="s">
        <v>1497</v>
      </c>
      <c r="AB478">
        <v>1.5512999999999999</v>
      </c>
      <c r="AC478" t="s">
        <v>488</v>
      </c>
      <c r="AD478">
        <v>1.5072000000000001</v>
      </c>
      <c r="AE478" t="s">
        <v>807</v>
      </c>
      <c r="AF478">
        <v>3.4211</v>
      </c>
      <c r="AG478">
        <v>0</v>
      </c>
      <c r="AH478">
        <v>171.2818</v>
      </c>
      <c r="AI478">
        <v>7</v>
      </c>
      <c r="AJ478">
        <v>6</v>
      </c>
      <c r="AK478">
        <v>0</v>
      </c>
      <c r="AL478">
        <v>9</v>
      </c>
      <c r="AM478">
        <v>28</v>
      </c>
      <c r="AN478" t="s">
        <v>439</v>
      </c>
      <c r="AP478" t="str">
        <f t="shared" si="7"/>
        <v/>
      </c>
    </row>
    <row r="479" spans="1:42">
      <c r="A479" t="s">
        <v>1498</v>
      </c>
      <c r="B479" s="4">
        <v>43402</v>
      </c>
      <c r="C479" s="1">
        <v>0.69791666666666663</v>
      </c>
      <c r="D479" t="s">
        <v>181</v>
      </c>
      <c r="E479" t="s">
        <v>743</v>
      </c>
      <c r="F479" t="s">
        <v>230</v>
      </c>
      <c r="G479">
        <v>4787</v>
      </c>
      <c r="H479" t="s">
        <v>1481</v>
      </c>
      <c r="I479" t="s">
        <v>1482</v>
      </c>
      <c r="J479" s="3" t="s">
        <v>233</v>
      </c>
      <c r="K479" t="s">
        <v>234</v>
      </c>
      <c r="L479" t="s">
        <v>1483</v>
      </c>
      <c r="M479">
        <v>2</v>
      </c>
      <c r="N479">
        <v>2</v>
      </c>
      <c r="O479">
        <v>45.1432</v>
      </c>
      <c r="P479">
        <v>33.274099999999997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34.737699999999997</v>
      </c>
      <c r="Z479">
        <v>15.1629</v>
      </c>
      <c r="AA479" t="s">
        <v>1499</v>
      </c>
      <c r="AB479">
        <v>0.81689999999999996</v>
      </c>
      <c r="AC479" t="s">
        <v>512</v>
      </c>
      <c r="AD479">
        <v>0.25750000000000001</v>
      </c>
      <c r="AE479" t="s">
        <v>1500</v>
      </c>
      <c r="AF479">
        <v>2.1617999999999999</v>
      </c>
      <c r="AG479">
        <v>2.5</v>
      </c>
      <c r="AH479">
        <v>134.054</v>
      </c>
      <c r="AI479">
        <v>66</v>
      </c>
      <c r="AJ479">
        <v>7</v>
      </c>
      <c r="AK479">
        <v>0</v>
      </c>
      <c r="AL479">
        <v>9</v>
      </c>
      <c r="AM479">
        <v>19</v>
      </c>
      <c r="AN479" t="s">
        <v>439</v>
      </c>
      <c r="AP479" t="str">
        <f t="shared" si="7"/>
        <v/>
      </c>
    </row>
    <row r="480" spans="1:42">
      <c r="A480" t="s">
        <v>1501</v>
      </c>
      <c r="B480" s="4">
        <v>43402</v>
      </c>
      <c r="C480" s="1">
        <v>0.69791666666666663</v>
      </c>
      <c r="D480" t="s">
        <v>181</v>
      </c>
      <c r="E480" t="s">
        <v>743</v>
      </c>
      <c r="F480" t="s">
        <v>230</v>
      </c>
      <c r="G480">
        <v>4787</v>
      </c>
      <c r="H480" t="s">
        <v>1481</v>
      </c>
      <c r="I480" t="s">
        <v>1482</v>
      </c>
      <c r="J480" s="3" t="s">
        <v>233</v>
      </c>
      <c r="K480" t="s">
        <v>234</v>
      </c>
      <c r="L480" t="s">
        <v>1483</v>
      </c>
      <c r="M480">
        <v>3</v>
      </c>
      <c r="N480">
        <v>2</v>
      </c>
      <c r="O480">
        <v>34.9955</v>
      </c>
      <c r="P480">
        <v>36.5959</v>
      </c>
      <c r="Q480">
        <v>17.128699999999998</v>
      </c>
      <c r="R480">
        <v>6.5513000000000003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12.793699999999999</v>
      </c>
      <c r="Z480">
        <v>11.355</v>
      </c>
      <c r="AA480" t="s">
        <v>518</v>
      </c>
      <c r="AB480">
        <v>1.0145</v>
      </c>
      <c r="AC480" t="s">
        <v>1502</v>
      </c>
      <c r="AD480">
        <v>0.55720000000000003</v>
      </c>
      <c r="AE480" t="s">
        <v>393</v>
      </c>
      <c r="AF480">
        <v>1.9085000000000001</v>
      </c>
      <c r="AG480">
        <v>0</v>
      </c>
      <c r="AH480">
        <v>122.9002</v>
      </c>
      <c r="AI480">
        <v>66</v>
      </c>
      <c r="AJ480">
        <v>3</v>
      </c>
      <c r="AK480">
        <v>46</v>
      </c>
      <c r="AL480">
        <v>9</v>
      </c>
      <c r="AM480">
        <v>14</v>
      </c>
      <c r="AN480" t="s">
        <v>439</v>
      </c>
      <c r="AP480" t="str">
        <f t="shared" si="7"/>
        <v/>
      </c>
    </row>
    <row r="481" spans="1:42">
      <c r="A481" t="s">
        <v>1503</v>
      </c>
      <c r="B481" s="4">
        <v>43402</v>
      </c>
      <c r="C481" s="1">
        <v>0.69791666666666663</v>
      </c>
      <c r="D481" t="s">
        <v>181</v>
      </c>
      <c r="E481" t="s">
        <v>743</v>
      </c>
      <c r="F481" t="s">
        <v>230</v>
      </c>
      <c r="G481">
        <v>4787</v>
      </c>
      <c r="H481" t="s">
        <v>1481</v>
      </c>
      <c r="I481" t="s">
        <v>1482</v>
      </c>
      <c r="J481" s="3" t="s">
        <v>233</v>
      </c>
      <c r="K481" t="s">
        <v>234</v>
      </c>
      <c r="L481" t="s">
        <v>1483</v>
      </c>
      <c r="M481">
        <v>8</v>
      </c>
      <c r="N481">
        <v>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t="s">
        <v>391</v>
      </c>
      <c r="AB481">
        <v>2.2387000000000001</v>
      </c>
      <c r="AC481" t="s">
        <v>1504</v>
      </c>
      <c r="AD481">
        <v>2.1124999999999998</v>
      </c>
      <c r="AE481" t="s">
        <v>757</v>
      </c>
      <c r="AF481">
        <v>1.4278</v>
      </c>
      <c r="AG481">
        <v>1.5</v>
      </c>
      <c r="AH481">
        <v>7.2789999999999999</v>
      </c>
      <c r="AI481">
        <v>14</v>
      </c>
      <c r="AJ481">
        <v>1</v>
      </c>
      <c r="AK481">
        <v>0</v>
      </c>
      <c r="AL481">
        <v>9</v>
      </c>
      <c r="AN481" t="s">
        <v>439</v>
      </c>
      <c r="AP481" t="str">
        <f t="shared" si="7"/>
        <v/>
      </c>
    </row>
    <row r="482" spans="1:42">
      <c r="A482" t="s">
        <v>1506</v>
      </c>
      <c r="B482" s="4">
        <v>43402</v>
      </c>
      <c r="C482" s="1">
        <v>0.71875</v>
      </c>
      <c r="D482" t="s">
        <v>181</v>
      </c>
      <c r="E482" t="s">
        <v>229</v>
      </c>
      <c r="F482" t="s">
        <v>290</v>
      </c>
      <c r="G482">
        <v>6081</v>
      </c>
      <c r="H482" t="s">
        <v>1481</v>
      </c>
      <c r="I482" t="s">
        <v>1482</v>
      </c>
      <c r="J482" s="3" t="s">
        <v>233</v>
      </c>
      <c r="K482" t="s">
        <v>234</v>
      </c>
      <c r="L482" t="s">
        <v>1505</v>
      </c>
      <c r="M482">
        <v>1</v>
      </c>
      <c r="N482">
        <v>2</v>
      </c>
      <c r="O482">
        <v>101.7</v>
      </c>
      <c r="P482">
        <v>89.023200000000003</v>
      </c>
      <c r="Q482">
        <v>35.633400000000002</v>
      </c>
      <c r="R482">
        <v>9.9824000000000002</v>
      </c>
      <c r="S482">
        <v>6.6797000000000004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18.809699999999999</v>
      </c>
      <c r="Z482">
        <v>21.4514</v>
      </c>
      <c r="AA482" t="s">
        <v>1489</v>
      </c>
      <c r="AB482">
        <v>2.1791</v>
      </c>
      <c r="AC482" t="s">
        <v>1507</v>
      </c>
      <c r="AD482">
        <v>3.1837</v>
      </c>
      <c r="AE482" t="s">
        <v>624</v>
      </c>
      <c r="AF482">
        <v>2.2494999999999998</v>
      </c>
      <c r="AG482">
        <v>33.166400000000003</v>
      </c>
      <c r="AH482">
        <v>324.05849999999998</v>
      </c>
      <c r="AI482">
        <v>1.5</v>
      </c>
      <c r="AJ482">
        <v>2</v>
      </c>
      <c r="AK482">
        <v>87</v>
      </c>
      <c r="AL482">
        <v>7</v>
      </c>
      <c r="AM482">
        <v>30</v>
      </c>
      <c r="AN482" t="s">
        <v>240</v>
      </c>
      <c r="AP482" t="str">
        <f t="shared" si="7"/>
        <v/>
      </c>
    </row>
    <row r="483" spans="1:42">
      <c r="A483" t="s">
        <v>1508</v>
      </c>
      <c r="B483" s="4">
        <v>43402</v>
      </c>
      <c r="C483" s="1">
        <v>0.71875</v>
      </c>
      <c r="D483" t="s">
        <v>181</v>
      </c>
      <c r="E483" t="s">
        <v>229</v>
      </c>
      <c r="F483" t="s">
        <v>290</v>
      </c>
      <c r="G483">
        <v>6081</v>
      </c>
      <c r="H483" t="s">
        <v>1481</v>
      </c>
      <c r="I483" t="s">
        <v>1482</v>
      </c>
      <c r="J483" s="3" t="s">
        <v>233</v>
      </c>
      <c r="K483" t="s">
        <v>234</v>
      </c>
      <c r="L483" t="s">
        <v>1505</v>
      </c>
      <c r="M483">
        <v>4</v>
      </c>
      <c r="N483">
        <v>2</v>
      </c>
      <c r="O483">
        <v>89.506500000000003</v>
      </c>
      <c r="P483">
        <v>55.240600000000001</v>
      </c>
      <c r="Q483">
        <v>25.636099999999999</v>
      </c>
      <c r="R483">
        <v>7.8579999999999997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21.040099999999999</v>
      </c>
      <c r="Z483">
        <v>21.0579</v>
      </c>
      <c r="AA483" t="s">
        <v>674</v>
      </c>
      <c r="AB483">
        <v>2.4699</v>
      </c>
      <c r="AC483" t="s">
        <v>592</v>
      </c>
      <c r="AD483">
        <v>1.3938999999999999</v>
      </c>
      <c r="AE483" t="s">
        <v>239</v>
      </c>
      <c r="AF483">
        <v>1.9252</v>
      </c>
      <c r="AG483">
        <v>23.1</v>
      </c>
      <c r="AH483">
        <v>249.22819999999999</v>
      </c>
      <c r="AI483">
        <v>1.25</v>
      </c>
      <c r="AJ483">
        <v>3</v>
      </c>
      <c r="AK483">
        <v>84</v>
      </c>
      <c r="AL483">
        <v>7</v>
      </c>
      <c r="AM483">
        <v>18</v>
      </c>
      <c r="AN483" t="s">
        <v>240</v>
      </c>
      <c r="AP483" t="str">
        <f t="shared" si="7"/>
        <v/>
      </c>
    </row>
    <row r="484" spans="1:42">
      <c r="A484" t="s">
        <v>1509</v>
      </c>
      <c r="B484" s="4">
        <v>43402</v>
      </c>
      <c r="C484" s="1">
        <v>0.71875</v>
      </c>
      <c r="D484" t="s">
        <v>181</v>
      </c>
      <c r="E484" t="s">
        <v>229</v>
      </c>
      <c r="F484" t="s">
        <v>290</v>
      </c>
      <c r="G484">
        <v>6081</v>
      </c>
      <c r="H484" t="s">
        <v>1481</v>
      </c>
      <c r="I484" t="s">
        <v>1482</v>
      </c>
      <c r="J484" s="3" t="s">
        <v>233</v>
      </c>
      <c r="K484" t="s">
        <v>234</v>
      </c>
      <c r="L484" t="s">
        <v>1505</v>
      </c>
      <c r="M484">
        <v>7</v>
      </c>
      <c r="N484">
        <v>2</v>
      </c>
      <c r="O484">
        <v>37.256</v>
      </c>
      <c r="P484">
        <v>55.2286</v>
      </c>
      <c r="Q484">
        <v>13.5299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20.597100000000001</v>
      </c>
      <c r="Z484">
        <v>10.5657</v>
      </c>
      <c r="AA484" t="s">
        <v>1510</v>
      </c>
      <c r="AB484">
        <v>1.1725000000000001</v>
      </c>
      <c r="AC484" t="s">
        <v>1511</v>
      </c>
      <c r="AD484">
        <v>0.2445</v>
      </c>
      <c r="AE484" t="s">
        <v>961</v>
      </c>
      <c r="AF484">
        <v>2.0457000000000001</v>
      </c>
      <c r="AG484">
        <v>29.431899999999999</v>
      </c>
      <c r="AH484">
        <v>170.072</v>
      </c>
      <c r="AI484">
        <v>20</v>
      </c>
      <c r="AJ484">
        <v>1</v>
      </c>
      <c r="AK484">
        <v>0</v>
      </c>
      <c r="AL484">
        <v>7</v>
      </c>
      <c r="AM484">
        <v>18</v>
      </c>
      <c r="AN484" t="s">
        <v>240</v>
      </c>
      <c r="AP484" t="str">
        <f t="shared" si="7"/>
        <v/>
      </c>
    </row>
    <row r="485" spans="1:42">
      <c r="A485" t="s">
        <v>1512</v>
      </c>
      <c r="B485" s="4">
        <v>43402</v>
      </c>
      <c r="C485" s="1">
        <v>0.71875</v>
      </c>
      <c r="D485" t="s">
        <v>181</v>
      </c>
      <c r="E485" t="s">
        <v>229</v>
      </c>
      <c r="F485" t="s">
        <v>290</v>
      </c>
      <c r="G485">
        <v>6081</v>
      </c>
      <c r="H485" t="s">
        <v>1481</v>
      </c>
      <c r="I485" t="s">
        <v>1482</v>
      </c>
      <c r="J485" s="3" t="s">
        <v>233</v>
      </c>
      <c r="K485" t="s">
        <v>234</v>
      </c>
      <c r="L485" t="s">
        <v>1505</v>
      </c>
      <c r="M485">
        <v>5</v>
      </c>
      <c r="N485">
        <v>2</v>
      </c>
      <c r="O485">
        <v>45.266199999999998</v>
      </c>
      <c r="P485">
        <v>50.519599999999997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43.420499999999997</v>
      </c>
      <c r="Z485">
        <v>18.010000000000002</v>
      </c>
      <c r="AA485" t="s">
        <v>1513</v>
      </c>
      <c r="AB485">
        <v>0.61560000000000004</v>
      </c>
      <c r="AC485" t="s">
        <v>1393</v>
      </c>
      <c r="AD485">
        <v>1.4384999999999999</v>
      </c>
      <c r="AE485" t="s">
        <v>274</v>
      </c>
      <c r="AF485">
        <v>1.4413</v>
      </c>
      <c r="AG485">
        <v>4.5999999999999996</v>
      </c>
      <c r="AH485">
        <v>165.31180000000001</v>
      </c>
      <c r="AI485">
        <v>14</v>
      </c>
      <c r="AJ485">
        <v>7</v>
      </c>
      <c r="AK485">
        <v>0</v>
      </c>
      <c r="AL485">
        <v>7</v>
      </c>
      <c r="AM485">
        <v>11</v>
      </c>
      <c r="AN485" t="s">
        <v>240</v>
      </c>
      <c r="AP485" t="str">
        <f t="shared" si="7"/>
        <v/>
      </c>
    </row>
    <row r="486" spans="1:42">
      <c r="A486" t="s">
        <v>1514</v>
      </c>
      <c r="B486" s="4">
        <v>43402</v>
      </c>
      <c r="C486" s="1">
        <v>0.71875</v>
      </c>
      <c r="D486" t="s">
        <v>181</v>
      </c>
      <c r="E486" t="s">
        <v>229</v>
      </c>
      <c r="F486" t="s">
        <v>290</v>
      </c>
      <c r="G486">
        <v>6081</v>
      </c>
      <c r="H486" t="s">
        <v>1481</v>
      </c>
      <c r="I486" t="s">
        <v>1482</v>
      </c>
      <c r="J486" s="3" t="s">
        <v>233</v>
      </c>
      <c r="K486" t="s">
        <v>234</v>
      </c>
      <c r="L486" t="s">
        <v>1505</v>
      </c>
      <c r="M486">
        <v>3</v>
      </c>
      <c r="N486">
        <v>2</v>
      </c>
      <c r="O486">
        <v>41.501800000000003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63.124200000000002</v>
      </c>
      <c r="Z486">
        <v>12.1343</v>
      </c>
      <c r="AA486" t="s">
        <v>1494</v>
      </c>
      <c r="AB486">
        <v>2.5731999999999999</v>
      </c>
      <c r="AC486" t="s">
        <v>1515</v>
      </c>
      <c r="AD486">
        <v>0.81189999999999996</v>
      </c>
      <c r="AE486" t="s">
        <v>1108</v>
      </c>
      <c r="AF486">
        <v>0.97560000000000002</v>
      </c>
      <c r="AG486">
        <v>2.1</v>
      </c>
      <c r="AH486">
        <v>123.2209</v>
      </c>
      <c r="AI486">
        <v>25</v>
      </c>
      <c r="AJ486">
        <v>6</v>
      </c>
      <c r="AK486">
        <v>0</v>
      </c>
      <c r="AL486">
        <v>7</v>
      </c>
      <c r="AM486">
        <v>38</v>
      </c>
      <c r="AN486" t="s">
        <v>240</v>
      </c>
      <c r="AP486" t="str">
        <f t="shared" si="7"/>
        <v/>
      </c>
    </row>
    <row r="487" spans="1:42">
      <c r="A487" t="s">
        <v>1516</v>
      </c>
      <c r="B487" s="4">
        <v>43402</v>
      </c>
      <c r="C487" s="1">
        <v>0.71875</v>
      </c>
      <c r="D487" t="s">
        <v>181</v>
      </c>
      <c r="E487" t="s">
        <v>229</v>
      </c>
      <c r="F487" t="s">
        <v>290</v>
      </c>
      <c r="G487">
        <v>6081</v>
      </c>
      <c r="H487" t="s">
        <v>1481</v>
      </c>
      <c r="I487" t="s">
        <v>1482</v>
      </c>
      <c r="J487" s="3" t="s">
        <v>233</v>
      </c>
      <c r="K487" t="s">
        <v>234</v>
      </c>
      <c r="L487" t="s">
        <v>1505</v>
      </c>
      <c r="M487">
        <v>6</v>
      </c>
      <c r="N487">
        <v>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 t="s">
        <v>391</v>
      </c>
      <c r="AB487">
        <v>1.9327000000000001</v>
      </c>
      <c r="AC487" t="s">
        <v>1507</v>
      </c>
      <c r="AD487">
        <v>2.3837000000000002</v>
      </c>
      <c r="AE487" t="s">
        <v>239</v>
      </c>
      <c r="AF487">
        <v>1.9252</v>
      </c>
      <c r="AG487">
        <v>3.6</v>
      </c>
      <c r="AH487">
        <v>9.8415999999999997</v>
      </c>
      <c r="AI487">
        <v>12</v>
      </c>
      <c r="AJ487">
        <v>5</v>
      </c>
      <c r="AK487">
        <v>0</v>
      </c>
      <c r="AL487">
        <v>7</v>
      </c>
      <c r="AN487" t="s">
        <v>240</v>
      </c>
      <c r="AP487" t="str">
        <f t="shared" si="7"/>
        <v/>
      </c>
    </row>
    <row r="488" spans="1:42">
      <c r="A488" t="s">
        <v>1517</v>
      </c>
      <c r="B488" s="4">
        <v>43402</v>
      </c>
      <c r="C488" s="1">
        <v>0.71875</v>
      </c>
      <c r="D488" t="s">
        <v>181</v>
      </c>
      <c r="E488" t="s">
        <v>229</v>
      </c>
      <c r="F488" t="s">
        <v>290</v>
      </c>
      <c r="G488">
        <v>6081</v>
      </c>
      <c r="H488" t="s">
        <v>1481</v>
      </c>
      <c r="I488" t="s">
        <v>1482</v>
      </c>
      <c r="J488" s="3" t="s">
        <v>233</v>
      </c>
      <c r="K488" t="s">
        <v>234</v>
      </c>
      <c r="L488" t="s">
        <v>1505</v>
      </c>
      <c r="M488">
        <v>2</v>
      </c>
      <c r="N488">
        <v>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 t="s">
        <v>1518</v>
      </c>
      <c r="AB488">
        <v>0.91590000000000005</v>
      </c>
      <c r="AC488" t="s">
        <v>1259</v>
      </c>
      <c r="AD488">
        <v>1.6069</v>
      </c>
      <c r="AE488" t="s">
        <v>624</v>
      </c>
      <c r="AF488">
        <v>2.2494999999999998</v>
      </c>
      <c r="AG488">
        <v>3.6</v>
      </c>
      <c r="AH488">
        <v>8.3722999999999992</v>
      </c>
      <c r="AI488">
        <v>12</v>
      </c>
      <c r="AJ488">
        <v>4</v>
      </c>
      <c r="AK488">
        <v>0</v>
      </c>
      <c r="AL488">
        <v>7</v>
      </c>
      <c r="AN488" t="s">
        <v>240</v>
      </c>
      <c r="AP488" t="str">
        <f t="shared" si="7"/>
        <v/>
      </c>
    </row>
    <row r="489" spans="1:42">
      <c r="A489" t="s">
        <v>1521</v>
      </c>
      <c r="B489" s="4">
        <v>43402</v>
      </c>
      <c r="C489" s="1">
        <v>0.73958333333333337</v>
      </c>
      <c r="D489" t="s">
        <v>181</v>
      </c>
      <c r="E489" t="s">
        <v>1519</v>
      </c>
      <c r="F489" t="s">
        <v>230</v>
      </c>
      <c r="G489">
        <v>5434</v>
      </c>
      <c r="H489" t="s">
        <v>1481</v>
      </c>
      <c r="I489" t="s">
        <v>1482</v>
      </c>
      <c r="J489" s="3" t="s">
        <v>5</v>
      </c>
      <c r="K489" t="s">
        <v>778</v>
      </c>
      <c r="L489" t="s">
        <v>1520</v>
      </c>
      <c r="M489">
        <v>8</v>
      </c>
      <c r="N489">
        <v>3</v>
      </c>
      <c r="O489">
        <v>77.099999999999994</v>
      </c>
      <c r="P489">
        <v>76.082400000000007</v>
      </c>
      <c r="Q489">
        <v>18.234200000000001</v>
      </c>
      <c r="R489">
        <v>7.3319000000000001</v>
      </c>
      <c r="S489">
        <v>4.7705000000000002</v>
      </c>
      <c r="T489">
        <v>3.3311000000000002</v>
      </c>
      <c r="U489">
        <v>2.1604000000000001</v>
      </c>
      <c r="V489">
        <v>0</v>
      </c>
      <c r="W489">
        <v>0</v>
      </c>
      <c r="X489">
        <v>0</v>
      </c>
      <c r="Y489">
        <v>5.0401999999999996</v>
      </c>
      <c r="Z489">
        <v>17.954999999999998</v>
      </c>
      <c r="AA489" t="s">
        <v>674</v>
      </c>
      <c r="AB489">
        <v>4.8270999999999997</v>
      </c>
      <c r="AC489" t="s">
        <v>677</v>
      </c>
      <c r="AD489">
        <v>2.8258000000000001</v>
      </c>
      <c r="AE489" t="s">
        <v>1050</v>
      </c>
      <c r="AF489">
        <v>2.0503</v>
      </c>
      <c r="AG489">
        <v>38.104100000000003</v>
      </c>
      <c r="AH489">
        <v>259.81319999999999</v>
      </c>
      <c r="AI489">
        <v>2</v>
      </c>
      <c r="AJ489">
        <v>9</v>
      </c>
      <c r="AK489">
        <v>70</v>
      </c>
      <c r="AL489">
        <v>10</v>
      </c>
      <c r="AM489">
        <v>34</v>
      </c>
      <c r="AN489" t="s">
        <v>5</v>
      </c>
      <c r="AP489" t="str">
        <f t="shared" si="7"/>
        <v/>
      </c>
    </row>
    <row r="490" spans="1:42">
      <c r="A490" t="s">
        <v>1522</v>
      </c>
      <c r="B490" s="4">
        <v>43402</v>
      </c>
      <c r="C490" s="1">
        <v>0.73958333333333337</v>
      </c>
      <c r="D490" t="s">
        <v>181</v>
      </c>
      <c r="E490" t="s">
        <v>1519</v>
      </c>
      <c r="F490" t="s">
        <v>230</v>
      </c>
      <c r="G490">
        <v>5434</v>
      </c>
      <c r="H490" t="s">
        <v>1481</v>
      </c>
      <c r="I490" t="s">
        <v>1482</v>
      </c>
      <c r="J490" s="3" t="s">
        <v>5</v>
      </c>
      <c r="K490" t="s">
        <v>778</v>
      </c>
      <c r="L490" t="s">
        <v>1520</v>
      </c>
      <c r="M490">
        <v>4</v>
      </c>
      <c r="N490">
        <v>5</v>
      </c>
      <c r="O490">
        <v>104.988</v>
      </c>
      <c r="P490">
        <v>54.4818</v>
      </c>
      <c r="Q490">
        <v>18.617000000000001</v>
      </c>
      <c r="R490">
        <v>8.9552999999999994</v>
      </c>
      <c r="S490">
        <v>3.8868999999999998</v>
      </c>
      <c r="T490">
        <v>5.6231999999999998</v>
      </c>
      <c r="U490">
        <v>2.4127000000000001</v>
      </c>
      <c r="V490">
        <v>2.0318000000000001</v>
      </c>
      <c r="W490">
        <v>1.2541</v>
      </c>
      <c r="X490">
        <v>2.5876000000000001</v>
      </c>
      <c r="Y490">
        <v>0</v>
      </c>
      <c r="Z490">
        <v>14.732100000000001</v>
      </c>
      <c r="AA490" t="s">
        <v>491</v>
      </c>
      <c r="AB490">
        <v>1.0681</v>
      </c>
      <c r="AC490" t="s">
        <v>1523</v>
      </c>
      <c r="AD490">
        <v>1.4</v>
      </c>
      <c r="AE490" t="s">
        <v>762</v>
      </c>
      <c r="AF490">
        <v>1.8053999999999999</v>
      </c>
      <c r="AG490">
        <v>19.309100000000001</v>
      </c>
      <c r="AH490">
        <v>243.1532</v>
      </c>
      <c r="AI490">
        <v>6.5</v>
      </c>
      <c r="AJ490">
        <v>5</v>
      </c>
      <c r="AK490">
        <v>68</v>
      </c>
      <c r="AL490">
        <v>10</v>
      </c>
      <c r="AM490">
        <v>43</v>
      </c>
      <c r="AN490" t="s">
        <v>5</v>
      </c>
      <c r="AP490" t="str">
        <f t="shared" si="7"/>
        <v/>
      </c>
    </row>
    <row r="491" spans="1:42">
      <c r="A491" t="s">
        <v>1524</v>
      </c>
      <c r="B491" s="4">
        <v>43402</v>
      </c>
      <c r="C491" s="1">
        <v>0.73958333333333337</v>
      </c>
      <c r="D491" t="s">
        <v>181</v>
      </c>
      <c r="E491" t="s">
        <v>1519</v>
      </c>
      <c r="F491" t="s">
        <v>230</v>
      </c>
      <c r="G491">
        <v>5434</v>
      </c>
      <c r="H491" t="s">
        <v>1481</v>
      </c>
      <c r="I491" t="s">
        <v>1482</v>
      </c>
      <c r="J491" s="3" t="s">
        <v>5</v>
      </c>
      <c r="K491" t="s">
        <v>778</v>
      </c>
      <c r="L491" t="s">
        <v>1520</v>
      </c>
      <c r="M491">
        <v>5</v>
      </c>
      <c r="N491">
        <v>4</v>
      </c>
      <c r="O491">
        <v>71.459999999999994</v>
      </c>
      <c r="P491">
        <v>69.183999999999997</v>
      </c>
      <c r="Q491">
        <v>31.7165</v>
      </c>
      <c r="R491">
        <v>7.1113</v>
      </c>
      <c r="S491">
        <v>3.6810999999999998</v>
      </c>
      <c r="T491">
        <v>2.9207999999999998</v>
      </c>
      <c r="U491">
        <v>3.6402000000000001</v>
      </c>
      <c r="V491">
        <v>1.5924</v>
      </c>
      <c r="W491">
        <v>1.3227</v>
      </c>
      <c r="X491">
        <v>1.7867999999999999</v>
      </c>
      <c r="Y491">
        <v>0</v>
      </c>
      <c r="Z491">
        <v>18.452100000000002</v>
      </c>
      <c r="AA491" t="s">
        <v>1525</v>
      </c>
      <c r="AB491">
        <v>0.88719999999999999</v>
      </c>
      <c r="AC491" t="s">
        <v>247</v>
      </c>
      <c r="AD491">
        <v>0.95609999999999995</v>
      </c>
      <c r="AE491" t="s">
        <v>396</v>
      </c>
      <c r="AF491">
        <v>1.4431</v>
      </c>
      <c r="AG491">
        <v>16.2774</v>
      </c>
      <c r="AH491">
        <v>232.43180000000001</v>
      </c>
      <c r="AI491">
        <v>8</v>
      </c>
      <c r="AJ491">
        <v>8</v>
      </c>
      <c r="AK491">
        <v>67</v>
      </c>
      <c r="AL491">
        <v>10</v>
      </c>
      <c r="AM491">
        <v>20</v>
      </c>
      <c r="AN491" t="s">
        <v>5</v>
      </c>
      <c r="AP491" t="str">
        <f t="shared" si="7"/>
        <v/>
      </c>
    </row>
    <row r="492" spans="1:42">
      <c r="A492" t="s">
        <v>1526</v>
      </c>
      <c r="B492" s="4">
        <v>43402</v>
      </c>
      <c r="C492" s="1">
        <v>0.73958333333333337</v>
      </c>
      <c r="D492" t="s">
        <v>181</v>
      </c>
      <c r="E492" t="s">
        <v>1519</v>
      </c>
      <c r="F492" t="s">
        <v>230</v>
      </c>
      <c r="G492">
        <v>5434</v>
      </c>
      <c r="H492" t="s">
        <v>1481</v>
      </c>
      <c r="I492" t="s">
        <v>1482</v>
      </c>
      <c r="J492" s="3" t="s">
        <v>5</v>
      </c>
      <c r="K492" t="s">
        <v>778</v>
      </c>
      <c r="L492" t="s">
        <v>1520</v>
      </c>
      <c r="M492">
        <v>2</v>
      </c>
      <c r="N492">
        <v>9</v>
      </c>
      <c r="O492">
        <v>74.34</v>
      </c>
      <c r="P492">
        <v>60.484000000000002</v>
      </c>
      <c r="Q492">
        <v>20.403400000000001</v>
      </c>
      <c r="R492">
        <v>12.1424</v>
      </c>
      <c r="S492">
        <v>4.774</v>
      </c>
      <c r="T492">
        <v>4.8857999999999997</v>
      </c>
      <c r="U492">
        <v>3.1086</v>
      </c>
      <c r="V492">
        <v>2.4173</v>
      </c>
      <c r="W492">
        <v>1.4917</v>
      </c>
      <c r="X492">
        <v>2.0173999999999999</v>
      </c>
      <c r="Y492">
        <v>0</v>
      </c>
      <c r="Z492">
        <v>19.140699999999999</v>
      </c>
      <c r="AA492" t="s">
        <v>1527</v>
      </c>
      <c r="AB492">
        <v>1.5387999999999999</v>
      </c>
      <c r="AC492" t="s">
        <v>675</v>
      </c>
      <c r="AD492">
        <v>1.8489</v>
      </c>
      <c r="AE492" t="s">
        <v>805</v>
      </c>
      <c r="AF492">
        <v>2.1892</v>
      </c>
      <c r="AG492">
        <v>14.8103</v>
      </c>
      <c r="AH492">
        <v>225.5925</v>
      </c>
      <c r="AI492">
        <v>7.5</v>
      </c>
      <c r="AJ492">
        <v>10</v>
      </c>
      <c r="AK492">
        <v>70</v>
      </c>
      <c r="AL492">
        <v>10</v>
      </c>
      <c r="AM492">
        <v>12</v>
      </c>
      <c r="AN492" t="s">
        <v>5</v>
      </c>
      <c r="AP492" t="str">
        <f t="shared" si="7"/>
        <v/>
      </c>
    </row>
    <row r="493" spans="1:42">
      <c r="A493" t="s">
        <v>1528</v>
      </c>
      <c r="B493" s="4">
        <v>43402</v>
      </c>
      <c r="C493" s="1">
        <v>0.73958333333333337</v>
      </c>
      <c r="D493" t="s">
        <v>181</v>
      </c>
      <c r="E493" t="s">
        <v>1519</v>
      </c>
      <c r="F493" t="s">
        <v>230</v>
      </c>
      <c r="G493">
        <v>5434</v>
      </c>
      <c r="H493" t="s">
        <v>1481</v>
      </c>
      <c r="I493" t="s">
        <v>1482</v>
      </c>
      <c r="J493" s="3" t="s">
        <v>5</v>
      </c>
      <c r="K493" t="s">
        <v>778</v>
      </c>
      <c r="L493" t="s">
        <v>1520</v>
      </c>
      <c r="M493">
        <v>6</v>
      </c>
      <c r="N493">
        <v>3</v>
      </c>
      <c r="O493">
        <v>76.900000000000006</v>
      </c>
      <c r="P493">
        <v>43.572499999999998</v>
      </c>
      <c r="Q493">
        <v>30.214400000000001</v>
      </c>
      <c r="R493">
        <v>10.309799999999999</v>
      </c>
      <c r="S493">
        <v>6.7013999999999996</v>
      </c>
      <c r="T493">
        <v>2.2656000000000001</v>
      </c>
      <c r="U493">
        <v>1.2021999999999999</v>
      </c>
      <c r="V493">
        <v>1.2915000000000001</v>
      </c>
      <c r="W493">
        <v>0</v>
      </c>
      <c r="X493">
        <v>0</v>
      </c>
      <c r="Y493">
        <v>2.8572000000000002</v>
      </c>
      <c r="Z493">
        <v>17</v>
      </c>
      <c r="AA493" t="s">
        <v>317</v>
      </c>
      <c r="AB493">
        <v>3.1577000000000002</v>
      </c>
      <c r="AC493" t="s">
        <v>1529</v>
      </c>
      <c r="AD493">
        <v>3.0102000000000002</v>
      </c>
      <c r="AE493" t="s">
        <v>1098</v>
      </c>
      <c r="AF493">
        <v>1.8889</v>
      </c>
      <c r="AG493">
        <v>25.1084</v>
      </c>
      <c r="AH493">
        <v>225.47970000000001</v>
      </c>
      <c r="AI493">
        <v>3.5</v>
      </c>
      <c r="AJ493">
        <v>7</v>
      </c>
      <c r="AK493">
        <v>72</v>
      </c>
      <c r="AL493">
        <v>10</v>
      </c>
      <c r="AM493">
        <v>27</v>
      </c>
      <c r="AN493" t="s">
        <v>5</v>
      </c>
      <c r="AP493" t="str">
        <f t="shared" si="7"/>
        <v/>
      </c>
    </row>
    <row r="494" spans="1:42">
      <c r="A494" t="s">
        <v>1530</v>
      </c>
      <c r="B494" s="4">
        <v>43402</v>
      </c>
      <c r="C494" s="1">
        <v>0.73958333333333337</v>
      </c>
      <c r="D494" t="s">
        <v>181</v>
      </c>
      <c r="E494" t="s">
        <v>1519</v>
      </c>
      <c r="F494" t="s">
        <v>230</v>
      </c>
      <c r="G494">
        <v>5434</v>
      </c>
      <c r="H494" t="s">
        <v>1481</v>
      </c>
      <c r="I494" t="s">
        <v>1482</v>
      </c>
      <c r="J494" s="3" t="s">
        <v>5</v>
      </c>
      <c r="K494" t="s">
        <v>778</v>
      </c>
      <c r="L494" t="s">
        <v>1520</v>
      </c>
      <c r="M494">
        <v>3</v>
      </c>
      <c r="N494">
        <v>4</v>
      </c>
      <c r="O494">
        <v>44.4435</v>
      </c>
      <c r="P494">
        <v>69.475999999999999</v>
      </c>
      <c r="Q494">
        <v>30.071999999999999</v>
      </c>
      <c r="R494">
        <v>9.3343000000000007</v>
      </c>
      <c r="S494">
        <v>7.3272000000000004</v>
      </c>
      <c r="T494">
        <v>4.1052999999999997</v>
      </c>
      <c r="U494">
        <v>2.4504999999999999</v>
      </c>
      <c r="V494">
        <v>1.6407</v>
      </c>
      <c r="W494">
        <v>1.8247</v>
      </c>
      <c r="X494">
        <v>1.4999</v>
      </c>
      <c r="Y494">
        <v>0</v>
      </c>
      <c r="Z494">
        <v>17.085000000000001</v>
      </c>
      <c r="AA494" t="s">
        <v>1531</v>
      </c>
      <c r="AB494">
        <v>1.298</v>
      </c>
      <c r="AC494" t="s">
        <v>1532</v>
      </c>
      <c r="AD494">
        <v>0.71030000000000004</v>
      </c>
      <c r="AE494" t="s">
        <v>546</v>
      </c>
      <c r="AF494">
        <v>2.5615999999999999</v>
      </c>
      <c r="AG494">
        <v>17.421700000000001</v>
      </c>
      <c r="AH494">
        <v>211.25069999999999</v>
      </c>
      <c r="AI494">
        <v>14</v>
      </c>
      <c r="AJ494">
        <v>3</v>
      </c>
      <c r="AK494">
        <v>68</v>
      </c>
      <c r="AL494">
        <v>10</v>
      </c>
      <c r="AM494">
        <v>6</v>
      </c>
      <c r="AN494" t="s">
        <v>5</v>
      </c>
      <c r="AP494" t="str">
        <f t="shared" si="7"/>
        <v/>
      </c>
    </row>
    <row r="495" spans="1:42">
      <c r="A495" t="s">
        <v>1533</v>
      </c>
      <c r="B495" s="4">
        <v>43402</v>
      </c>
      <c r="C495" s="1">
        <v>0.73958333333333337</v>
      </c>
      <c r="D495" t="s">
        <v>181</v>
      </c>
      <c r="E495" t="s">
        <v>1519</v>
      </c>
      <c r="F495" t="s">
        <v>230</v>
      </c>
      <c r="G495">
        <v>5434</v>
      </c>
      <c r="H495" t="s">
        <v>1481</v>
      </c>
      <c r="I495" t="s">
        <v>1482</v>
      </c>
      <c r="J495" s="3" t="s">
        <v>5</v>
      </c>
      <c r="K495" t="s">
        <v>778</v>
      </c>
      <c r="L495" t="s">
        <v>1520</v>
      </c>
      <c r="M495">
        <v>1</v>
      </c>
      <c r="N495">
        <v>5</v>
      </c>
      <c r="O495">
        <v>59.018999999999998</v>
      </c>
      <c r="P495">
        <v>49.876399999999997</v>
      </c>
      <c r="Q495">
        <v>27.440200000000001</v>
      </c>
      <c r="R495">
        <v>9.7880000000000003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19.5242</v>
      </c>
      <c r="Z495">
        <v>17.2364</v>
      </c>
      <c r="AA495" t="s">
        <v>1485</v>
      </c>
      <c r="AB495">
        <v>1.8875999999999999</v>
      </c>
      <c r="AC495" t="s">
        <v>1534</v>
      </c>
      <c r="AD495">
        <v>0.68149999999999999</v>
      </c>
      <c r="AE495" t="s">
        <v>1460</v>
      </c>
      <c r="AF495">
        <v>1.7905</v>
      </c>
      <c r="AG495">
        <v>3.9165999999999999</v>
      </c>
      <c r="AH495">
        <v>191.16040000000001</v>
      </c>
      <c r="AI495">
        <v>12</v>
      </c>
      <c r="AJ495">
        <v>6</v>
      </c>
      <c r="AK495">
        <v>71</v>
      </c>
      <c r="AL495">
        <v>10</v>
      </c>
      <c r="AM495">
        <v>6</v>
      </c>
      <c r="AN495" t="s">
        <v>5</v>
      </c>
      <c r="AP495" t="str">
        <f t="shared" si="7"/>
        <v/>
      </c>
    </row>
    <row r="496" spans="1:42">
      <c r="A496" t="s">
        <v>1535</v>
      </c>
      <c r="B496" s="4">
        <v>43402</v>
      </c>
      <c r="C496" s="1">
        <v>0.73958333333333337</v>
      </c>
      <c r="D496" t="s">
        <v>181</v>
      </c>
      <c r="E496" t="s">
        <v>1519</v>
      </c>
      <c r="F496" t="s">
        <v>230</v>
      </c>
      <c r="G496">
        <v>5434</v>
      </c>
      <c r="H496" t="s">
        <v>1481</v>
      </c>
      <c r="I496" t="s">
        <v>1482</v>
      </c>
      <c r="J496" s="3" t="s">
        <v>5</v>
      </c>
      <c r="K496" t="s">
        <v>778</v>
      </c>
      <c r="L496" t="s">
        <v>1520</v>
      </c>
      <c r="M496">
        <v>9</v>
      </c>
      <c r="N496">
        <v>3</v>
      </c>
      <c r="O496">
        <v>52.3765</v>
      </c>
      <c r="P496">
        <v>54.223500000000001</v>
      </c>
      <c r="Q496">
        <v>16.323599999999999</v>
      </c>
      <c r="R496">
        <v>10.1892</v>
      </c>
      <c r="S496">
        <v>5.4770000000000003</v>
      </c>
      <c r="T496">
        <v>2.8100999999999998</v>
      </c>
      <c r="U496">
        <v>2.0459000000000001</v>
      </c>
      <c r="V496">
        <v>1.3503000000000001</v>
      </c>
      <c r="W496">
        <v>1.3188</v>
      </c>
      <c r="X496">
        <v>1.1031</v>
      </c>
      <c r="Y496">
        <v>0</v>
      </c>
      <c r="Z496">
        <v>17.980699999999999</v>
      </c>
      <c r="AA496" t="s">
        <v>1536</v>
      </c>
      <c r="AB496">
        <v>1.3852</v>
      </c>
      <c r="AC496" t="s">
        <v>1537</v>
      </c>
      <c r="AD496">
        <v>0.9153</v>
      </c>
      <c r="AE496" t="s">
        <v>818</v>
      </c>
      <c r="AF496">
        <v>1.8024</v>
      </c>
      <c r="AG496">
        <v>18.854800000000001</v>
      </c>
      <c r="AH496">
        <v>188.15639999999999</v>
      </c>
      <c r="AI496">
        <v>20</v>
      </c>
      <c r="AJ496">
        <v>2</v>
      </c>
      <c r="AK496">
        <v>68</v>
      </c>
      <c r="AL496">
        <v>10</v>
      </c>
      <c r="AM496">
        <v>12</v>
      </c>
      <c r="AN496" t="s">
        <v>5</v>
      </c>
      <c r="AP496" t="str">
        <f t="shared" si="7"/>
        <v/>
      </c>
    </row>
    <row r="497" spans="1:42">
      <c r="A497" t="s">
        <v>1538</v>
      </c>
      <c r="B497" s="4">
        <v>43402</v>
      </c>
      <c r="C497" s="1">
        <v>0.73958333333333337</v>
      </c>
      <c r="D497" t="s">
        <v>181</v>
      </c>
      <c r="E497" t="s">
        <v>1519</v>
      </c>
      <c r="F497" t="s">
        <v>230</v>
      </c>
      <c r="G497">
        <v>5434</v>
      </c>
      <c r="H497" t="s">
        <v>1481</v>
      </c>
      <c r="I497" t="s">
        <v>1482</v>
      </c>
      <c r="J497" s="3" t="s">
        <v>5</v>
      </c>
      <c r="K497" t="s">
        <v>778</v>
      </c>
      <c r="L497" t="s">
        <v>1520</v>
      </c>
      <c r="M497">
        <v>7</v>
      </c>
      <c r="N497">
        <v>6</v>
      </c>
      <c r="O497">
        <v>37.524799999999999</v>
      </c>
      <c r="P497">
        <v>34.093000000000004</v>
      </c>
      <c r="Q497">
        <v>23.694900000000001</v>
      </c>
      <c r="R497">
        <v>10.9772</v>
      </c>
      <c r="S497">
        <v>6.4755000000000003</v>
      </c>
      <c r="T497">
        <v>4.6669</v>
      </c>
      <c r="U497">
        <v>1.8452</v>
      </c>
      <c r="V497">
        <v>1.6115999999999999</v>
      </c>
      <c r="W497">
        <v>1.2556</v>
      </c>
      <c r="X497">
        <v>1.2415</v>
      </c>
      <c r="Y497">
        <v>0</v>
      </c>
      <c r="Z497">
        <v>16.4193</v>
      </c>
      <c r="AA497" t="s">
        <v>1499</v>
      </c>
      <c r="AB497">
        <v>0.78490000000000004</v>
      </c>
      <c r="AC497" t="s">
        <v>1539</v>
      </c>
      <c r="AD497">
        <v>2.2665000000000002</v>
      </c>
      <c r="AE497" t="s">
        <v>767</v>
      </c>
      <c r="AF497">
        <v>0.78580000000000005</v>
      </c>
      <c r="AG497">
        <v>21.9772</v>
      </c>
      <c r="AH497">
        <v>165.6198</v>
      </c>
      <c r="AI497">
        <v>20</v>
      </c>
      <c r="AJ497">
        <v>1</v>
      </c>
      <c r="AK497">
        <v>64</v>
      </c>
      <c r="AL497">
        <v>10</v>
      </c>
      <c r="AM497">
        <v>14</v>
      </c>
      <c r="AN497" t="s">
        <v>5</v>
      </c>
      <c r="AP497" t="str">
        <f t="shared" si="7"/>
        <v/>
      </c>
    </row>
    <row r="498" spans="1:42">
      <c r="A498" t="s">
        <v>1540</v>
      </c>
      <c r="B498" s="4">
        <v>43402</v>
      </c>
      <c r="C498" s="1">
        <v>0.73958333333333337</v>
      </c>
      <c r="D498" t="s">
        <v>181</v>
      </c>
      <c r="E498" t="s">
        <v>1519</v>
      </c>
      <c r="F498" t="s">
        <v>230</v>
      </c>
      <c r="G498">
        <v>5434</v>
      </c>
      <c r="H498" t="s">
        <v>1481</v>
      </c>
      <c r="I498" t="s">
        <v>1482</v>
      </c>
      <c r="J498" s="3" t="s">
        <v>5</v>
      </c>
      <c r="K498" t="s">
        <v>778</v>
      </c>
      <c r="L498" t="s">
        <v>1520</v>
      </c>
      <c r="M498">
        <v>10</v>
      </c>
      <c r="N498">
        <v>3</v>
      </c>
      <c r="O498">
        <v>42.008499999999998</v>
      </c>
      <c r="P498">
        <v>46.707500000000003</v>
      </c>
      <c r="Q498">
        <v>13.3996</v>
      </c>
      <c r="R498">
        <v>6.5930999999999997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13.6052</v>
      </c>
      <c r="Z498">
        <v>5.7142999999999997</v>
      </c>
      <c r="AA498" t="s">
        <v>959</v>
      </c>
      <c r="AB498">
        <v>1.2776000000000001</v>
      </c>
      <c r="AC498" t="s">
        <v>1534</v>
      </c>
      <c r="AD498">
        <v>0.68149999999999999</v>
      </c>
      <c r="AE498" t="s">
        <v>1050</v>
      </c>
      <c r="AF498">
        <v>2.0503</v>
      </c>
      <c r="AG498">
        <v>3.6</v>
      </c>
      <c r="AH498">
        <v>135.63749999999999</v>
      </c>
      <c r="AI498">
        <v>20</v>
      </c>
      <c r="AJ498">
        <v>4</v>
      </c>
      <c r="AK498">
        <v>65</v>
      </c>
      <c r="AL498">
        <v>10</v>
      </c>
      <c r="AM498">
        <v>12</v>
      </c>
      <c r="AN498" t="s">
        <v>5</v>
      </c>
      <c r="AP498" t="str">
        <f t="shared" si="7"/>
        <v/>
      </c>
    </row>
    <row r="499" spans="1:42">
      <c r="A499" t="s">
        <v>1542</v>
      </c>
      <c r="B499" s="4">
        <v>43402</v>
      </c>
      <c r="C499" s="1">
        <v>0.76041666666666663</v>
      </c>
      <c r="D499" t="s">
        <v>181</v>
      </c>
      <c r="E499" t="s">
        <v>484</v>
      </c>
      <c r="F499" t="s">
        <v>290</v>
      </c>
      <c r="G499">
        <v>6663</v>
      </c>
      <c r="H499" t="s">
        <v>1481</v>
      </c>
      <c r="I499" t="s">
        <v>1482</v>
      </c>
      <c r="J499" s="3" t="s">
        <v>5</v>
      </c>
      <c r="K499" t="s">
        <v>778</v>
      </c>
      <c r="L499" t="s">
        <v>1541</v>
      </c>
      <c r="M499">
        <v>5</v>
      </c>
      <c r="N499">
        <v>6</v>
      </c>
      <c r="O499">
        <v>93.295000000000002</v>
      </c>
      <c r="P499">
        <v>76.654399999999995</v>
      </c>
      <c r="Q499">
        <v>24.152799999999999</v>
      </c>
      <c r="R499">
        <v>10.3605</v>
      </c>
      <c r="S499">
        <v>7.6764000000000001</v>
      </c>
      <c r="T499">
        <v>6.5403000000000002</v>
      </c>
      <c r="U499">
        <v>4.0102000000000002</v>
      </c>
      <c r="V499">
        <v>2.9780000000000002</v>
      </c>
      <c r="W499">
        <v>1.9260999999999999</v>
      </c>
      <c r="X499">
        <v>2.5383</v>
      </c>
      <c r="Y499">
        <v>0</v>
      </c>
      <c r="Z499">
        <v>20.696400000000001</v>
      </c>
      <c r="AA499" t="s">
        <v>321</v>
      </c>
      <c r="AB499">
        <v>1.6355</v>
      </c>
      <c r="AC499" t="s">
        <v>1543</v>
      </c>
      <c r="AD499">
        <v>1.2188000000000001</v>
      </c>
      <c r="AE499" t="s">
        <v>1401</v>
      </c>
      <c r="AF499">
        <v>1.5143</v>
      </c>
      <c r="AG499">
        <v>24.829499999999999</v>
      </c>
      <c r="AH499">
        <v>280.0265</v>
      </c>
      <c r="AI499">
        <v>3</v>
      </c>
      <c r="AJ499">
        <v>1</v>
      </c>
      <c r="AK499">
        <v>77</v>
      </c>
      <c r="AL499">
        <v>11</v>
      </c>
      <c r="AM499">
        <v>19</v>
      </c>
      <c r="AN499" t="s">
        <v>5</v>
      </c>
      <c r="AP499" t="str">
        <f t="shared" si="7"/>
        <v/>
      </c>
    </row>
    <row r="500" spans="1:42">
      <c r="A500" t="s">
        <v>1544</v>
      </c>
      <c r="B500" s="4">
        <v>43402</v>
      </c>
      <c r="C500" s="1">
        <v>0.76041666666666663</v>
      </c>
      <c r="D500" t="s">
        <v>181</v>
      </c>
      <c r="E500" t="s">
        <v>484</v>
      </c>
      <c r="F500" t="s">
        <v>290</v>
      </c>
      <c r="G500">
        <v>6663</v>
      </c>
      <c r="H500" t="s">
        <v>1481</v>
      </c>
      <c r="I500" t="s">
        <v>1482</v>
      </c>
      <c r="J500" s="3" t="s">
        <v>5</v>
      </c>
      <c r="K500" t="s">
        <v>778</v>
      </c>
      <c r="L500" t="s">
        <v>1541</v>
      </c>
      <c r="M500">
        <v>4</v>
      </c>
      <c r="N500">
        <v>5</v>
      </c>
      <c r="O500">
        <v>78.17</v>
      </c>
      <c r="P500">
        <v>68.560199999999995</v>
      </c>
      <c r="Q500">
        <v>36.647399999999998</v>
      </c>
      <c r="R500">
        <v>11.3474</v>
      </c>
      <c r="S500">
        <v>6.6632999999999996</v>
      </c>
      <c r="T500">
        <v>6.5441000000000003</v>
      </c>
      <c r="U500">
        <v>4.7061999999999999</v>
      </c>
      <c r="V500">
        <v>3.6634000000000002</v>
      </c>
      <c r="W500">
        <v>1.9528000000000001</v>
      </c>
      <c r="X500">
        <v>2.3837000000000002</v>
      </c>
      <c r="Y500">
        <v>0</v>
      </c>
      <c r="Z500">
        <v>19.055</v>
      </c>
      <c r="AA500" t="s">
        <v>503</v>
      </c>
      <c r="AB500">
        <v>1.1897</v>
      </c>
      <c r="AC500" t="s">
        <v>1504</v>
      </c>
      <c r="AD500">
        <v>2.1124999999999998</v>
      </c>
      <c r="AE500" t="s">
        <v>669</v>
      </c>
      <c r="AF500">
        <v>2.1349999999999998</v>
      </c>
      <c r="AG500">
        <v>16.711600000000001</v>
      </c>
      <c r="AH500">
        <v>261.84230000000002</v>
      </c>
      <c r="AI500">
        <v>5.5</v>
      </c>
      <c r="AJ500">
        <v>4</v>
      </c>
      <c r="AK500">
        <v>79</v>
      </c>
      <c r="AL500">
        <v>11</v>
      </c>
      <c r="AM500">
        <v>27</v>
      </c>
      <c r="AN500" t="s">
        <v>5</v>
      </c>
      <c r="AP500" t="str">
        <f t="shared" si="7"/>
        <v/>
      </c>
    </row>
    <row r="501" spans="1:42">
      <c r="A501" t="s">
        <v>1545</v>
      </c>
      <c r="B501" s="4">
        <v>43402</v>
      </c>
      <c r="C501" s="1">
        <v>0.76041666666666663</v>
      </c>
      <c r="D501" t="s">
        <v>181</v>
      </c>
      <c r="E501" t="s">
        <v>484</v>
      </c>
      <c r="F501" t="s">
        <v>290</v>
      </c>
      <c r="G501">
        <v>6663</v>
      </c>
      <c r="H501" t="s">
        <v>1481</v>
      </c>
      <c r="I501" t="s">
        <v>1482</v>
      </c>
      <c r="J501" s="3" t="s">
        <v>5</v>
      </c>
      <c r="K501" t="s">
        <v>778</v>
      </c>
      <c r="L501" t="s">
        <v>1541</v>
      </c>
      <c r="M501">
        <v>3</v>
      </c>
      <c r="N501">
        <v>4</v>
      </c>
      <c r="O501">
        <v>43.866300000000003</v>
      </c>
      <c r="P501">
        <v>80.116</v>
      </c>
      <c r="Q501">
        <v>28.111999999999998</v>
      </c>
      <c r="R501">
        <v>4.0856000000000003</v>
      </c>
      <c r="S501">
        <v>2.7273999999999998</v>
      </c>
      <c r="T501">
        <v>4.7805</v>
      </c>
      <c r="U501">
        <v>2.7864</v>
      </c>
      <c r="V501">
        <v>1.9996</v>
      </c>
      <c r="W501">
        <v>0</v>
      </c>
      <c r="X501">
        <v>0</v>
      </c>
      <c r="Y501">
        <v>2.8687</v>
      </c>
      <c r="Z501">
        <v>14.200699999999999</v>
      </c>
      <c r="AA501" t="s">
        <v>674</v>
      </c>
      <c r="AB501">
        <v>2.4699</v>
      </c>
      <c r="AC501" t="s">
        <v>592</v>
      </c>
      <c r="AD501">
        <v>2.8938999999999999</v>
      </c>
      <c r="AE501" t="s">
        <v>753</v>
      </c>
      <c r="AF501">
        <v>1.8676999999999999</v>
      </c>
      <c r="AG501">
        <v>38.85</v>
      </c>
      <c r="AH501">
        <v>231.62469999999999</v>
      </c>
      <c r="AI501">
        <v>8</v>
      </c>
      <c r="AJ501">
        <v>6</v>
      </c>
      <c r="AK501">
        <v>80</v>
      </c>
      <c r="AL501">
        <v>11</v>
      </c>
      <c r="AM501">
        <v>177</v>
      </c>
      <c r="AN501" t="s">
        <v>5</v>
      </c>
      <c r="AP501" t="str">
        <f t="shared" si="7"/>
        <v/>
      </c>
    </row>
    <row r="502" spans="1:42">
      <c r="A502" t="s">
        <v>1546</v>
      </c>
      <c r="B502" s="4">
        <v>43402</v>
      </c>
      <c r="C502" s="1">
        <v>0.76041666666666663</v>
      </c>
      <c r="D502" t="s">
        <v>181</v>
      </c>
      <c r="E502" t="s">
        <v>484</v>
      </c>
      <c r="F502" t="s">
        <v>290</v>
      </c>
      <c r="G502">
        <v>6663</v>
      </c>
      <c r="H502" t="s">
        <v>1481</v>
      </c>
      <c r="I502" t="s">
        <v>1482</v>
      </c>
      <c r="J502" s="3" t="s">
        <v>5</v>
      </c>
      <c r="K502" t="s">
        <v>778</v>
      </c>
      <c r="L502" t="s">
        <v>1541</v>
      </c>
      <c r="M502">
        <v>2</v>
      </c>
      <c r="N502">
        <v>7</v>
      </c>
      <c r="O502">
        <v>74.959999999999994</v>
      </c>
      <c r="P502">
        <v>45.729199999999999</v>
      </c>
      <c r="Q502">
        <v>20.886399999999998</v>
      </c>
      <c r="R502">
        <v>7.2041000000000004</v>
      </c>
      <c r="S502">
        <v>7.6520999999999999</v>
      </c>
      <c r="T502">
        <v>4.6257000000000001</v>
      </c>
      <c r="U502">
        <v>5.4584999999999999</v>
      </c>
      <c r="V502">
        <v>2.9068999999999998</v>
      </c>
      <c r="W502">
        <v>1.3773</v>
      </c>
      <c r="X502">
        <v>1.6214999999999999</v>
      </c>
      <c r="Y502">
        <v>0</v>
      </c>
      <c r="Z502">
        <v>14.76</v>
      </c>
      <c r="AA502" t="s">
        <v>391</v>
      </c>
      <c r="AB502">
        <v>2.1448999999999998</v>
      </c>
      <c r="AC502" t="s">
        <v>322</v>
      </c>
      <c r="AD502">
        <v>1.8339000000000001</v>
      </c>
      <c r="AE502" t="s">
        <v>546</v>
      </c>
      <c r="AF502">
        <v>2.3056999999999999</v>
      </c>
      <c r="AG502">
        <v>20.2591</v>
      </c>
      <c r="AH502">
        <v>213.7252</v>
      </c>
      <c r="AI502">
        <v>8</v>
      </c>
      <c r="AJ502">
        <v>11</v>
      </c>
      <c r="AK502">
        <v>80</v>
      </c>
      <c r="AL502">
        <v>11</v>
      </c>
      <c r="AM502">
        <v>11</v>
      </c>
      <c r="AN502" t="s">
        <v>5</v>
      </c>
      <c r="AP502" t="str">
        <f t="shared" si="7"/>
        <v/>
      </c>
    </row>
    <row r="503" spans="1:42">
      <c r="A503" t="s">
        <v>1547</v>
      </c>
      <c r="B503" s="4">
        <v>43402</v>
      </c>
      <c r="C503" s="1">
        <v>0.76041666666666663</v>
      </c>
      <c r="D503" t="s">
        <v>181</v>
      </c>
      <c r="E503" t="s">
        <v>484</v>
      </c>
      <c r="F503" t="s">
        <v>290</v>
      </c>
      <c r="G503">
        <v>6663</v>
      </c>
      <c r="H503" t="s">
        <v>1481</v>
      </c>
      <c r="I503" t="s">
        <v>1482</v>
      </c>
      <c r="J503" s="3" t="s">
        <v>5</v>
      </c>
      <c r="K503" t="s">
        <v>778</v>
      </c>
      <c r="L503" t="s">
        <v>1541</v>
      </c>
      <c r="M503">
        <v>10</v>
      </c>
      <c r="N503">
        <v>4</v>
      </c>
      <c r="O503">
        <v>76.02</v>
      </c>
      <c r="P503">
        <v>37.982799999999997</v>
      </c>
      <c r="Q503">
        <v>23.2121</v>
      </c>
      <c r="R503">
        <v>11.4299</v>
      </c>
      <c r="S503">
        <v>4.2670000000000003</v>
      </c>
      <c r="T503">
        <v>5.6760999999999999</v>
      </c>
      <c r="U503">
        <v>2.4733000000000001</v>
      </c>
      <c r="V503">
        <v>1.7518</v>
      </c>
      <c r="W503">
        <v>1.1657</v>
      </c>
      <c r="X503">
        <v>0.67459999999999998</v>
      </c>
      <c r="Y503">
        <v>0</v>
      </c>
      <c r="Z503">
        <v>13.0329</v>
      </c>
      <c r="AA503" t="s">
        <v>950</v>
      </c>
      <c r="AB503">
        <v>2.2242999999999999</v>
      </c>
      <c r="AC503" t="s">
        <v>1393</v>
      </c>
      <c r="AD503">
        <v>1.4384999999999999</v>
      </c>
      <c r="AE503" t="s">
        <v>1460</v>
      </c>
      <c r="AF503">
        <v>1.6675</v>
      </c>
      <c r="AG503">
        <v>17.416499999999999</v>
      </c>
      <c r="AH503">
        <v>200.43299999999999</v>
      </c>
      <c r="AI503">
        <v>14</v>
      </c>
      <c r="AJ503">
        <v>8</v>
      </c>
      <c r="AK503">
        <v>70</v>
      </c>
      <c r="AL503">
        <v>11</v>
      </c>
      <c r="AM503">
        <v>4</v>
      </c>
      <c r="AN503" t="s">
        <v>5</v>
      </c>
      <c r="AP503" t="str">
        <f t="shared" si="7"/>
        <v/>
      </c>
    </row>
    <row r="504" spans="1:42">
      <c r="A504" t="s">
        <v>1548</v>
      </c>
      <c r="B504" s="4">
        <v>43402</v>
      </c>
      <c r="C504" s="1">
        <v>0.76041666666666663</v>
      </c>
      <c r="D504" t="s">
        <v>181</v>
      </c>
      <c r="E504" t="s">
        <v>484</v>
      </c>
      <c r="F504" t="s">
        <v>290</v>
      </c>
      <c r="G504">
        <v>6663</v>
      </c>
      <c r="H504" t="s">
        <v>1481</v>
      </c>
      <c r="I504" t="s">
        <v>1482</v>
      </c>
      <c r="J504" s="3" t="s">
        <v>5</v>
      </c>
      <c r="K504" t="s">
        <v>778</v>
      </c>
      <c r="L504" t="s">
        <v>1541</v>
      </c>
      <c r="M504">
        <v>9</v>
      </c>
      <c r="N504">
        <v>3</v>
      </c>
      <c r="O504">
        <v>50.555</v>
      </c>
      <c r="P504">
        <v>51.960799999999999</v>
      </c>
      <c r="Q504">
        <v>31.266200000000001</v>
      </c>
      <c r="R504">
        <v>7.3235000000000001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18.550799999999999</v>
      </c>
      <c r="Z504">
        <v>16.190000000000001</v>
      </c>
      <c r="AA504" t="s">
        <v>1549</v>
      </c>
      <c r="AB504">
        <v>1.6720999999999999</v>
      </c>
      <c r="AC504" t="s">
        <v>1550</v>
      </c>
      <c r="AD504">
        <v>2.0085000000000002</v>
      </c>
      <c r="AE504" t="s">
        <v>1061</v>
      </c>
      <c r="AF504">
        <v>1.6718999999999999</v>
      </c>
      <c r="AG504">
        <v>18.9666</v>
      </c>
      <c r="AH504">
        <v>200.16540000000001</v>
      </c>
      <c r="AI504">
        <v>14</v>
      </c>
      <c r="AJ504">
        <v>2</v>
      </c>
      <c r="AK504">
        <v>72</v>
      </c>
      <c r="AL504">
        <v>11</v>
      </c>
      <c r="AM504">
        <v>11</v>
      </c>
      <c r="AN504" t="s">
        <v>5</v>
      </c>
      <c r="AP504" t="str">
        <f t="shared" si="7"/>
        <v/>
      </c>
    </row>
    <row r="505" spans="1:42">
      <c r="A505" t="s">
        <v>1551</v>
      </c>
      <c r="B505" s="4">
        <v>43402</v>
      </c>
      <c r="C505" s="1">
        <v>0.76041666666666663</v>
      </c>
      <c r="D505" t="s">
        <v>181</v>
      </c>
      <c r="E505" t="s">
        <v>484</v>
      </c>
      <c r="F505" t="s">
        <v>290</v>
      </c>
      <c r="G505">
        <v>6663</v>
      </c>
      <c r="H505" t="s">
        <v>1481</v>
      </c>
      <c r="I505" t="s">
        <v>1482</v>
      </c>
      <c r="J505" s="3" t="s">
        <v>5</v>
      </c>
      <c r="K505" t="s">
        <v>778</v>
      </c>
      <c r="L505" t="s">
        <v>1541</v>
      </c>
      <c r="M505">
        <v>1</v>
      </c>
      <c r="N505">
        <v>5</v>
      </c>
      <c r="O505">
        <v>52.96</v>
      </c>
      <c r="P505">
        <v>45.768000000000001</v>
      </c>
      <c r="Q505">
        <v>23.36</v>
      </c>
      <c r="R505">
        <v>6.7724000000000002</v>
      </c>
      <c r="S505">
        <v>5.2798999999999996</v>
      </c>
      <c r="T505">
        <v>3.9802</v>
      </c>
      <c r="U505">
        <v>6.1344000000000003</v>
      </c>
      <c r="V505">
        <v>3.7663000000000002</v>
      </c>
      <c r="W505">
        <v>2.1695000000000002</v>
      </c>
      <c r="X505">
        <v>2.1697000000000002</v>
      </c>
      <c r="Y505">
        <v>0</v>
      </c>
      <c r="Z505">
        <v>20.255700000000001</v>
      </c>
      <c r="AA505" t="s">
        <v>1497</v>
      </c>
      <c r="AB505">
        <v>2.4308999999999998</v>
      </c>
      <c r="AC505" t="s">
        <v>1552</v>
      </c>
      <c r="AD505">
        <v>2.4365999999999999</v>
      </c>
      <c r="AE505" t="s">
        <v>1553</v>
      </c>
      <c r="AF505">
        <v>2.4977</v>
      </c>
      <c r="AG505">
        <v>17.116299999999999</v>
      </c>
      <c r="AH505">
        <v>197.0976</v>
      </c>
      <c r="AI505">
        <v>10</v>
      </c>
      <c r="AJ505">
        <v>9</v>
      </c>
      <c r="AK505">
        <v>82</v>
      </c>
      <c r="AL505">
        <v>11</v>
      </c>
      <c r="AM505">
        <v>20</v>
      </c>
      <c r="AN505" t="s">
        <v>5</v>
      </c>
      <c r="AP505" t="str">
        <f t="shared" si="7"/>
        <v/>
      </c>
    </row>
    <row r="506" spans="1:42">
      <c r="A506" t="s">
        <v>1554</v>
      </c>
      <c r="B506" s="4">
        <v>43402</v>
      </c>
      <c r="C506" s="1">
        <v>0.76041666666666663</v>
      </c>
      <c r="D506" t="s">
        <v>181</v>
      </c>
      <c r="E506" t="s">
        <v>484</v>
      </c>
      <c r="F506" t="s">
        <v>290</v>
      </c>
      <c r="G506">
        <v>6663</v>
      </c>
      <c r="H506" t="s">
        <v>1481</v>
      </c>
      <c r="I506" t="s">
        <v>1482</v>
      </c>
      <c r="J506" s="3" t="s">
        <v>5</v>
      </c>
      <c r="K506" t="s">
        <v>778</v>
      </c>
      <c r="L506" t="s">
        <v>1541</v>
      </c>
      <c r="M506">
        <v>6</v>
      </c>
      <c r="N506">
        <v>3</v>
      </c>
      <c r="O506">
        <v>65.188900000000004</v>
      </c>
      <c r="P506">
        <v>44.559199999999997</v>
      </c>
      <c r="Q506">
        <v>23.407599999999999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26.372800000000002</v>
      </c>
      <c r="Z506">
        <v>19.194299999999998</v>
      </c>
      <c r="AA506" t="s">
        <v>1527</v>
      </c>
      <c r="AB506">
        <v>1.1319999999999999</v>
      </c>
      <c r="AC506" t="s">
        <v>1555</v>
      </c>
      <c r="AD506">
        <v>1.8392999999999999</v>
      </c>
      <c r="AE506" t="s">
        <v>399</v>
      </c>
      <c r="AF506">
        <v>1.1209</v>
      </c>
      <c r="AG506">
        <v>12.6671</v>
      </c>
      <c r="AH506">
        <v>195.482</v>
      </c>
      <c r="AI506">
        <v>3.5</v>
      </c>
      <c r="AJ506">
        <v>5</v>
      </c>
      <c r="AK506">
        <v>79</v>
      </c>
      <c r="AL506">
        <v>11</v>
      </c>
      <c r="AM506">
        <v>171</v>
      </c>
      <c r="AN506" t="s">
        <v>5</v>
      </c>
      <c r="AP506" t="str">
        <f t="shared" si="7"/>
        <v/>
      </c>
    </row>
    <row r="507" spans="1:42">
      <c r="A507" t="s">
        <v>1556</v>
      </c>
      <c r="B507" s="4">
        <v>43402</v>
      </c>
      <c r="C507" s="1">
        <v>0.76041666666666663</v>
      </c>
      <c r="D507" t="s">
        <v>181</v>
      </c>
      <c r="E507" t="s">
        <v>484</v>
      </c>
      <c r="F507" t="s">
        <v>290</v>
      </c>
      <c r="G507">
        <v>6663</v>
      </c>
      <c r="H507" t="s">
        <v>1481</v>
      </c>
      <c r="I507" t="s">
        <v>1482</v>
      </c>
      <c r="J507" s="3" t="s">
        <v>5</v>
      </c>
      <c r="K507" t="s">
        <v>778</v>
      </c>
      <c r="L507" t="s">
        <v>1541</v>
      </c>
      <c r="M507">
        <v>11</v>
      </c>
      <c r="N507">
        <v>4</v>
      </c>
      <c r="O507">
        <v>59.174999999999997</v>
      </c>
      <c r="P507">
        <v>53.046100000000003</v>
      </c>
      <c r="Q507">
        <v>19.741399999999999</v>
      </c>
      <c r="R507">
        <v>5.78</v>
      </c>
      <c r="S507">
        <v>4.9630000000000001</v>
      </c>
      <c r="T507">
        <v>5.0663999999999998</v>
      </c>
      <c r="U507">
        <v>2.7690999999999999</v>
      </c>
      <c r="V507">
        <v>2.2425999999999999</v>
      </c>
      <c r="W507">
        <v>2.4603999999999999</v>
      </c>
      <c r="X507">
        <v>1.7157</v>
      </c>
      <c r="Y507">
        <v>0</v>
      </c>
      <c r="Z507">
        <v>12.975</v>
      </c>
      <c r="AA507" t="s">
        <v>491</v>
      </c>
      <c r="AB507">
        <v>0.82989999999999997</v>
      </c>
      <c r="AC507" t="s">
        <v>1557</v>
      </c>
      <c r="AD507">
        <v>0.2099</v>
      </c>
      <c r="AE507" t="s">
        <v>1558</v>
      </c>
      <c r="AF507">
        <v>1.5906</v>
      </c>
      <c r="AG507">
        <v>17.372599999999998</v>
      </c>
      <c r="AH507">
        <v>189.93770000000001</v>
      </c>
      <c r="AI507">
        <v>20</v>
      </c>
      <c r="AJ507">
        <v>3</v>
      </c>
      <c r="AK507">
        <v>67</v>
      </c>
      <c r="AL507">
        <v>11</v>
      </c>
      <c r="AM507">
        <v>34</v>
      </c>
      <c r="AN507" t="s">
        <v>5</v>
      </c>
      <c r="AP507" t="str">
        <f t="shared" si="7"/>
        <v/>
      </c>
    </row>
    <row r="508" spans="1:42">
      <c r="A508" t="s">
        <v>1559</v>
      </c>
      <c r="B508" s="4">
        <v>43402</v>
      </c>
      <c r="C508" s="1">
        <v>0.76041666666666663</v>
      </c>
      <c r="D508" t="s">
        <v>181</v>
      </c>
      <c r="E508" t="s">
        <v>484</v>
      </c>
      <c r="F508" t="s">
        <v>290</v>
      </c>
      <c r="G508">
        <v>6663</v>
      </c>
      <c r="H508" t="s">
        <v>1481</v>
      </c>
      <c r="I508" t="s">
        <v>1482</v>
      </c>
      <c r="J508" s="3" t="s">
        <v>5</v>
      </c>
      <c r="K508" t="s">
        <v>778</v>
      </c>
      <c r="L508" t="s">
        <v>1541</v>
      </c>
      <c r="M508">
        <v>8</v>
      </c>
      <c r="N508">
        <v>7</v>
      </c>
      <c r="O508">
        <v>48.794400000000003</v>
      </c>
      <c r="P508">
        <v>39.666400000000003</v>
      </c>
      <c r="Q508">
        <v>12.638299999999999</v>
      </c>
      <c r="R508">
        <v>9.1720000000000006</v>
      </c>
      <c r="S508">
        <v>4.6631999999999998</v>
      </c>
      <c r="T508">
        <v>4.5911999999999997</v>
      </c>
      <c r="U508">
        <v>3.9138000000000002</v>
      </c>
      <c r="V508">
        <v>2.1295999999999999</v>
      </c>
      <c r="W508">
        <v>1.9201999999999999</v>
      </c>
      <c r="X508">
        <v>1.4408000000000001</v>
      </c>
      <c r="Y508">
        <v>0</v>
      </c>
      <c r="Z508">
        <v>18.917100000000001</v>
      </c>
      <c r="AA508" t="s">
        <v>518</v>
      </c>
      <c r="AB508">
        <v>2.2202999999999999</v>
      </c>
      <c r="AC508" t="s">
        <v>1560</v>
      </c>
      <c r="AD508">
        <v>0.77949999999999997</v>
      </c>
      <c r="AE508" t="s">
        <v>271</v>
      </c>
      <c r="AF508">
        <v>1.2861</v>
      </c>
      <c r="AG508">
        <v>18.8565</v>
      </c>
      <c r="AH508">
        <v>170.98949999999999</v>
      </c>
      <c r="AI508">
        <v>20</v>
      </c>
      <c r="AJ508">
        <v>7</v>
      </c>
      <c r="AK508">
        <v>73</v>
      </c>
      <c r="AL508">
        <v>11</v>
      </c>
      <c r="AM508">
        <v>74</v>
      </c>
      <c r="AN508" t="s">
        <v>5</v>
      </c>
      <c r="AP508" t="str">
        <f t="shared" si="7"/>
        <v/>
      </c>
    </row>
    <row r="509" spans="1:42">
      <c r="A509" t="s">
        <v>1561</v>
      </c>
      <c r="B509" s="4">
        <v>43402</v>
      </c>
      <c r="C509" s="1">
        <v>0.76041666666666663</v>
      </c>
      <c r="D509" t="s">
        <v>181</v>
      </c>
      <c r="E509" t="s">
        <v>484</v>
      </c>
      <c r="F509" t="s">
        <v>290</v>
      </c>
      <c r="G509">
        <v>6663</v>
      </c>
      <c r="H509" t="s">
        <v>1481</v>
      </c>
      <c r="I509" t="s">
        <v>1482</v>
      </c>
      <c r="J509" s="3" t="s">
        <v>5</v>
      </c>
      <c r="K509" t="s">
        <v>778</v>
      </c>
      <c r="L509" t="s">
        <v>1541</v>
      </c>
      <c r="M509">
        <v>7</v>
      </c>
      <c r="N509">
        <v>5</v>
      </c>
      <c r="O509">
        <v>36.570399999999999</v>
      </c>
      <c r="P509">
        <v>44.591200000000001</v>
      </c>
      <c r="Q509">
        <v>17.12</v>
      </c>
      <c r="R509">
        <v>6.1188000000000002</v>
      </c>
      <c r="S509">
        <v>5.3597000000000001</v>
      </c>
      <c r="T509">
        <v>3.8260999999999998</v>
      </c>
      <c r="U509">
        <v>3.7238000000000002</v>
      </c>
      <c r="V509">
        <v>1.9508000000000001</v>
      </c>
      <c r="W509">
        <v>1.3111999999999999</v>
      </c>
      <c r="X509">
        <v>2.0242</v>
      </c>
      <c r="Y509">
        <v>0</v>
      </c>
      <c r="Z509">
        <v>20.703600000000002</v>
      </c>
      <c r="AA509" t="s">
        <v>1562</v>
      </c>
      <c r="AB509">
        <v>0.73499999999999999</v>
      </c>
      <c r="AC509" t="s">
        <v>1563</v>
      </c>
      <c r="AD509">
        <v>1.4524999999999999</v>
      </c>
      <c r="AE509" t="s">
        <v>1564</v>
      </c>
      <c r="AF509">
        <v>0.33339999999999997</v>
      </c>
      <c r="AG509">
        <v>13.5815</v>
      </c>
      <c r="AH509">
        <v>159.40209999999999</v>
      </c>
      <c r="AI509">
        <v>14</v>
      </c>
      <c r="AJ509">
        <v>10</v>
      </c>
      <c r="AK509">
        <v>77</v>
      </c>
      <c r="AL509">
        <v>11</v>
      </c>
      <c r="AM509">
        <v>261</v>
      </c>
      <c r="AN509" t="s">
        <v>5</v>
      </c>
      <c r="AP509" t="str">
        <f t="shared" si="7"/>
        <v/>
      </c>
    </row>
    <row r="510" spans="1:42">
      <c r="A510" t="s">
        <v>1566</v>
      </c>
      <c r="B510" s="4">
        <v>43402</v>
      </c>
      <c r="C510" s="1">
        <v>0.78125</v>
      </c>
      <c r="D510" t="s">
        <v>181</v>
      </c>
      <c r="E510" t="s">
        <v>730</v>
      </c>
      <c r="F510" t="s">
        <v>388</v>
      </c>
      <c r="G510">
        <v>3429</v>
      </c>
      <c r="H510" t="s">
        <v>1481</v>
      </c>
      <c r="I510" t="s">
        <v>1482</v>
      </c>
      <c r="J510" s="3" t="s">
        <v>5</v>
      </c>
      <c r="K510" t="s">
        <v>778</v>
      </c>
      <c r="L510" t="s">
        <v>1565</v>
      </c>
      <c r="M510">
        <v>1</v>
      </c>
      <c r="N510">
        <v>9</v>
      </c>
      <c r="O510">
        <v>76.2</v>
      </c>
      <c r="P510">
        <v>47.887999999999998</v>
      </c>
      <c r="Q510">
        <v>19.786999999999999</v>
      </c>
      <c r="R510">
        <v>8.5178999999999991</v>
      </c>
      <c r="S510">
        <v>5.6360000000000001</v>
      </c>
      <c r="T510">
        <v>2.2176</v>
      </c>
      <c r="U510">
        <v>2.0718999999999999</v>
      </c>
      <c r="V510">
        <v>2.1516000000000002</v>
      </c>
      <c r="W510">
        <v>1.1895</v>
      </c>
      <c r="X510">
        <v>1.385</v>
      </c>
      <c r="Y510">
        <v>0</v>
      </c>
      <c r="Z510">
        <v>16.7821</v>
      </c>
      <c r="AA510" t="s">
        <v>959</v>
      </c>
      <c r="AB510">
        <v>3.4775999999999998</v>
      </c>
      <c r="AC510" t="s">
        <v>1567</v>
      </c>
      <c r="AD510">
        <v>1.0556000000000001</v>
      </c>
      <c r="AE510" t="s">
        <v>805</v>
      </c>
      <c r="AF510">
        <v>2.1187</v>
      </c>
      <c r="AG510">
        <v>17.339700000000001</v>
      </c>
      <c r="AH510">
        <v>207.81819999999999</v>
      </c>
      <c r="AI510">
        <v>2.5</v>
      </c>
      <c r="AJ510">
        <v>4</v>
      </c>
      <c r="AK510">
        <v>60</v>
      </c>
      <c r="AL510">
        <v>11</v>
      </c>
      <c r="AM510">
        <v>18</v>
      </c>
      <c r="AN510" t="s">
        <v>5</v>
      </c>
      <c r="AP510" t="str">
        <f t="shared" si="7"/>
        <v/>
      </c>
    </row>
    <row r="511" spans="1:42">
      <c r="A511" t="s">
        <v>1568</v>
      </c>
      <c r="B511" s="4">
        <v>43402</v>
      </c>
      <c r="C511" s="1">
        <v>0.78125</v>
      </c>
      <c r="D511" t="s">
        <v>181</v>
      </c>
      <c r="E511" t="s">
        <v>730</v>
      </c>
      <c r="F511" t="s">
        <v>388</v>
      </c>
      <c r="G511">
        <v>3429</v>
      </c>
      <c r="H511" t="s">
        <v>1481</v>
      </c>
      <c r="I511" t="s">
        <v>1482</v>
      </c>
      <c r="J511" s="3" t="s">
        <v>5</v>
      </c>
      <c r="K511" t="s">
        <v>778</v>
      </c>
      <c r="L511" t="s">
        <v>1565</v>
      </c>
      <c r="M511">
        <v>7</v>
      </c>
      <c r="N511">
        <v>3</v>
      </c>
      <c r="O511">
        <v>76.099999999999994</v>
      </c>
      <c r="P511">
        <v>34.643999999999998</v>
      </c>
      <c r="Q511">
        <v>17.1938</v>
      </c>
      <c r="R511">
        <v>5.9757999999999996</v>
      </c>
      <c r="S511">
        <v>5.6105</v>
      </c>
      <c r="T511">
        <v>4.29</v>
      </c>
      <c r="U511">
        <v>3.4887000000000001</v>
      </c>
      <c r="V511">
        <v>1.0702</v>
      </c>
      <c r="W511">
        <v>1.0388999999999999</v>
      </c>
      <c r="X511">
        <v>0.92620000000000002</v>
      </c>
      <c r="Y511">
        <v>0</v>
      </c>
      <c r="Z511">
        <v>17.849299999999999</v>
      </c>
      <c r="AA511" t="s">
        <v>309</v>
      </c>
      <c r="AB511">
        <v>2.1326999999999998</v>
      </c>
      <c r="AC511" t="s">
        <v>416</v>
      </c>
      <c r="AD511">
        <v>1.4882</v>
      </c>
      <c r="AE511" t="s">
        <v>1098</v>
      </c>
      <c r="AF511">
        <v>2.1183999999999998</v>
      </c>
      <c r="AG511">
        <v>23.446400000000001</v>
      </c>
      <c r="AH511">
        <v>197.37309999999999</v>
      </c>
      <c r="AI511">
        <v>5</v>
      </c>
      <c r="AJ511">
        <v>11</v>
      </c>
      <c r="AK511">
        <v>58</v>
      </c>
      <c r="AL511">
        <v>11</v>
      </c>
      <c r="AM511">
        <v>11</v>
      </c>
      <c r="AN511" t="s">
        <v>5</v>
      </c>
      <c r="AP511" t="str">
        <f t="shared" si="7"/>
        <v/>
      </c>
    </row>
    <row r="512" spans="1:42">
      <c r="A512" t="s">
        <v>1569</v>
      </c>
      <c r="B512" s="4">
        <v>43402</v>
      </c>
      <c r="C512" s="1">
        <v>0.78125</v>
      </c>
      <c r="D512" t="s">
        <v>181</v>
      </c>
      <c r="E512" t="s">
        <v>730</v>
      </c>
      <c r="F512" t="s">
        <v>388</v>
      </c>
      <c r="G512">
        <v>3429</v>
      </c>
      <c r="H512" t="s">
        <v>1481</v>
      </c>
      <c r="I512" t="s">
        <v>1482</v>
      </c>
      <c r="J512" s="3" t="s">
        <v>5</v>
      </c>
      <c r="K512" t="s">
        <v>778</v>
      </c>
      <c r="L512" t="s">
        <v>1565</v>
      </c>
      <c r="M512">
        <v>4</v>
      </c>
      <c r="N512">
        <v>4</v>
      </c>
      <c r="O512">
        <v>61.76</v>
      </c>
      <c r="P512">
        <v>48.552</v>
      </c>
      <c r="Q512">
        <v>21.229700000000001</v>
      </c>
      <c r="R512">
        <v>5.7093999999999996</v>
      </c>
      <c r="S512">
        <v>3.8424</v>
      </c>
      <c r="T512">
        <v>3.3186</v>
      </c>
      <c r="U512">
        <v>3.4285000000000001</v>
      </c>
      <c r="V512">
        <v>2.1610999999999998</v>
      </c>
      <c r="W512">
        <v>2.2057000000000002</v>
      </c>
      <c r="X512">
        <v>1.2575000000000001</v>
      </c>
      <c r="Y512">
        <v>0</v>
      </c>
      <c r="Z512">
        <v>15.785</v>
      </c>
      <c r="AA512" t="s">
        <v>671</v>
      </c>
      <c r="AB512">
        <v>1.5991</v>
      </c>
      <c r="AC512" t="s">
        <v>1570</v>
      </c>
      <c r="AD512">
        <v>0.70269999999999999</v>
      </c>
      <c r="AE512" t="s">
        <v>1571</v>
      </c>
      <c r="AF512">
        <v>0</v>
      </c>
      <c r="AG512">
        <v>16.882899999999999</v>
      </c>
      <c r="AH512">
        <v>188.4348</v>
      </c>
      <c r="AI512">
        <v>3.5</v>
      </c>
      <c r="AJ512">
        <v>8</v>
      </c>
      <c r="AK512">
        <v>53</v>
      </c>
      <c r="AL512">
        <v>11</v>
      </c>
      <c r="AM512">
        <v>16</v>
      </c>
      <c r="AN512" t="s">
        <v>5</v>
      </c>
      <c r="AP512" t="str">
        <f t="shared" si="7"/>
        <v/>
      </c>
    </row>
    <row r="513" spans="1:42">
      <c r="A513" t="s">
        <v>1572</v>
      </c>
      <c r="B513" s="4">
        <v>43402</v>
      </c>
      <c r="C513" s="1">
        <v>0.78125</v>
      </c>
      <c r="D513" t="s">
        <v>181</v>
      </c>
      <c r="E513" t="s">
        <v>730</v>
      </c>
      <c r="F513" t="s">
        <v>388</v>
      </c>
      <c r="G513">
        <v>3429</v>
      </c>
      <c r="H513" t="s">
        <v>1481</v>
      </c>
      <c r="I513" t="s">
        <v>1482</v>
      </c>
      <c r="J513" s="3" t="s">
        <v>5</v>
      </c>
      <c r="K513" t="s">
        <v>778</v>
      </c>
      <c r="L513" t="s">
        <v>1565</v>
      </c>
      <c r="M513">
        <v>6</v>
      </c>
      <c r="N513">
        <v>4</v>
      </c>
      <c r="O513">
        <v>60.42</v>
      </c>
      <c r="P513">
        <v>38.2502</v>
      </c>
      <c r="Q513">
        <v>20.114599999999999</v>
      </c>
      <c r="R513">
        <v>7.3226000000000004</v>
      </c>
      <c r="S513">
        <v>5.3318000000000003</v>
      </c>
      <c r="T513">
        <v>3.6606000000000001</v>
      </c>
      <c r="U513">
        <v>3.0474999999999999</v>
      </c>
      <c r="V513">
        <v>1.3089</v>
      </c>
      <c r="W513">
        <v>1.2996000000000001</v>
      </c>
      <c r="X513">
        <v>1.3025</v>
      </c>
      <c r="Y513">
        <v>0</v>
      </c>
      <c r="Z513">
        <v>17.2407</v>
      </c>
      <c r="AA513" t="s">
        <v>321</v>
      </c>
      <c r="AB513">
        <v>2.2357</v>
      </c>
      <c r="AC513" t="s">
        <v>508</v>
      </c>
      <c r="AD513">
        <v>1.9374</v>
      </c>
      <c r="AE513" t="s">
        <v>1212</v>
      </c>
      <c r="AF513">
        <v>1.5647</v>
      </c>
      <c r="AG513">
        <v>12.4658</v>
      </c>
      <c r="AH513">
        <v>177.50280000000001</v>
      </c>
      <c r="AI513">
        <v>4</v>
      </c>
      <c r="AJ513">
        <v>1</v>
      </c>
      <c r="AK513">
        <v>52</v>
      </c>
      <c r="AL513">
        <v>11</v>
      </c>
      <c r="AM513">
        <v>7</v>
      </c>
      <c r="AN513" t="s">
        <v>5</v>
      </c>
      <c r="AP513" t="str">
        <f t="shared" si="7"/>
        <v/>
      </c>
    </row>
    <row r="514" spans="1:42">
      <c r="A514" t="s">
        <v>1573</v>
      </c>
      <c r="B514" s="4">
        <v>43402</v>
      </c>
      <c r="C514" s="1">
        <v>0.78125</v>
      </c>
      <c r="D514" t="s">
        <v>181</v>
      </c>
      <c r="E514" t="s">
        <v>730</v>
      </c>
      <c r="F514" t="s">
        <v>388</v>
      </c>
      <c r="G514">
        <v>3429</v>
      </c>
      <c r="H514" t="s">
        <v>1481</v>
      </c>
      <c r="I514" t="s">
        <v>1482</v>
      </c>
      <c r="J514" s="3" t="s">
        <v>5</v>
      </c>
      <c r="K514" t="s">
        <v>778</v>
      </c>
      <c r="L514" t="s">
        <v>1565</v>
      </c>
      <c r="M514">
        <v>2</v>
      </c>
      <c r="N514">
        <v>10</v>
      </c>
      <c r="O514">
        <v>48.746000000000002</v>
      </c>
      <c r="P514">
        <v>36.2532</v>
      </c>
      <c r="Q514">
        <v>21.902100000000001</v>
      </c>
      <c r="R514">
        <v>9.3966999999999992</v>
      </c>
      <c r="S514">
        <v>3.7465000000000002</v>
      </c>
      <c r="T514">
        <v>3.9241999999999999</v>
      </c>
      <c r="U514">
        <v>2.4466999999999999</v>
      </c>
      <c r="V514">
        <v>1.6896</v>
      </c>
      <c r="W514">
        <v>1.0154000000000001</v>
      </c>
      <c r="X514">
        <v>1.4003000000000001</v>
      </c>
      <c r="Y514">
        <v>0</v>
      </c>
      <c r="Z514">
        <v>18.886399999999998</v>
      </c>
      <c r="AA514" t="s">
        <v>1549</v>
      </c>
      <c r="AB514">
        <v>1.1189</v>
      </c>
      <c r="AC514" t="s">
        <v>1574</v>
      </c>
      <c r="AD514">
        <v>0.32379999999999998</v>
      </c>
      <c r="AE514" t="s">
        <v>438</v>
      </c>
      <c r="AF514">
        <v>1.4833000000000001</v>
      </c>
      <c r="AG514">
        <v>19.428899999999999</v>
      </c>
      <c r="AH514">
        <v>171.762</v>
      </c>
      <c r="AI514">
        <v>16</v>
      </c>
      <c r="AJ514">
        <v>6</v>
      </c>
      <c r="AK514">
        <v>60</v>
      </c>
      <c r="AL514">
        <v>11</v>
      </c>
      <c r="AM514">
        <v>28</v>
      </c>
      <c r="AN514" t="s">
        <v>5</v>
      </c>
      <c r="AP514" t="str">
        <f t="shared" ref="AP514:AP554" si="8">IF(AND(D514&lt;&gt;D513,C514&lt;&gt;C513),"Bold","")</f>
        <v/>
      </c>
    </row>
    <row r="515" spans="1:42">
      <c r="A515" t="s">
        <v>1575</v>
      </c>
      <c r="B515" s="4">
        <v>43402</v>
      </c>
      <c r="C515" s="1">
        <v>0.78125</v>
      </c>
      <c r="D515" t="s">
        <v>181</v>
      </c>
      <c r="E515" t="s">
        <v>730</v>
      </c>
      <c r="F515" t="s">
        <v>388</v>
      </c>
      <c r="G515">
        <v>3429</v>
      </c>
      <c r="H515" t="s">
        <v>1481</v>
      </c>
      <c r="I515" t="s">
        <v>1482</v>
      </c>
      <c r="J515" s="3" t="s">
        <v>5</v>
      </c>
      <c r="K515" t="s">
        <v>778</v>
      </c>
      <c r="L515" t="s">
        <v>1565</v>
      </c>
      <c r="M515">
        <v>9</v>
      </c>
      <c r="N515">
        <v>3</v>
      </c>
      <c r="O515">
        <v>53.164999999999999</v>
      </c>
      <c r="P515">
        <v>25.151700000000002</v>
      </c>
      <c r="Q515">
        <v>15.386799999999999</v>
      </c>
      <c r="R515">
        <v>5.0664999999999996</v>
      </c>
      <c r="S515">
        <v>6.4901</v>
      </c>
      <c r="T515">
        <v>2.9990000000000001</v>
      </c>
      <c r="U515">
        <v>1.7455000000000001</v>
      </c>
      <c r="V515">
        <v>1.3337000000000001</v>
      </c>
      <c r="W515">
        <v>1.55</v>
      </c>
      <c r="X515">
        <v>0.83909999999999996</v>
      </c>
      <c r="Y515">
        <v>0</v>
      </c>
      <c r="Z515">
        <v>17.1571</v>
      </c>
      <c r="AA515" t="s">
        <v>1497</v>
      </c>
      <c r="AB515">
        <v>0.96409999999999996</v>
      </c>
      <c r="AC515" t="s">
        <v>1576</v>
      </c>
      <c r="AD515">
        <v>1.4838</v>
      </c>
      <c r="AE515" t="s">
        <v>1577</v>
      </c>
      <c r="AF515">
        <v>2.4750000000000001</v>
      </c>
      <c r="AG515">
        <v>8.8003999999999998</v>
      </c>
      <c r="AH515">
        <v>144.6079</v>
      </c>
      <c r="AI515">
        <v>10</v>
      </c>
      <c r="AJ515">
        <v>10</v>
      </c>
      <c r="AK515">
        <v>52</v>
      </c>
      <c r="AL515">
        <v>11</v>
      </c>
      <c r="AM515">
        <v>11</v>
      </c>
      <c r="AN515" t="s">
        <v>5</v>
      </c>
      <c r="AP515" t="str">
        <f t="shared" si="8"/>
        <v/>
      </c>
    </row>
    <row r="516" spans="1:42">
      <c r="A516" t="s">
        <v>1578</v>
      </c>
      <c r="B516" s="4">
        <v>43402</v>
      </c>
      <c r="C516" s="1">
        <v>0.78125</v>
      </c>
      <c r="D516" t="s">
        <v>181</v>
      </c>
      <c r="E516" t="s">
        <v>730</v>
      </c>
      <c r="F516" t="s">
        <v>388</v>
      </c>
      <c r="G516">
        <v>3429</v>
      </c>
      <c r="H516" t="s">
        <v>1481</v>
      </c>
      <c r="I516" t="s">
        <v>1482</v>
      </c>
      <c r="J516" s="3" t="s">
        <v>5</v>
      </c>
      <c r="K516" t="s">
        <v>778</v>
      </c>
      <c r="L516" t="s">
        <v>1565</v>
      </c>
      <c r="M516">
        <v>5</v>
      </c>
      <c r="N516">
        <v>6</v>
      </c>
      <c r="O516">
        <v>33.710500000000003</v>
      </c>
      <c r="P516">
        <v>30.945599999999999</v>
      </c>
      <c r="Q516">
        <v>11.6129</v>
      </c>
      <c r="R516">
        <v>4.3975999999999997</v>
      </c>
      <c r="S516">
        <v>3.0243000000000002</v>
      </c>
      <c r="T516">
        <v>3.9192</v>
      </c>
      <c r="U516">
        <v>2.4241999999999999</v>
      </c>
      <c r="V516">
        <v>1.2983</v>
      </c>
      <c r="W516">
        <v>1.0773999999999999</v>
      </c>
      <c r="X516">
        <v>0.81869999999999998</v>
      </c>
      <c r="Y516">
        <v>0</v>
      </c>
      <c r="Z516">
        <v>17.5321</v>
      </c>
      <c r="AA516" t="s">
        <v>1489</v>
      </c>
      <c r="AB516">
        <v>1.2107000000000001</v>
      </c>
      <c r="AC516" t="s">
        <v>1265</v>
      </c>
      <c r="AD516">
        <v>1.0286</v>
      </c>
      <c r="AE516" t="s">
        <v>1579</v>
      </c>
      <c r="AF516">
        <v>2.8075000000000001</v>
      </c>
      <c r="AG516">
        <v>23.4117</v>
      </c>
      <c r="AH516">
        <v>139.21940000000001</v>
      </c>
      <c r="AI516">
        <v>25</v>
      </c>
      <c r="AJ516">
        <v>9</v>
      </c>
      <c r="AK516">
        <v>53</v>
      </c>
      <c r="AL516">
        <v>11</v>
      </c>
      <c r="AM516">
        <v>13</v>
      </c>
      <c r="AN516" t="s">
        <v>5</v>
      </c>
      <c r="AP516" t="str">
        <f t="shared" si="8"/>
        <v/>
      </c>
    </row>
    <row r="517" spans="1:42">
      <c r="A517" t="s">
        <v>1580</v>
      </c>
      <c r="B517" s="4">
        <v>43402</v>
      </c>
      <c r="C517" s="1">
        <v>0.78125</v>
      </c>
      <c r="D517" t="s">
        <v>181</v>
      </c>
      <c r="E517" t="s">
        <v>730</v>
      </c>
      <c r="F517" t="s">
        <v>388</v>
      </c>
      <c r="G517">
        <v>3429</v>
      </c>
      <c r="H517" t="s">
        <v>1481</v>
      </c>
      <c r="I517" t="s">
        <v>1482</v>
      </c>
      <c r="J517" s="3" t="s">
        <v>5</v>
      </c>
      <c r="K517" t="s">
        <v>778</v>
      </c>
      <c r="L517" t="s">
        <v>1565</v>
      </c>
      <c r="M517">
        <v>3</v>
      </c>
      <c r="N517">
        <v>6</v>
      </c>
      <c r="O517">
        <v>37.480800000000002</v>
      </c>
      <c r="P517">
        <v>33.478200000000001</v>
      </c>
      <c r="Q517">
        <v>14.746499999999999</v>
      </c>
      <c r="R517">
        <v>5.3417000000000003</v>
      </c>
      <c r="S517">
        <v>3.1366999999999998</v>
      </c>
      <c r="T517">
        <v>2.1772999999999998</v>
      </c>
      <c r="U517">
        <v>1.6601999999999999</v>
      </c>
      <c r="V517">
        <v>2.3776999999999999</v>
      </c>
      <c r="W517">
        <v>0.93210000000000004</v>
      </c>
      <c r="X517">
        <v>0.91610000000000003</v>
      </c>
      <c r="Y517">
        <v>0</v>
      </c>
      <c r="Z517">
        <v>16.6736</v>
      </c>
      <c r="AA517" t="s">
        <v>1518</v>
      </c>
      <c r="AB517">
        <v>0.63429999999999997</v>
      </c>
      <c r="AC517" t="s">
        <v>1574</v>
      </c>
      <c r="AD517">
        <v>0.32379999999999998</v>
      </c>
      <c r="AE517" t="s">
        <v>1581</v>
      </c>
      <c r="AF517">
        <v>2.4270999999999998</v>
      </c>
      <c r="AG517">
        <v>11.456099999999999</v>
      </c>
      <c r="AH517">
        <v>133.76220000000001</v>
      </c>
      <c r="AI517">
        <v>12</v>
      </c>
      <c r="AJ517">
        <v>7</v>
      </c>
      <c r="AK517">
        <v>56</v>
      </c>
      <c r="AL517">
        <v>11</v>
      </c>
      <c r="AM517">
        <v>96</v>
      </c>
      <c r="AN517" t="s">
        <v>5</v>
      </c>
      <c r="AP517" t="str">
        <f t="shared" si="8"/>
        <v/>
      </c>
    </row>
    <row r="518" spans="1:42">
      <c r="A518" t="s">
        <v>1582</v>
      </c>
      <c r="B518" s="4">
        <v>43402</v>
      </c>
      <c r="C518" s="1">
        <v>0.78125</v>
      </c>
      <c r="D518" t="s">
        <v>181</v>
      </c>
      <c r="E518" t="s">
        <v>730</v>
      </c>
      <c r="F518" t="s">
        <v>388</v>
      </c>
      <c r="G518">
        <v>3429</v>
      </c>
      <c r="H518" t="s">
        <v>1481</v>
      </c>
      <c r="I518" t="s">
        <v>1482</v>
      </c>
      <c r="J518" s="3" t="s">
        <v>5</v>
      </c>
      <c r="K518" t="s">
        <v>778</v>
      </c>
      <c r="L518" t="s">
        <v>1565</v>
      </c>
      <c r="M518">
        <v>10</v>
      </c>
      <c r="N518">
        <v>3</v>
      </c>
      <c r="O518">
        <v>31.968</v>
      </c>
      <c r="P518">
        <v>34.842399999999998</v>
      </c>
      <c r="Q518">
        <v>14.988200000000001</v>
      </c>
      <c r="R518">
        <v>4.4180000000000001</v>
      </c>
      <c r="S518">
        <v>2.9497</v>
      </c>
      <c r="T518">
        <v>2.0466000000000002</v>
      </c>
      <c r="U518">
        <v>0</v>
      </c>
      <c r="V518">
        <v>0</v>
      </c>
      <c r="W518">
        <v>0</v>
      </c>
      <c r="X518">
        <v>0</v>
      </c>
      <c r="Y518">
        <v>4.7405999999999997</v>
      </c>
      <c r="Z518">
        <v>13.98</v>
      </c>
      <c r="AA518" t="s">
        <v>518</v>
      </c>
      <c r="AB518">
        <v>1.0145</v>
      </c>
      <c r="AC518" t="s">
        <v>1502</v>
      </c>
      <c r="AD518">
        <v>0.55720000000000003</v>
      </c>
      <c r="AE518" t="s">
        <v>722</v>
      </c>
      <c r="AF518">
        <v>0.95650000000000002</v>
      </c>
      <c r="AG518">
        <v>6</v>
      </c>
      <c r="AH518">
        <v>118.4618</v>
      </c>
      <c r="AI518">
        <v>33</v>
      </c>
      <c r="AJ518">
        <v>3</v>
      </c>
      <c r="AK518">
        <v>48</v>
      </c>
      <c r="AL518">
        <v>11</v>
      </c>
      <c r="AM518">
        <v>14</v>
      </c>
      <c r="AN518" t="s">
        <v>5</v>
      </c>
      <c r="AP518" t="str">
        <f t="shared" si="8"/>
        <v/>
      </c>
    </row>
    <row r="519" spans="1:42">
      <c r="A519" t="s">
        <v>1583</v>
      </c>
      <c r="B519" s="4">
        <v>43402</v>
      </c>
      <c r="C519" s="1">
        <v>0.78125</v>
      </c>
      <c r="D519" t="s">
        <v>181</v>
      </c>
      <c r="E519" t="s">
        <v>730</v>
      </c>
      <c r="F519" t="s">
        <v>388</v>
      </c>
      <c r="G519">
        <v>3429</v>
      </c>
      <c r="H519" t="s">
        <v>1481</v>
      </c>
      <c r="I519" t="s">
        <v>1482</v>
      </c>
      <c r="J519" s="3" t="s">
        <v>5</v>
      </c>
      <c r="K519" t="s">
        <v>778</v>
      </c>
      <c r="L519" t="s">
        <v>1565</v>
      </c>
      <c r="M519">
        <v>8</v>
      </c>
      <c r="N519">
        <v>7</v>
      </c>
      <c r="O519">
        <v>33.960799999999999</v>
      </c>
      <c r="P519">
        <v>25.866099999999999</v>
      </c>
      <c r="Q519">
        <v>4.7538</v>
      </c>
      <c r="R519">
        <v>3.8472</v>
      </c>
      <c r="S519">
        <v>2.0706000000000002</v>
      </c>
      <c r="T519">
        <v>1.5699000000000001</v>
      </c>
      <c r="U519">
        <v>1.4665999999999999</v>
      </c>
      <c r="V519">
        <v>0.73880000000000001</v>
      </c>
      <c r="W519">
        <v>0.78310000000000002</v>
      </c>
      <c r="X519">
        <v>0.66049999999999998</v>
      </c>
      <c r="Y519">
        <v>0</v>
      </c>
      <c r="Z519">
        <v>15.4429</v>
      </c>
      <c r="AA519" t="s">
        <v>511</v>
      </c>
      <c r="AB519">
        <v>1.3947000000000001</v>
      </c>
      <c r="AC519" t="s">
        <v>1584</v>
      </c>
      <c r="AD519">
        <v>0.51759999999999995</v>
      </c>
      <c r="AE519" t="s">
        <v>1585</v>
      </c>
      <c r="AF519">
        <v>0.38600000000000001</v>
      </c>
      <c r="AG519">
        <v>9.5498999999999992</v>
      </c>
      <c r="AH519">
        <v>103.0085</v>
      </c>
      <c r="AI519">
        <v>33</v>
      </c>
      <c r="AJ519">
        <v>2</v>
      </c>
      <c r="AK519">
        <v>46</v>
      </c>
      <c r="AL519">
        <v>11</v>
      </c>
      <c r="AM519">
        <v>18</v>
      </c>
      <c r="AN519" t="s">
        <v>5</v>
      </c>
      <c r="AP519" t="str">
        <f t="shared" si="8"/>
        <v/>
      </c>
    </row>
    <row r="520" spans="1:42">
      <c r="A520" t="s">
        <v>1586</v>
      </c>
      <c r="B520" s="4">
        <v>43402</v>
      </c>
      <c r="C520" s="1">
        <v>0.78125</v>
      </c>
      <c r="D520" t="s">
        <v>181</v>
      </c>
      <c r="E520" t="s">
        <v>730</v>
      </c>
      <c r="F520" t="s">
        <v>388</v>
      </c>
      <c r="G520">
        <v>3429</v>
      </c>
      <c r="H520" t="s">
        <v>1481</v>
      </c>
      <c r="I520" t="s">
        <v>1482</v>
      </c>
      <c r="J520" s="3" t="s">
        <v>5</v>
      </c>
      <c r="K520" t="s">
        <v>778</v>
      </c>
      <c r="L520" t="s">
        <v>1565</v>
      </c>
      <c r="M520">
        <v>11</v>
      </c>
      <c r="N520">
        <v>3</v>
      </c>
      <c r="O520">
        <v>33.827199999999998</v>
      </c>
      <c r="P520">
        <v>33.1265</v>
      </c>
      <c r="Q520">
        <v>12.0029</v>
      </c>
      <c r="R520">
        <v>4.9627999999999997</v>
      </c>
      <c r="S520">
        <v>2.8879999999999999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7.2233999999999998</v>
      </c>
      <c r="Z520">
        <v>0</v>
      </c>
      <c r="AA520" t="s">
        <v>491</v>
      </c>
      <c r="AB520">
        <v>0.4965</v>
      </c>
      <c r="AC520" t="s">
        <v>1587</v>
      </c>
      <c r="AD520">
        <v>0.28960000000000002</v>
      </c>
      <c r="AE520" t="s">
        <v>1588</v>
      </c>
      <c r="AF520">
        <v>1.4836</v>
      </c>
      <c r="AG520">
        <v>6.6</v>
      </c>
      <c r="AH520">
        <v>102.9006</v>
      </c>
      <c r="AI520">
        <v>25</v>
      </c>
      <c r="AJ520">
        <v>5</v>
      </c>
      <c r="AK520">
        <v>46</v>
      </c>
      <c r="AL520">
        <v>11</v>
      </c>
      <c r="AM520">
        <v>25</v>
      </c>
      <c r="AN520" t="s">
        <v>5</v>
      </c>
      <c r="AP520" t="str">
        <f t="shared" si="8"/>
        <v/>
      </c>
    </row>
    <row r="521" spans="1:42">
      <c r="A521" t="s">
        <v>1590</v>
      </c>
      <c r="B521" s="4">
        <v>43402</v>
      </c>
      <c r="C521" s="1">
        <v>0.80208333333333337</v>
      </c>
      <c r="D521" t="s">
        <v>181</v>
      </c>
      <c r="E521" t="s">
        <v>1105</v>
      </c>
      <c r="F521" t="s">
        <v>388</v>
      </c>
      <c r="G521">
        <v>3429</v>
      </c>
      <c r="H521" t="s">
        <v>1481</v>
      </c>
      <c r="I521" t="s">
        <v>1482</v>
      </c>
      <c r="J521" s="3" t="s">
        <v>5</v>
      </c>
      <c r="K521" t="s">
        <v>778</v>
      </c>
      <c r="L521" t="s">
        <v>1589</v>
      </c>
      <c r="M521">
        <v>1</v>
      </c>
      <c r="N521">
        <v>7</v>
      </c>
      <c r="O521">
        <v>55.12</v>
      </c>
      <c r="P521">
        <v>46.136000000000003</v>
      </c>
      <c r="Q521">
        <v>25.642399999999999</v>
      </c>
      <c r="R521">
        <v>8.2609999999999992</v>
      </c>
      <c r="S521">
        <v>4.6269</v>
      </c>
      <c r="T521">
        <v>3.7229999999999999</v>
      </c>
      <c r="U521">
        <v>3.3672</v>
      </c>
      <c r="V521">
        <v>2.8635000000000002</v>
      </c>
      <c r="W521">
        <v>1.2441</v>
      </c>
      <c r="X521">
        <v>1.7173</v>
      </c>
      <c r="Y521">
        <v>0</v>
      </c>
      <c r="Z521">
        <v>17.885000000000002</v>
      </c>
      <c r="AA521" t="s">
        <v>1499</v>
      </c>
      <c r="AB521">
        <v>0.81689999999999996</v>
      </c>
      <c r="AC521" t="s">
        <v>512</v>
      </c>
      <c r="AD521">
        <v>0.53669999999999995</v>
      </c>
      <c r="AE521" t="s">
        <v>587</v>
      </c>
      <c r="AF521">
        <v>1.7974000000000001</v>
      </c>
      <c r="AG521">
        <v>16.983799999999999</v>
      </c>
      <c r="AH521">
        <v>190.72110000000001</v>
      </c>
      <c r="AI521">
        <v>7</v>
      </c>
      <c r="AJ521">
        <v>4</v>
      </c>
      <c r="AK521">
        <v>57</v>
      </c>
      <c r="AL521">
        <v>11</v>
      </c>
      <c r="AM521">
        <v>13</v>
      </c>
      <c r="AN521" t="s">
        <v>5</v>
      </c>
      <c r="AP521" t="str">
        <f t="shared" si="8"/>
        <v/>
      </c>
    </row>
    <row r="522" spans="1:42">
      <c r="A522" t="s">
        <v>1591</v>
      </c>
      <c r="B522" s="4">
        <v>43402</v>
      </c>
      <c r="C522" s="1">
        <v>0.80208333333333337</v>
      </c>
      <c r="D522" t="s">
        <v>181</v>
      </c>
      <c r="E522" t="s">
        <v>1105</v>
      </c>
      <c r="F522" t="s">
        <v>388</v>
      </c>
      <c r="G522">
        <v>3429</v>
      </c>
      <c r="H522" t="s">
        <v>1481</v>
      </c>
      <c r="I522" t="s">
        <v>1482</v>
      </c>
      <c r="J522" s="3" t="s">
        <v>5</v>
      </c>
      <c r="K522" t="s">
        <v>778</v>
      </c>
      <c r="L522" t="s">
        <v>1589</v>
      </c>
      <c r="M522">
        <v>4</v>
      </c>
      <c r="N522">
        <v>4</v>
      </c>
      <c r="O522">
        <v>67.010000000000005</v>
      </c>
      <c r="P522">
        <v>52.408000000000001</v>
      </c>
      <c r="Q522">
        <v>12.602</v>
      </c>
      <c r="R522">
        <v>8.5139999999999993</v>
      </c>
      <c r="S522">
        <v>4.1191000000000004</v>
      </c>
      <c r="T522">
        <v>3.7359</v>
      </c>
      <c r="U522">
        <v>3.1189</v>
      </c>
      <c r="V522">
        <v>2.4342000000000001</v>
      </c>
      <c r="W522">
        <v>0.58350000000000002</v>
      </c>
      <c r="X522">
        <v>0.46639999999999998</v>
      </c>
      <c r="Y522">
        <v>0</v>
      </c>
      <c r="Z522">
        <v>16.186399999999999</v>
      </c>
      <c r="AA522" t="s">
        <v>313</v>
      </c>
      <c r="AB522">
        <v>2.2953999999999999</v>
      </c>
      <c r="AC522" t="s">
        <v>756</v>
      </c>
      <c r="AD522">
        <v>1.5059</v>
      </c>
      <c r="AE522" t="s">
        <v>285</v>
      </c>
      <c r="AF522">
        <v>1.6227</v>
      </c>
      <c r="AG522">
        <v>8.6259999999999994</v>
      </c>
      <c r="AH522">
        <v>185.22839999999999</v>
      </c>
      <c r="AI522">
        <v>3.5</v>
      </c>
      <c r="AJ522">
        <v>2</v>
      </c>
      <c r="AK522">
        <v>52</v>
      </c>
      <c r="AL522">
        <v>11</v>
      </c>
      <c r="AM522">
        <v>6</v>
      </c>
      <c r="AN522" t="s">
        <v>5</v>
      </c>
      <c r="AP522" t="str">
        <f t="shared" si="8"/>
        <v/>
      </c>
    </row>
    <row r="523" spans="1:42">
      <c r="A523" t="s">
        <v>1592</v>
      </c>
      <c r="B523" s="4">
        <v>43402</v>
      </c>
      <c r="C523" s="1">
        <v>0.80208333333333337</v>
      </c>
      <c r="D523" t="s">
        <v>181</v>
      </c>
      <c r="E523" t="s">
        <v>1105</v>
      </c>
      <c r="F523" t="s">
        <v>388</v>
      </c>
      <c r="G523">
        <v>3429</v>
      </c>
      <c r="H523" t="s">
        <v>1481</v>
      </c>
      <c r="I523" t="s">
        <v>1482</v>
      </c>
      <c r="J523" s="3" t="s">
        <v>5</v>
      </c>
      <c r="K523" t="s">
        <v>778</v>
      </c>
      <c r="L523" t="s">
        <v>1589</v>
      </c>
      <c r="M523">
        <v>8</v>
      </c>
      <c r="N523">
        <v>8</v>
      </c>
      <c r="O523">
        <v>49.045999999999999</v>
      </c>
      <c r="P523">
        <v>40.735999999999997</v>
      </c>
      <c r="Q523">
        <v>22.4224</v>
      </c>
      <c r="R523">
        <v>9.1128</v>
      </c>
      <c r="S523">
        <v>3.6486999999999998</v>
      </c>
      <c r="T523">
        <v>2.7959000000000001</v>
      </c>
      <c r="U523">
        <v>1.9189000000000001</v>
      </c>
      <c r="V523">
        <v>0.97330000000000005</v>
      </c>
      <c r="W523">
        <v>1.8735999999999999</v>
      </c>
      <c r="X523">
        <v>1.4347000000000001</v>
      </c>
      <c r="Y523">
        <v>0</v>
      </c>
      <c r="Z523">
        <v>16.296399999999998</v>
      </c>
      <c r="AA523" t="s">
        <v>1593</v>
      </c>
      <c r="AB523">
        <v>2.1535000000000002</v>
      </c>
      <c r="AC523" t="s">
        <v>322</v>
      </c>
      <c r="AD523">
        <v>1.7107000000000001</v>
      </c>
      <c r="AE523" t="s">
        <v>274</v>
      </c>
      <c r="AF523">
        <v>1.117</v>
      </c>
      <c r="AG523">
        <v>17.554200000000002</v>
      </c>
      <c r="AH523">
        <v>172.79429999999999</v>
      </c>
      <c r="AI523">
        <v>12</v>
      </c>
      <c r="AJ523">
        <v>5</v>
      </c>
      <c r="AK523">
        <v>49</v>
      </c>
      <c r="AL523">
        <v>11</v>
      </c>
      <c r="AM523">
        <v>17</v>
      </c>
      <c r="AN523" t="s">
        <v>5</v>
      </c>
      <c r="AP523" t="str">
        <f t="shared" si="8"/>
        <v/>
      </c>
    </row>
    <row r="524" spans="1:42">
      <c r="A524" t="s">
        <v>1594</v>
      </c>
      <c r="B524" s="4">
        <v>43402</v>
      </c>
      <c r="C524" s="1">
        <v>0.80208333333333337</v>
      </c>
      <c r="D524" t="s">
        <v>181</v>
      </c>
      <c r="E524" t="s">
        <v>1105</v>
      </c>
      <c r="F524" t="s">
        <v>388</v>
      </c>
      <c r="G524">
        <v>3429</v>
      </c>
      <c r="H524" t="s">
        <v>1481</v>
      </c>
      <c r="I524" t="s">
        <v>1482</v>
      </c>
      <c r="J524" s="3" t="s">
        <v>5</v>
      </c>
      <c r="K524" t="s">
        <v>778</v>
      </c>
      <c r="L524" t="s">
        <v>1589</v>
      </c>
      <c r="M524">
        <v>10</v>
      </c>
      <c r="N524">
        <v>4</v>
      </c>
      <c r="O524">
        <v>42.9696</v>
      </c>
      <c r="P524">
        <v>51.163699999999999</v>
      </c>
      <c r="Q524">
        <v>21.415400000000002</v>
      </c>
      <c r="R524">
        <v>9.0313999999999997</v>
      </c>
      <c r="S524">
        <v>5.5453999999999999</v>
      </c>
      <c r="T524">
        <v>2.4264999999999999</v>
      </c>
      <c r="U524">
        <v>1.214</v>
      </c>
      <c r="V524">
        <v>0.85940000000000005</v>
      </c>
      <c r="W524">
        <v>0.72970000000000002</v>
      </c>
      <c r="X524">
        <v>0.81840000000000002</v>
      </c>
      <c r="Y524">
        <v>0</v>
      </c>
      <c r="Z524">
        <v>15.7371</v>
      </c>
      <c r="AA524" t="s">
        <v>1518</v>
      </c>
      <c r="AB524">
        <v>0.96309999999999996</v>
      </c>
      <c r="AC524" t="s">
        <v>1595</v>
      </c>
      <c r="AD524">
        <v>0.35189999999999999</v>
      </c>
      <c r="AE524" t="s">
        <v>239</v>
      </c>
      <c r="AF524">
        <v>1.7281</v>
      </c>
      <c r="AG524">
        <v>16.069800000000001</v>
      </c>
      <c r="AH524">
        <v>171.02369999999999</v>
      </c>
      <c r="AI524">
        <v>14</v>
      </c>
      <c r="AJ524">
        <v>6</v>
      </c>
      <c r="AK524">
        <v>47</v>
      </c>
      <c r="AL524">
        <v>11</v>
      </c>
      <c r="AM524">
        <v>54</v>
      </c>
      <c r="AN524" t="s">
        <v>5</v>
      </c>
      <c r="AP524" t="str">
        <f t="shared" si="8"/>
        <v/>
      </c>
    </row>
    <row r="525" spans="1:42">
      <c r="A525" t="s">
        <v>1596</v>
      </c>
      <c r="B525" s="4">
        <v>43402</v>
      </c>
      <c r="C525" s="1">
        <v>0.80208333333333337</v>
      </c>
      <c r="D525" t="s">
        <v>181</v>
      </c>
      <c r="E525" t="s">
        <v>1105</v>
      </c>
      <c r="F525" t="s">
        <v>388</v>
      </c>
      <c r="G525">
        <v>3429</v>
      </c>
      <c r="H525" t="s">
        <v>1481</v>
      </c>
      <c r="I525" t="s">
        <v>1482</v>
      </c>
      <c r="J525" s="3" t="s">
        <v>5</v>
      </c>
      <c r="K525" t="s">
        <v>778</v>
      </c>
      <c r="L525" t="s">
        <v>1589</v>
      </c>
      <c r="M525">
        <v>2</v>
      </c>
      <c r="N525">
        <v>4</v>
      </c>
      <c r="O525">
        <v>67.355999999999995</v>
      </c>
      <c r="P525">
        <v>31.876000000000001</v>
      </c>
      <c r="Q525">
        <v>15.0205</v>
      </c>
      <c r="R525">
        <v>6.3795000000000002</v>
      </c>
      <c r="S525">
        <v>4.2077999999999998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9.9084000000000003</v>
      </c>
      <c r="Z525">
        <v>15.494300000000001</v>
      </c>
      <c r="AA525" t="s">
        <v>1549</v>
      </c>
      <c r="AB525">
        <v>1.1189</v>
      </c>
      <c r="AC525" t="s">
        <v>1567</v>
      </c>
      <c r="AD525">
        <v>0.748</v>
      </c>
      <c r="AE525" t="s">
        <v>1597</v>
      </c>
      <c r="AF525">
        <v>1.2313000000000001</v>
      </c>
      <c r="AG525">
        <v>8.6</v>
      </c>
      <c r="AH525">
        <v>161.9408</v>
      </c>
      <c r="AI525">
        <v>3</v>
      </c>
      <c r="AJ525">
        <v>10</v>
      </c>
      <c r="AK525">
        <v>56</v>
      </c>
      <c r="AL525">
        <v>11</v>
      </c>
      <c r="AM525">
        <v>17</v>
      </c>
      <c r="AN525" t="s">
        <v>5</v>
      </c>
      <c r="AP525" t="str">
        <f t="shared" si="8"/>
        <v/>
      </c>
    </row>
    <row r="526" spans="1:42">
      <c r="A526" t="s">
        <v>1598</v>
      </c>
      <c r="B526" s="4">
        <v>43402</v>
      </c>
      <c r="C526" s="1">
        <v>0.80208333333333337</v>
      </c>
      <c r="D526" t="s">
        <v>181</v>
      </c>
      <c r="E526" t="s">
        <v>1105</v>
      </c>
      <c r="F526" t="s">
        <v>388</v>
      </c>
      <c r="G526">
        <v>3429</v>
      </c>
      <c r="H526" t="s">
        <v>1481</v>
      </c>
      <c r="I526" t="s">
        <v>1482</v>
      </c>
      <c r="J526" s="3" t="s">
        <v>5</v>
      </c>
      <c r="K526" t="s">
        <v>778</v>
      </c>
      <c r="L526" t="s">
        <v>1589</v>
      </c>
      <c r="M526">
        <v>9</v>
      </c>
      <c r="N526">
        <v>3</v>
      </c>
      <c r="O526">
        <v>54.4</v>
      </c>
      <c r="P526">
        <v>41.408000000000001</v>
      </c>
      <c r="Q526">
        <v>15.873799999999999</v>
      </c>
      <c r="R526">
        <v>7.8361000000000001</v>
      </c>
      <c r="S526">
        <v>4.4362000000000004</v>
      </c>
      <c r="T526">
        <v>3.4653999999999998</v>
      </c>
      <c r="U526">
        <v>0.99680000000000002</v>
      </c>
      <c r="V526">
        <v>1.2531000000000001</v>
      </c>
      <c r="W526">
        <v>0</v>
      </c>
      <c r="X526">
        <v>0</v>
      </c>
      <c r="Y526">
        <v>2.2524999999999999</v>
      </c>
      <c r="Z526">
        <v>18.197900000000001</v>
      </c>
      <c r="AA526" t="s">
        <v>674</v>
      </c>
      <c r="AB526">
        <v>2.9699</v>
      </c>
      <c r="AC526" t="s">
        <v>1537</v>
      </c>
      <c r="AD526">
        <v>0.58209999999999995</v>
      </c>
      <c r="AE526" t="s">
        <v>1413</v>
      </c>
      <c r="AF526">
        <v>1.6731</v>
      </c>
      <c r="AG526">
        <v>6.5583999999999998</v>
      </c>
      <c r="AH526">
        <v>161.9032</v>
      </c>
      <c r="AI526">
        <v>8</v>
      </c>
      <c r="AJ526">
        <v>7</v>
      </c>
      <c r="AK526">
        <v>51</v>
      </c>
      <c r="AL526">
        <v>11</v>
      </c>
      <c r="AM526">
        <v>11</v>
      </c>
      <c r="AN526" t="s">
        <v>5</v>
      </c>
      <c r="AP526" t="str">
        <f t="shared" si="8"/>
        <v/>
      </c>
    </row>
    <row r="527" spans="1:42">
      <c r="A527" t="s">
        <v>1599</v>
      </c>
      <c r="B527" s="4">
        <v>43402</v>
      </c>
      <c r="C527" s="1">
        <v>0.80208333333333337</v>
      </c>
      <c r="D527" t="s">
        <v>181</v>
      </c>
      <c r="E527" t="s">
        <v>1105</v>
      </c>
      <c r="F527" t="s">
        <v>388</v>
      </c>
      <c r="G527">
        <v>3429</v>
      </c>
      <c r="H527" t="s">
        <v>1481</v>
      </c>
      <c r="I527" t="s">
        <v>1482</v>
      </c>
      <c r="J527" s="3" t="s">
        <v>5</v>
      </c>
      <c r="K527" t="s">
        <v>778</v>
      </c>
      <c r="L527" t="s">
        <v>1589</v>
      </c>
      <c r="M527">
        <v>5</v>
      </c>
      <c r="N527">
        <v>6</v>
      </c>
      <c r="O527">
        <v>41.02</v>
      </c>
      <c r="P527">
        <v>45.28</v>
      </c>
      <c r="Q527">
        <v>14.01</v>
      </c>
      <c r="R527">
        <v>8.8254000000000001</v>
      </c>
      <c r="S527">
        <v>4.0099</v>
      </c>
      <c r="T527">
        <v>4.7729999999999997</v>
      </c>
      <c r="U527">
        <v>1.7228000000000001</v>
      </c>
      <c r="V527">
        <v>0.81330000000000002</v>
      </c>
      <c r="W527">
        <v>0.76060000000000005</v>
      </c>
      <c r="X527">
        <v>0.71970000000000001</v>
      </c>
      <c r="Y527">
        <v>0</v>
      </c>
      <c r="Z527">
        <v>17.308599999999998</v>
      </c>
      <c r="AA527" t="s">
        <v>1494</v>
      </c>
      <c r="AB527">
        <v>2.1520000000000001</v>
      </c>
      <c r="AC527" t="s">
        <v>1600</v>
      </c>
      <c r="AD527">
        <v>1.8030999999999999</v>
      </c>
      <c r="AE527" t="s">
        <v>1601</v>
      </c>
      <c r="AF527">
        <v>1.3539000000000001</v>
      </c>
      <c r="AG527">
        <v>14.062099999999999</v>
      </c>
      <c r="AH527">
        <v>158.61449999999999</v>
      </c>
      <c r="AI527">
        <v>6</v>
      </c>
      <c r="AJ527">
        <v>8</v>
      </c>
      <c r="AK527">
        <v>51</v>
      </c>
      <c r="AL527">
        <v>11</v>
      </c>
      <c r="AM527">
        <v>5</v>
      </c>
      <c r="AN527" t="s">
        <v>5</v>
      </c>
      <c r="AP527" t="str">
        <f t="shared" si="8"/>
        <v/>
      </c>
    </row>
    <row r="528" spans="1:42">
      <c r="A528" t="s">
        <v>1602</v>
      </c>
      <c r="B528" s="4">
        <v>43402</v>
      </c>
      <c r="C528" s="1">
        <v>0.80208333333333337</v>
      </c>
      <c r="D528" t="s">
        <v>181</v>
      </c>
      <c r="E528" t="s">
        <v>1105</v>
      </c>
      <c r="F528" t="s">
        <v>388</v>
      </c>
      <c r="G528">
        <v>3429</v>
      </c>
      <c r="H528" t="s">
        <v>1481</v>
      </c>
      <c r="I528" t="s">
        <v>1482</v>
      </c>
      <c r="J528" s="3" t="s">
        <v>5</v>
      </c>
      <c r="K528" t="s">
        <v>778</v>
      </c>
      <c r="L528" t="s">
        <v>1589</v>
      </c>
      <c r="M528">
        <v>6</v>
      </c>
      <c r="N528">
        <v>7</v>
      </c>
      <c r="O528">
        <v>52.484000000000002</v>
      </c>
      <c r="P528">
        <v>34.300400000000003</v>
      </c>
      <c r="Q528">
        <v>14.282500000000001</v>
      </c>
      <c r="R528">
        <v>4.7401999999999997</v>
      </c>
      <c r="S528">
        <v>5.085</v>
      </c>
      <c r="T528">
        <v>2.5819000000000001</v>
      </c>
      <c r="U528">
        <v>1.9703999999999999</v>
      </c>
      <c r="V528">
        <v>1.1583000000000001</v>
      </c>
      <c r="W528">
        <v>0.41660000000000003</v>
      </c>
      <c r="X528">
        <v>1.1736</v>
      </c>
      <c r="Y528">
        <v>0</v>
      </c>
      <c r="Z528">
        <v>18.180700000000002</v>
      </c>
      <c r="AA528" t="s">
        <v>518</v>
      </c>
      <c r="AB528">
        <v>1.7759</v>
      </c>
      <c r="AC528" t="s">
        <v>1560</v>
      </c>
      <c r="AD528">
        <v>0.47270000000000001</v>
      </c>
      <c r="AE528" t="s">
        <v>775</v>
      </c>
      <c r="AF528">
        <v>1.2267999999999999</v>
      </c>
      <c r="AG528">
        <v>17.862400000000001</v>
      </c>
      <c r="AH528">
        <v>157.7114</v>
      </c>
      <c r="AI528">
        <v>12</v>
      </c>
      <c r="AJ528">
        <v>3</v>
      </c>
      <c r="AK528">
        <v>50</v>
      </c>
      <c r="AL528">
        <v>11</v>
      </c>
      <c r="AM528">
        <v>201</v>
      </c>
      <c r="AN528" t="s">
        <v>5</v>
      </c>
      <c r="AP528" t="str">
        <f t="shared" si="8"/>
        <v/>
      </c>
    </row>
    <row r="529" spans="1:42">
      <c r="A529" t="s">
        <v>1603</v>
      </c>
      <c r="B529" s="4">
        <v>43402</v>
      </c>
      <c r="C529" s="1">
        <v>0.80208333333333337</v>
      </c>
      <c r="D529" t="s">
        <v>181</v>
      </c>
      <c r="E529" t="s">
        <v>1105</v>
      </c>
      <c r="F529" t="s">
        <v>388</v>
      </c>
      <c r="G529">
        <v>3429</v>
      </c>
      <c r="H529" t="s">
        <v>1481</v>
      </c>
      <c r="I529" t="s">
        <v>1482</v>
      </c>
      <c r="J529" s="3" t="s">
        <v>5</v>
      </c>
      <c r="K529" t="s">
        <v>778</v>
      </c>
      <c r="L529" t="s">
        <v>1589</v>
      </c>
      <c r="M529">
        <v>7</v>
      </c>
      <c r="N529">
        <v>5</v>
      </c>
      <c r="O529">
        <v>42.1188</v>
      </c>
      <c r="P529">
        <v>40.787999999999997</v>
      </c>
      <c r="Q529">
        <v>16.660399999999999</v>
      </c>
      <c r="R529">
        <v>6.8601999999999999</v>
      </c>
      <c r="S529">
        <v>3.3108</v>
      </c>
      <c r="T529">
        <v>3.8995000000000002</v>
      </c>
      <c r="U529">
        <v>1.5658000000000001</v>
      </c>
      <c r="V529">
        <v>1.8956999999999999</v>
      </c>
      <c r="W529">
        <v>1.5604</v>
      </c>
      <c r="X529">
        <v>1.1068</v>
      </c>
      <c r="Y529">
        <v>0</v>
      </c>
      <c r="Z529">
        <v>17.206399999999999</v>
      </c>
      <c r="AA529" t="s">
        <v>1604</v>
      </c>
      <c r="AB529">
        <v>4.5600000000000002E-2</v>
      </c>
      <c r="AC529" t="s">
        <v>1605</v>
      </c>
      <c r="AD529">
        <v>0.16470000000000001</v>
      </c>
      <c r="AE529" t="s">
        <v>1212</v>
      </c>
      <c r="AF529">
        <v>1.2866</v>
      </c>
      <c r="AG529">
        <v>7.8677999999999999</v>
      </c>
      <c r="AH529">
        <v>146.33750000000001</v>
      </c>
      <c r="AI529">
        <v>16</v>
      </c>
      <c r="AJ529">
        <v>1</v>
      </c>
      <c r="AK529">
        <v>49</v>
      </c>
      <c r="AL529">
        <v>11</v>
      </c>
      <c r="AM529">
        <v>3</v>
      </c>
      <c r="AN529" t="s">
        <v>5</v>
      </c>
      <c r="AP529" t="str">
        <f t="shared" si="8"/>
        <v/>
      </c>
    </row>
    <row r="530" spans="1:42">
      <c r="A530" t="s">
        <v>1606</v>
      </c>
      <c r="B530" s="4">
        <v>43402</v>
      </c>
      <c r="C530" s="1">
        <v>0.80208333333333337</v>
      </c>
      <c r="D530" t="s">
        <v>181</v>
      </c>
      <c r="E530" t="s">
        <v>1105</v>
      </c>
      <c r="F530" t="s">
        <v>388</v>
      </c>
      <c r="G530">
        <v>3429</v>
      </c>
      <c r="H530" t="s">
        <v>1481</v>
      </c>
      <c r="I530" t="s">
        <v>1482</v>
      </c>
      <c r="J530" s="3" t="s">
        <v>5</v>
      </c>
      <c r="K530" t="s">
        <v>778</v>
      </c>
      <c r="L530" t="s">
        <v>1589</v>
      </c>
      <c r="M530">
        <v>11</v>
      </c>
      <c r="N530">
        <v>3</v>
      </c>
      <c r="O530">
        <v>25.8215</v>
      </c>
      <c r="P530">
        <v>28.3063</v>
      </c>
      <c r="Q530">
        <v>16.174700000000001</v>
      </c>
      <c r="R530">
        <v>8.8131000000000004</v>
      </c>
      <c r="S530">
        <v>3.9893999999999998</v>
      </c>
      <c r="T530">
        <v>1.9322999999999999</v>
      </c>
      <c r="U530">
        <v>2.1206999999999998</v>
      </c>
      <c r="V530">
        <v>1.3055000000000001</v>
      </c>
      <c r="W530">
        <v>0</v>
      </c>
      <c r="X530">
        <v>0</v>
      </c>
      <c r="Y530">
        <v>1.9739</v>
      </c>
      <c r="Z530">
        <v>14.882899999999999</v>
      </c>
      <c r="AA530" t="s">
        <v>681</v>
      </c>
      <c r="AB530">
        <v>0.40679999999999999</v>
      </c>
      <c r="AC530" t="s">
        <v>682</v>
      </c>
      <c r="AD530">
        <v>0.33040000000000003</v>
      </c>
      <c r="AE530" t="s">
        <v>421</v>
      </c>
      <c r="AF530">
        <v>1.2687999999999999</v>
      </c>
      <c r="AG530">
        <v>10.55</v>
      </c>
      <c r="AH530">
        <v>117.8762</v>
      </c>
      <c r="AI530">
        <v>16</v>
      </c>
      <c r="AJ530">
        <v>9</v>
      </c>
      <c r="AK530">
        <v>46</v>
      </c>
      <c r="AL530">
        <v>11</v>
      </c>
      <c r="AM530">
        <v>16</v>
      </c>
      <c r="AN530" t="s">
        <v>5</v>
      </c>
      <c r="AP530" t="str">
        <f t="shared" si="8"/>
        <v/>
      </c>
    </row>
    <row r="531" spans="1:42">
      <c r="A531" t="s">
        <v>1607</v>
      </c>
      <c r="B531" s="4">
        <v>43402</v>
      </c>
      <c r="C531" s="1">
        <v>0.80208333333333337</v>
      </c>
      <c r="D531" t="s">
        <v>181</v>
      </c>
      <c r="E531" t="s">
        <v>1105</v>
      </c>
      <c r="F531" t="s">
        <v>388</v>
      </c>
      <c r="G531">
        <v>3429</v>
      </c>
      <c r="H531" t="s">
        <v>1481</v>
      </c>
      <c r="I531" t="s">
        <v>1482</v>
      </c>
      <c r="J531" s="3" t="s">
        <v>5</v>
      </c>
      <c r="K531" t="s">
        <v>778</v>
      </c>
      <c r="L531" t="s">
        <v>1589</v>
      </c>
      <c r="M531">
        <v>3</v>
      </c>
      <c r="N531">
        <v>8</v>
      </c>
      <c r="O531">
        <v>38.159700000000001</v>
      </c>
      <c r="P531">
        <v>20.250499999999999</v>
      </c>
      <c r="Q531">
        <v>10.1172</v>
      </c>
      <c r="R531">
        <v>4.6249000000000002</v>
      </c>
      <c r="S531">
        <v>5.5084999999999997</v>
      </c>
      <c r="T531">
        <v>2.5960999999999999</v>
      </c>
      <c r="U531">
        <v>3.2286000000000001</v>
      </c>
      <c r="V531">
        <v>1.431</v>
      </c>
      <c r="W531">
        <v>0.6099</v>
      </c>
      <c r="X531">
        <v>0.74980000000000002</v>
      </c>
      <c r="Y531">
        <v>0</v>
      </c>
      <c r="Z531">
        <v>11.902100000000001</v>
      </c>
      <c r="AA531" t="s">
        <v>1608</v>
      </c>
      <c r="AB531">
        <v>0.66110000000000002</v>
      </c>
      <c r="AC531" t="s">
        <v>1609</v>
      </c>
      <c r="AD531">
        <v>0.65769999999999995</v>
      </c>
      <c r="AE531" t="s">
        <v>1610</v>
      </c>
      <c r="AF531">
        <v>1.2965</v>
      </c>
      <c r="AG531">
        <v>15.572900000000001</v>
      </c>
      <c r="AH531">
        <v>117.36669999999999</v>
      </c>
      <c r="AI531">
        <v>20</v>
      </c>
      <c r="AJ531">
        <v>11</v>
      </c>
      <c r="AK531">
        <v>55</v>
      </c>
      <c r="AL531">
        <v>11</v>
      </c>
      <c r="AM531">
        <v>25</v>
      </c>
      <c r="AN531" t="s">
        <v>5</v>
      </c>
      <c r="AP531" t="str">
        <f t="shared" si="8"/>
        <v/>
      </c>
    </row>
    <row r="532" spans="1:42">
      <c r="A532" t="s">
        <v>1612</v>
      </c>
      <c r="B532" s="4">
        <v>43402</v>
      </c>
      <c r="C532" s="1">
        <v>0.82291666666666663</v>
      </c>
      <c r="D532" t="s">
        <v>181</v>
      </c>
      <c r="E532" t="s">
        <v>1105</v>
      </c>
      <c r="F532" t="s">
        <v>388</v>
      </c>
      <c r="G532">
        <v>3429</v>
      </c>
      <c r="H532" t="s">
        <v>1481</v>
      </c>
      <c r="I532" t="s">
        <v>1482</v>
      </c>
      <c r="J532" s="3" t="s">
        <v>5</v>
      </c>
      <c r="K532" t="s">
        <v>778</v>
      </c>
      <c r="L532" t="s">
        <v>1611</v>
      </c>
      <c r="M532">
        <v>1</v>
      </c>
      <c r="N532">
        <v>7</v>
      </c>
      <c r="O532">
        <v>71.2</v>
      </c>
      <c r="P532">
        <v>48</v>
      </c>
      <c r="Q532">
        <v>21.197199999999999</v>
      </c>
      <c r="R532">
        <v>7.3238000000000003</v>
      </c>
      <c r="S532">
        <v>5.1463999999999999</v>
      </c>
      <c r="T532">
        <v>4.9687999999999999</v>
      </c>
      <c r="U532">
        <v>2.5897999999999999</v>
      </c>
      <c r="V532">
        <v>2.3273999999999999</v>
      </c>
      <c r="W532">
        <v>1.4247000000000001</v>
      </c>
      <c r="X532">
        <v>1.3213999999999999</v>
      </c>
      <c r="Y532">
        <v>0</v>
      </c>
      <c r="Z532">
        <v>18.984999999999999</v>
      </c>
      <c r="AA532" t="s">
        <v>671</v>
      </c>
      <c r="AB532">
        <v>1.9991000000000001</v>
      </c>
      <c r="AC532" t="s">
        <v>1570</v>
      </c>
      <c r="AD532">
        <v>1.0163</v>
      </c>
      <c r="AE532" t="s">
        <v>787</v>
      </c>
      <c r="AF532">
        <v>1.4931000000000001</v>
      </c>
      <c r="AG532">
        <v>12.6045</v>
      </c>
      <c r="AH532">
        <v>201.59739999999999</v>
      </c>
      <c r="AI532">
        <v>2</v>
      </c>
      <c r="AJ532">
        <v>2</v>
      </c>
      <c r="AK532">
        <v>57</v>
      </c>
      <c r="AL532">
        <v>11</v>
      </c>
      <c r="AM532">
        <v>9</v>
      </c>
      <c r="AN532" t="s">
        <v>5</v>
      </c>
      <c r="AP532" t="str">
        <f t="shared" si="8"/>
        <v/>
      </c>
    </row>
    <row r="533" spans="1:42">
      <c r="A533" t="s">
        <v>1613</v>
      </c>
      <c r="B533" s="4">
        <v>43402</v>
      </c>
      <c r="C533" s="1">
        <v>0.82291666666666663</v>
      </c>
      <c r="D533" t="s">
        <v>181</v>
      </c>
      <c r="E533" t="s">
        <v>1105</v>
      </c>
      <c r="F533" t="s">
        <v>388</v>
      </c>
      <c r="G533">
        <v>3429</v>
      </c>
      <c r="H533" t="s">
        <v>1481</v>
      </c>
      <c r="I533" t="s">
        <v>1482</v>
      </c>
      <c r="J533" s="3" t="s">
        <v>5</v>
      </c>
      <c r="K533" t="s">
        <v>778</v>
      </c>
      <c r="L533" t="s">
        <v>1611</v>
      </c>
      <c r="M533">
        <v>4</v>
      </c>
      <c r="N533">
        <v>3</v>
      </c>
      <c r="O533">
        <v>60.645000000000003</v>
      </c>
      <c r="P533">
        <v>27.544499999999999</v>
      </c>
      <c r="Q533">
        <v>21.445699999999999</v>
      </c>
      <c r="R533">
        <v>5.6486000000000001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14.255599999999999</v>
      </c>
      <c r="Z533">
        <v>16.7257</v>
      </c>
      <c r="AA533" t="s">
        <v>391</v>
      </c>
      <c r="AB533">
        <v>2.2387000000000001</v>
      </c>
      <c r="AC533" t="s">
        <v>1504</v>
      </c>
      <c r="AD533">
        <v>2.1124999999999998</v>
      </c>
      <c r="AE533" t="s">
        <v>239</v>
      </c>
      <c r="AF533">
        <v>1.7286999999999999</v>
      </c>
      <c r="AG533">
        <v>22.5</v>
      </c>
      <c r="AH533">
        <v>174.8449</v>
      </c>
      <c r="AI533">
        <v>4</v>
      </c>
      <c r="AJ533">
        <v>5</v>
      </c>
      <c r="AK533">
        <v>55</v>
      </c>
      <c r="AL533">
        <v>11</v>
      </c>
      <c r="AM533">
        <v>6</v>
      </c>
      <c r="AN533" t="s">
        <v>5</v>
      </c>
      <c r="AP533" t="str">
        <f t="shared" si="8"/>
        <v/>
      </c>
    </row>
    <row r="534" spans="1:42">
      <c r="A534" t="s">
        <v>1614</v>
      </c>
      <c r="B534" s="4">
        <v>43402</v>
      </c>
      <c r="C534" s="1">
        <v>0.82291666666666663</v>
      </c>
      <c r="D534" t="s">
        <v>181</v>
      </c>
      <c r="E534" t="s">
        <v>1105</v>
      </c>
      <c r="F534" t="s">
        <v>388</v>
      </c>
      <c r="G534">
        <v>3429</v>
      </c>
      <c r="H534" t="s">
        <v>1481</v>
      </c>
      <c r="I534" t="s">
        <v>1482</v>
      </c>
      <c r="J534" s="3" t="s">
        <v>5</v>
      </c>
      <c r="K534" t="s">
        <v>778</v>
      </c>
      <c r="L534" t="s">
        <v>1611</v>
      </c>
      <c r="M534">
        <v>9</v>
      </c>
      <c r="N534">
        <v>3</v>
      </c>
      <c r="O534">
        <v>55.56</v>
      </c>
      <c r="P534">
        <v>40.329900000000002</v>
      </c>
      <c r="Q534">
        <v>22.0334</v>
      </c>
      <c r="R534">
        <v>5.7431999999999999</v>
      </c>
      <c r="S534">
        <v>3.3721000000000001</v>
      </c>
      <c r="T534">
        <v>2.7778999999999998</v>
      </c>
      <c r="U534">
        <v>2.8771</v>
      </c>
      <c r="V534">
        <v>1.3150999999999999</v>
      </c>
      <c r="W534">
        <v>1.4705999999999999</v>
      </c>
      <c r="X534">
        <v>0.74460000000000004</v>
      </c>
      <c r="Y534">
        <v>0</v>
      </c>
      <c r="Z534">
        <v>16.953600000000002</v>
      </c>
      <c r="AA534" t="s">
        <v>674</v>
      </c>
      <c r="AB534">
        <v>2.9699</v>
      </c>
      <c r="AC534" t="s">
        <v>1537</v>
      </c>
      <c r="AD534">
        <v>0.88970000000000005</v>
      </c>
      <c r="AE534" t="s">
        <v>659</v>
      </c>
      <c r="AF534">
        <v>0.30580000000000002</v>
      </c>
      <c r="AG534">
        <v>7.4846000000000004</v>
      </c>
      <c r="AH534">
        <v>164.82749999999999</v>
      </c>
      <c r="AI534">
        <v>8</v>
      </c>
      <c r="AJ534">
        <v>9</v>
      </c>
      <c r="AK534">
        <v>51</v>
      </c>
      <c r="AL534">
        <v>11</v>
      </c>
      <c r="AM534">
        <v>13</v>
      </c>
      <c r="AN534" t="s">
        <v>5</v>
      </c>
      <c r="AP534" t="str">
        <f t="shared" si="8"/>
        <v/>
      </c>
    </row>
    <row r="535" spans="1:42">
      <c r="A535" t="s">
        <v>1615</v>
      </c>
      <c r="B535" s="4">
        <v>43402</v>
      </c>
      <c r="C535" s="1">
        <v>0.82291666666666663</v>
      </c>
      <c r="D535" t="s">
        <v>181</v>
      </c>
      <c r="E535" t="s">
        <v>1105</v>
      </c>
      <c r="F535" t="s">
        <v>388</v>
      </c>
      <c r="G535">
        <v>3429</v>
      </c>
      <c r="H535" t="s">
        <v>1481</v>
      </c>
      <c r="I535" t="s">
        <v>1482</v>
      </c>
      <c r="J535" s="3" t="s">
        <v>5</v>
      </c>
      <c r="K535" t="s">
        <v>778</v>
      </c>
      <c r="L535" t="s">
        <v>1611</v>
      </c>
      <c r="M535">
        <v>8</v>
      </c>
      <c r="N535">
        <v>3</v>
      </c>
      <c r="O535">
        <v>51.4</v>
      </c>
      <c r="P535">
        <v>41.152000000000001</v>
      </c>
      <c r="Q535">
        <v>19.791599999999999</v>
      </c>
      <c r="R535">
        <v>5.6210000000000004</v>
      </c>
      <c r="S535">
        <v>4.3841999999999999</v>
      </c>
      <c r="T535">
        <v>3.226</v>
      </c>
      <c r="U535">
        <v>2.1831999999999998</v>
      </c>
      <c r="V535">
        <v>2.1991999999999998</v>
      </c>
      <c r="W535">
        <v>1.4670000000000001</v>
      </c>
      <c r="X535">
        <v>1.5368999999999999</v>
      </c>
      <c r="Y535">
        <v>0</v>
      </c>
      <c r="Z535">
        <v>10.758599999999999</v>
      </c>
      <c r="AA535" t="s">
        <v>1525</v>
      </c>
      <c r="AB535">
        <v>0.88719999999999999</v>
      </c>
      <c r="AC535" t="s">
        <v>247</v>
      </c>
      <c r="AD535">
        <v>0.95609999999999995</v>
      </c>
      <c r="AE535" t="s">
        <v>1224</v>
      </c>
      <c r="AF535">
        <v>2.2646000000000002</v>
      </c>
      <c r="AG535">
        <v>9.2661999999999995</v>
      </c>
      <c r="AH535">
        <v>157.09379999999999</v>
      </c>
      <c r="AI535">
        <v>8</v>
      </c>
      <c r="AJ535">
        <v>6</v>
      </c>
      <c r="AK535">
        <v>51</v>
      </c>
      <c r="AL535">
        <v>11</v>
      </c>
      <c r="AM535">
        <v>18</v>
      </c>
      <c r="AN535" t="s">
        <v>5</v>
      </c>
      <c r="AP535" t="str">
        <f t="shared" si="8"/>
        <v/>
      </c>
    </row>
    <row r="536" spans="1:42">
      <c r="A536" t="s">
        <v>1616</v>
      </c>
      <c r="B536" s="4">
        <v>43402</v>
      </c>
      <c r="C536" s="1">
        <v>0.82291666666666663</v>
      </c>
      <c r="D536" t="s">
        <v>181</v>
      </c>
      <c r="E536" t="s">
        <v>1105</v>
      </c>
      <c r="F536" t="s">
        <v>388</v>
      </c>
      <c r="G536">
        <v>3429</v>
      </c>
      <c r="H536" t="s">
        <v>1481</v>
      </c>
      <c r="I536" t="s">
        <v>1482</v>
      </c>
      <c r="J536" s="3" t="s">
        <v>5</v>
      </c>
      <c r="K536" t="s">
        <v>778</v>
      </c>
      <c r="L536" t="s">
        <v>1611</v>
      </c>
      <c r="M536">
        <v>3</v>
      </c>
      <c r="N536">
        <v>4</v>
      </c>
      <c r="O536">
        <v>32.500100000000003</v>
      </c>
      <c r="P536">
        <v>54.2102</v>
      </c>
      <c r="Q536">
        <v>19.574100000000001</v>
      </c>
      <c r="R536">
        <v>4.7686000000000002</v>
      </c>
      <c r="S536">
        <v>4.2325999999999997</v>
      </c>
      <c r="T536">
        <v>5.2107999999999999</v>
      </c>
      <c r="U536">
        <v>2.8683999999999998</v>
      </c>
      <c r="V536">
        <v>1.3884000000000001</v>
      </c>
      <c r="W536">
        <v>1.0375000000000001</v>
      </c>
      <c r="X536">
        <v>0.99399999999999999</v>
      </c>
      <c r="Y536">
        <v>0</v>
      </c>
      <c r="Z536">
        <v>10.48</v>
      </c>
      <c r="AA536" t="s">
        <v>518</v>
      </c>
      <c r="AB536">
        <v>2.0537000000000001</v>
      </c>
      <c r="AC536" t="s">
        <v>1560</v>
      </c>
      <c r="AD536">
        <v>1.0463</v>
      </c>
      <c r="AE536" t="s">
        <v>1617</v>
      </c>
      <c r="AF536">
        <v>1.4252</v>
      </c>
      <c r="AG536">
        <v>13.5426</v>
      </c>
      <c r="AH536">
        <v>155.33250000000001</v>
      </c>
      <c r="AI536">
        <v>10</v>
      </c>
      <c r="AJ536">
        <v>7</v>
      </c>
      <c r="AK536">
        <v>52</v>
      </c>
      <c r="AL536">
        <v>11</v>
      </c>
      <c r="AM536">
        <v>39</v>
      </c>
      <c r="AN536" t="s">
        <v>5</v>
      </c>
      <c r="AP536" t="str">
        <f t="shared" si="8"/>
        <v/>
      </c>
    </row>
    <row r="537" spans="1:42">
      <c r="A537" t="s">
        <v>1618</v>
      </c>
      <c r="B537" s="4">
        <v>43402</v>
      </c>
      <c r="C537" s="1">
        <v>0.82291666666666663</v>
      </c>
      <c r="D537" t="s">
        <v>181</v>
      </c>
      <c r="E537" t="s">
        <v>1105</v>
      </c>
      <c r="F537" t="s">
        <v>388</v>
      </c>
      <c r="G537">
        <v>3429</v>
      </c>
      <c r="H537" t="s">
        <v>1481</v>
      </c>
      <c r="I537" t="s">
        <v>1482</v>
      </c>
      <c r="J537" s="3" t="s">
        <v>5</v>
      </c>
      <c r="K537" t="s">
        <v>778</v>
      </c>
      <c r="L537" t="s">
        <v>1611</v>
      </c>
      <c r="M537">
        <v>6</v>
      </c>
      <c r="N537">
        <v>3</v>
      </c>
      <c r="O537">
        <v>57.88</v>
      </c>
      <c r="P537">
        <v>34.671799999999998</v>
      </c>
      <c r="Q537">
        <v>19.5566</v>
      </c>
      <c r="R537">
        <v>6.0711000000000004</v>
      </c>
      <c r="S537">
        <v>3.9093</v>
      </c>
      <c r="T537">
        <v>4.1551999999999998</v>
      </c>
      <c r="U537">
        <v>3.2795999999999998</v>
      </c>
      <c r="V537">
        <v>1.1165</v>
      </c>
      <c r="W537">
        <v>0.9405</v>
      </c>
      <c r="X537">
        <v>1.5657000000000001</v>
      </c>
      <c r="Y537">
        <v>0</v>
      </c>
      <c r="Z537">
        <v>17.225000000000001</v>
      </c>
      <c r="AA537" t="s">
        <v>511</v>
      </c>
      <c r="AB537">
        <v>1.3227</v>
      </c>
      <c r="AC537" t="s">
        <v>512</v>
      </c>
      <c r="AD537">
        <v>0.25750000000000001</v>
      </c>
      <c r="AE537" t="s">
        <v>1619</v>
      </c>
      <c r="AF537">
        <v>0</v>
      </c>
      <c r="AG537">
        <v>2.1</v>
      </c>
      <c r="AH537">
        <v>154.05170000000001</v>
      </c>
      <c r="AI537">
        <v>12</v>
      </c>
      <c r="AJ537">
        <v>3</v>
      </c>
      <c r="AK537">
        <v>53</v>
      </c>
      <c r="AL537">
        <v>11</v>
      </c>
      <c r="AM537">
        <v>18</v>
      </c>
      <c r="AN537" t="s">
        <v>5</v>
      </c>
      <c r="AP537" t="str">
        <f t="shared" si="8"/>
        <v/>
      </c>
    </row>
    <row r="538" spans="1:42">
      <c r="A538" t="s">
        <v>1620</v>
      </c>
      <c r="B538" s="4">
        <v>43402</v>
      </c>
      <c r="C538" s="1">
        <v>0.82291666666666663</v>
      </c>
      <c r="D538" t="s">
        <v>181</v>
      </c>
      <c r="E538" t="s">
        <v>1105</v>
      </c>
      <c r="F538" t="s">
        <v>388</v>
      </c>
      <c r="G538">
        <v>3429</v>
      </c>
      <c r="H538" t="s">
        <v>1481</v>
      </c>
      <c r="I538" t="s">
        <v>1482</v>
      </c>
      <c r="J538" s="3" t="s">
        <v>5</v>
      </c>
      <c r="K538" t="s">
        <v>778</v>
      </c>
      <c r="L538" t="s">
        <v>1611</v>
      </c>
      <c r="M538">
        <v>7</v>
      </c>
      <c r="N538">
        <v>3</v>
      </c>
      <c r="O538">
        <v>46.63</v>
      </c>
      <c r="P538">
        <v>36.973199999999999</v>
      </c>
      <c r="Q538">
        <v>16.4194</v>
      </c>
      <c r="R538">
        <v>5.5766999999999998</v>
      </c>
      <c r="S538">
        <v>3.8096000000000001</v>
      </c>
      <c r="T538">
        <v>2.8595999999999999</v>
      </c>
      <c r="U538">
        <v>2.1745000000000001</v>
      </c>
      <c r="V538">
        <v>2.4733999999999998</v>
      </c>
      <c r="W538">
        <v>1.7232000000000001</v>
      </c>
      <c r="X538">
        <v>0.89449999999999996</v>
      </c>
      <c r="Y538">
        <v>0</v>
      </c>
      <c r="Z538">
        <v>17.4207</v>
      </c>
      <c r="AA538" t="s">
        <v>1621</v>
      </c>
      <c r="AB538">
        <v>0.73280000000000001</v>
      </c>
      <c r="AC538" t="s">
        <v>1622</v>
      </c>
      <c r="AD538">
        <v>0.40329999999999999</v>
      </c>
      <c r="AE538" t="s">
        <v>239</v>
      </c>
      <c r="AF538">
        <v>1.7286999999999999</v>
      </c>
      <c r="AG538">
        <v>13.833600000000001</v>
      </c>
      <c r="AH538">
        <v>153.6532</v>
      </c>
      <c r="AI538">
        <v>12</v>
      </c>
      <c r="AJ538">
        <v>4</v>
      </c>
      <c r="AK538">
        <v>52</v>
      </c>
      <c r="AL538">
        <v>11</v>
      </c>
      <c r="AM538">
        <v>18</v>
      </c>
      <c r="AN538" t="s">
        <v>5</v>
      </c>
      <c r="AP538" t="str">
        <f t="shared" si="8"/>
        <v/>
      </c>
    </row>
    <row r="539" spans="1:42">
      <c r="A539" t="s">
        <v>1623</v>
      </c>
      <c r="B539" s="4">
        <v>43402</v>
      </c>
      <c r="C539" s="1">
        <v>0.82291666666666663</v>
      </c>
      <c r="D539" t="s">
        <v>181</v>
      </c>
      <c r="E539" t="s">
        <v>1105</v>
      </c>
      <c r="F539" t="s">
        <v>388</v>
      </c>
      <c r="G539">
        <v>3429</v>
      </c>
      <c r="H539" t="s">
        <v>1481</v>
      </c>
      <c r="I539" t="s">
        <v>1482</v>
      </c>
      <c r="J539" s="3" t="s">
        <v>5</v>
      </c>
      <c r="K539" t="s">
        <v>778</v>
      </c>
      <c r="L539" t="s">
        <v>1611</v>
      </c>
      <c r="M539">
        <v>2</v>
      </c>
      <c r="N539">
        <v>5</v>
      </c>
      <c r="O539">
        <v>43.283999999999999</v>
      </c>
      <c r="P539">
        <v>27.816800000000001</v>
      </c>
      <c r="Q539">
        <v>24.204599999999999</v>
      </c>
      <c r="R539">
        <v>8.7256999999999998</v>
      </c>
      <c r="S539">
        <v>4.3090000000000002</v>
      </c>
      <c r="T539">
        <v>1.8427</v>
      </c>
      <c r="U539">
        <v>1.2316</v>
      </c>
      <c r="V539">
        <v>2.1295999999999999</v>
      </c>
      <c r="W539">
        <v>1.0546</v>
      </c>
      <c r="X539">
        <v>1.0661</v>
      </c>
      <c r="Y539">
        <v>0</v>
      </c>
      <c r="Z539">
        <v>9.6649999999999991</v>
      </c>
      <c r="AA539" t="s">
        <v>1489</v>
      </c>
      <c r="AB539">
        <v>1.7586999999999999</v>
      </c>
      <c r="AC539" t="s">
        <v>820</v>
      </c>
      <c r="AD539">
        <v>1.2309000000000001</v>
      </c>
      <c r="AE539" t="s">
        <v>520</v>
      </c>
      <c r="AF539">
        <v>1.2899</v>
      </c>
      <c r="AG539">
        <v>13.170299999999999</v>
      </c>
      <c r="AH539">
        <v>142.77950000000001</v>
      </c>
      <c r="AI539">
        <v>12</v>
      </c>
      <c r="AJ539">
        <v>10</v>
      </c>
      <c r="AK539">
        <v>55</v>
      </c>
      <c r="AL539">
        <v>11</v>
      </c>
      <c r="AM539">
        <v>30</v>
      </c>
      <c r="AN539" t="s">
        <v>5</v>
      </c>
      <c r="AP539" t="str">
        <f t="shared" si="8"/>
        <v/>
      </c>
    </row>
    <row r="540" spans="1:42">
      <c r="A540" t="s">
        <v>1624</v>
      </c>
      <c r="B540" s="4">
        <v>43402</v>
      </c>
      <c r="C540" s="1">
        <v>0.82291666666666663</v>
      </c>
      <c r="D540" t="s">
        <v>181</v>
      </c>
      <c r="E540" t="s">
        <v>1105</v>
      </c>
      <c r="F540" t="s">
        <v>388</v>
      </c>
      <c r="G540">
        <v>3429</v>
      </c>
      <c r="H540" t="s">
        <v>1481</v>
      </c>
      <c r="I540" t="s">
        <v>1482</v>
      </c>
      <c r="J540" s="3" t="s">
        <v>5</v>
      </c>
      <c r="K540" t="s">
        <v>778</v>
      </c>
      <c r="L540" t="s">
        <v>1611</v>
      </c>
      <c r="M540">
        <v>10</v>
      </c>
      <c r="N540">
        <v>4</v>
      </c>
      <c r="O540">
        <v>40.606699999999996</v>
      </c>
      <c r="P540">
        <v>30.3735</v>
      </c>
      <c r="Q540">
        <v>18.698</v>
      </c>
      <c r="R540">
        <v>4.4425999999999997</v>
      </c>
      <c r="S540">
        <v>6.6635999999999997</v>
      </c>
      <c r="T540">
        <v>3.1059000000000001</v>
      </c>
      <c r="U540">
        <v>2.4948000000000001</v>
      </c>
      <c r="V540">
        <v>1.4252</v>
      </c>
      <c r="W540">
        <v>0.91090000000000004</v>
      </c>
      <c r="X540">
        <v>0.72989999999999999</v>
      </c>
      <c r="Y540">
        <v>0</v>
      </c>
      <c r="Z540">
        <v>13.472899999999999</v>
      </c>
      <c r="AA540" t="s">
        <v>309</v>
      </c>
      <c r="AB540">
        <v>1.5772999999999999</v>
      </c>
      <c r="AC540" t="s">
        <v>1625</v>
      </c>
      <c r="AD540">
        <v>1.1213</v>
      </c>
      <c r="AE540" t="s">
        <v>1626</v>
      </c>
      <c r="AF540">
        <v>1.3158000000000001</v>
      </c>
      <c r="AG540">
        <v>10.511100000000001</v>
      </c>
      <c r="AH540">
        <v>137.4495</v>
      </c>
      <c r="AI540">
        <v>33</v>
      </c>
      <c r="AJ540">
        <v>8</v>
      </c>
      <c r="AK540">
        <v>46</v>
      </c>
      <c r="AL540">
        <v>11</v>
      </c>
      <c r="AM540">
        <v>73</v>
      </c>
      <c r="AN540" t="s">
        <v>5</v>
      </c>
      <c r="AP540" t="str">
        <f t="shared" si="8"/>
        <v/>
      </c>
    </row>
    <row r="541" spans="1:42">
      <c r="A541" t="s">
        <v>1627</v>
      </c>
      <c r="B541" s="4">
        <v>43402</v>
      </c>
      <c r="C541" s="1">
        <v>0.82291666666666663</v>
      </c>
      <c r="D541" t="s">
        <v>181</v>
      </c>
      <c r="E541" t="s">
        <v>1105</v>
      </c>
      <c r="F541" t="s">
        <v>388</v>
      </c>
      <c r="G541">
        <v>3429</v>
      </c>
      <c r="H541" t="s">
        <v>1481</v>
      </c>
      <c r="I541" t="s">
        <v>1482</v>
      </c>
      <c r="J541" s="3" t="s">
        <v>5</v>
      </c>
      <c r="K541" t="s">
        <v>778</v>
      </c>
      <c r="L541" t="s">
        <v>1611</v>
      </c>
      <c r="M541">
        <v>5</v>
      </c>
      <c r="N541">
        <v>4</v>
      </c>
      <c r="O541">
        <v>41.239699999999999</v>
      </c>
      <c r="P541">
        <v>31.346699999999998</v>
      </c>
      <c r="Q541">
        <v>15.8331</v>
      </c>
      <c r="R541">
        <v>4.8456999999999999</v>
      </c>
      <c r="S541">
        <v>7.0259999999999998</v>
      </c>
      <c r="T541">
        <v>3.8003999999999998</v>
      </c>
      <c r="U541">
        <v>1.7250000000000001</v>
      </c>
      <c r="V541">
        <v>1.9539</v>
      </c>
      <c r="W541">
        <v>0.55149999999999999</v>
      </c>
      <c r="X541">
        <v>0.62819999999999998</v>
      </c>
      <c r="Y541">
        <v>0</v>
      </c>
      <c r="Z541">
        <v>15.412100000000001</v>
      </c>
      <c r="AA541" t="s">
        <v>1628</v>
      </c>
      <c r="AB541">
        <v>1.1902999999999999</v>
      </c>
      <c r="AC541" t="s">
        <v>1629</v>
      </c>
      <c r="AD541">
        <v>0.7702</v>
      </c>
      <c r="AE541" t="s">
        <v>239</v>
      </c>
      <c r="AF541">
        <v>1.7281</v>
      </c>
      <c r="AG541">
        <v>7.2942</v>
      </c>
      <c r="AH541">
        <v>135.34520000000001</v>
      </c>
      <c r="AI541">
        <v>14</v>
      </c>
      <c r="AJ541">
        <v>11</v>
      </c>
      <c r="AK541">
        <v>51</v>
      </c>
      <c r="AL541">
        <v>11</v>
      </c>
      <c r="AM541">
        <v>18</v>
      </c>
      <c r="AN541" t="s">
        <v>5</v>
      </c>
      <c r="AP541" t="str">
        <f t="shared" si="8"/>
        <v/>
      </c>
    </row>
    <row r="542" spans="1:42">
      <c r="A542" t="s">
        <v>1630</v>
      </c>
      <c r="B542" s="4">
        <v>43402</v>
      </c>
      <c r="C542" s="1">
        <v>0.82291666666666663</v>
      </c>
      <c r="D542" t="s">
        <v>181</v>
      </c>
      <c r="E542" t="s">
        <v>1105</v>
      </c>
      <c r="F542" t="s">
        <v>388</v>
      </c>
      <c r="G542">
        <v>3429</v>
      </c>
      <c r="H542" t="s">
        <v>1481</v>
      </c>
      <c r="I542" t="s">
        <v>1482</v>
      </c>
      <c r="J542" s="3" t="s">
        <v>5</v>
      </c>
      <c r="K542" t="s">
        <v>778</v>
      </c>
      <c r="L542" t="s">
        <v>1611</v>
      </c>
      <c r="M542">
        <v>11</v>
      </c>
      <c r="N542">
        <v>3</v>
      </c>
      <c r="O542">
        <v>31.2987</v>
      </c>
      <c r="P542">
        <v>22.709800000000001</v>
      </c>
      <c r="Q542">
        <v>11.4701</v>
      </c>
      <c r="R542">
        <v>4.9778000000000002</v>
      </c>
      <c r="S542">
        <v>2.7494999999999998</v>
      </c>
      <c r="T542">
        <v>2.9756</v>
      </c>
      <c r="U542">
        <v>0</v>
      </c>
      <c r="V542">
        <v>0</v>
      </c>
      <c r="W542">
        <v>0</v>
      </c>
      <c r="X542">
        <v>0</v>
      </c>
      <c r="Y542">
        <v>4.4696999999999996</v>
      </c>
      <c r="Z542">
        <v>17.026399999999999</v>
      </c>
      <c r="AA542" t="s">
        <v>321</v>
      </c>
      <c r="AB542">
        <v>2.1355</v>
      </c>
      <c r="AC542" t="s">
        <v>672</v>
      </c>
      <c r="AD542">
        <v>1.0016</v>
      </c>
      <c r="AE542" t="s">
        <v>1631</v>
      </c>
      <c r="AF542">
        <v>2.5352000000000001</v>
      </c>
      <c r="AG542">
        <v>6.7</v>
      </c>
      <c r="AH542">
        <v>110.04989999999999</v>
      </c>
      <c r="AI542">
        <v>20</v>
      </c>
      <c r="AJ542">
        <v>1</v>
      </c>
      <c r="AK542">
        <v>46</v>
      </c>
      <c r="AL542">
        <v>11</v>
      </c>
      <c r="AM542">
        <v>54</v>
      </c>
      <c r="AN542" t="s">
        <v>5</v>
      </c>
      <c r="AP542" t="str">
        <f t="shared" si="8"/>
        <v/>
      </c>
    </row>
    <row r="543" spans="1:42">
      <c r="A543" t="s">
        <v>1634</v>
      </c>
      <c r="B543" s="4">
        <v>43402</v>
      </c>
      <c r="C543" s="1">
        <v>0.84375</v>
      </c>
      <c r="D543" t="s">
        <v>181</v>
      </c>
      <c r="E543" t="s">
        <v>1632</v>
      </c>
      <c r="F543" t="s">
        <v>230</v>
      </c>
      <c r="G543">
        <v>5434</v>
      </c>
      <c r="H543" t="s">
        <v>1481</v>
      </c>
      <c r="I543" t="s">
        <v>1482</v>
      </c>
      <c r="J543" s="3" t="s">
        <v>5</v>
      </c>
      <c r="K543" t="s">
        <v>778</v>
      </c>
      <c r="L543" t="s">
        <v>1633</v>
      </c>
      <c r="M543">
        <v>10</v>
      </c>
      <c r="N543">
        <v>4</v>
      </c>
      <c r="O543">
        <v>76.7</v>
      </c>
      <c r="P543">
        <v>63.44</v>
      </c>
      <c r="Q543">
        <v>23.089200000000002</v>
      </c>
      <c r="R543">
        <v>9.5380000000000003</v>
      </c>
      <c r="S543">
        <v>4.5183999999999997</v>
      </c>
      <c r="T543">
        <v>4.2957000000000001</v>
      </c>
      <c r="U543">
        <v>2.1743999999999999</v>
      </c>
      <c r="V543">
        <v>2.4584999999999999</v>
      </c>
      <c r="W543">
        <v>1.6573</v>
      </c>
      <c r="X543">
        <v>0.93340000000000001</v>
      </c>
      <c r="Y543">
        <v>0</v>
      </c>
      <c r="Z543">
        <v>18.370699999999999</v>
      </c>
      <c r="AA543" t="s">
        <v>1264</v>
      </c>
      <c r="AB543">
        <v>5.1388999999999996</v>
      </c>
      <c r="AC543" t="s">
        <v>1265</v>
      </c>
      <c r="AD543">
        <v>1.5134000000000001</v>
      </c>
      <c r="AE543" t="s">
        <v>729</v>
      </c>
      <c r="AF543">
        <v>2.1410999999999998</v>
      </c>
      <c r="AG543">
        <v>15.8302</v>
      </c>
      <c r="AH543">
        <v>231.79929999999999</v>
      </c>
      <c r="AI543">
        <v>4</v>
      </c>
      <c r="AJ543">
        <v>12</v>
      </c>
      <c r="AK543">
        <v>63</v>
      </c>
      <c r="AL543">
        <v>12</v>
      </c>
      <c r="AM543">
        <v>20</v>
      </c>
      <c r="AN543" t="s">
        <v>5</v>
      </c>
      <c r="AP543" t="str">
        <f t="shared" si="8"/>
        <v/>
      </c>
    </row>
    <row r="544" spans="1:42">
      <c r="A544" t="s">
        <v>1635</v>
      </c>
      <c r="B544" s="4">
        <v>43402</v>
      </c>
      <c r="C544" s="1">
        <v>0.84375</v>
      </c>
      <c r="D544" t="s">
        <v>181</v>
      </c>
      <c r="E544" t="s">
        <v>1632</v>
      </c>
      <c r="F544" t="s">
        <v>230</v>
      </c>
      <c r="G544">
        <v>5434</v>
      </c>
      <c r="H544" t="s">
        <v>1481</v>
      </c>
      <c r="I544" t="s">
        <v>1482</v>
      </c>
      <c r="J544" s="3" t="s">
        <v>5</v>
      </c>
      <c r="K544" t="s">
        <v>778</v>
      </c>
      <c r="L544" t="s">
        <v>1633</v>
      </c>
      <c r="M544">
        <v>3</v>
      </c>
      <c r="N544">
        <v>3</v>
      </c>
      <c r="O544">
        <v>79.061199999999999</v>
      </c>
      <c r="P544">
        <v>54.951999999999998</v>
      </c>
      <c r="Q544">
        <v>25.784500000000001</v>
      </c>
      <c r="R544">
        <v>9.6265999999999998</v>
      </c>
      <c r="S544">
        <v>6.2435999999999998</v>
      </c>
      <c r="T544">
        <v>5.6006999999999998</v>
      </c>
      <c r="U544">
        <v>3.1520000000000001</v>
      </c>
      <c r="V544">
        <v>1.498</v>
      </c>
      <c r="W544">
        <v>0</v>
      </c>
      <c r="X544">
        <v>0</v>
      </c>
      <c r="Y544">
        <v>3.367</v>
      </c>
      <c r="Z544">
        <v>19.850000000000001</v>
      </c>
      <c r="AA544" t="s">
        <v>959</v>
      </c>
      <c r="AB544">
        <v>1.2776000000000001</v>
      </c>
      <c r="AC544" t="s">
        <v>1389</v>
      </c>
      <c r="AD544">
        <v>2.4946000000000002</v>
      </c>
      <c r="AE544" t="s">
        <v>1626</v>
      </c>
      <c r="AF544">
        <v>1.4409000000000001</v>
      </c>
      <c r="AG544">
        <v>12.7</v>
      </c>
      <c r="AH544">
        <v>227.0488</v>
      </c>
      <c r="AI544">
        <v>2.75</v>
      </c>
      <c r="AJ544">
        <v>11</v>
      </c>
      <c r="AK544">
        <v>72</v>
      </c>
      <c r="AL544">
        <v>12</v>
      </c>
      <c r="AM544">
        <v>41</v>
      </c>
      <c r="AN544" t="s">
        <v>5</v>
      </c>
      <c r="AP544" t="str">
        <f t="shared" si="8"/>
        <v/>
      </c>
    </row>
    <row r="545" spans="1:42">
      <c r="A545" t="s">
        <v>1636</v>
      </c>
      <c r="B545" s="4">
        <v>43402</v>
      </c>
      <c r="C545" s="1">
        <v>0.84375</v>
      </c>
      <c r="D545" t="s">
        <v>181</v>
      </c>
      <c r="E545" t="s">
        <v>1632</v>
      </c>
      <c r="F545" t="s">
        <v>230</v>
      </c>
      <c r="G545">
        <v>5434</v>
      </c>
      <c r="H545" t="s">
        <v>1481</v>
      </c>
      <c r="I545" t="s">
        <v>1482</v>
      </c>
      <c r="J545" s="3" t="s">
        <v>5</v>
      </c>
      <c r="K545" t="s">
        <v>778</v>
      </c>
      <c r="L545" t="s">
        <v>1633</v>
      </c>
      <c r="M545">
        <v>6</v>
      </c>
      <c r="N545">
        <v>5</v>
      </c>
      <c r="O545">
        <v>74.959999999999994</v>
      </c>
      <c r="P545">
        <v>42.989400000000003</v>
      </c>
      <c r="Q545">
        <v>25.154199999999999</v>
      </c>
      <c r="R545">
        <v>13.536</v>
      </c>
      <c r="S545">
        <v>7.1180000000000003</v>
      </c>
      <c r="T545">
        <v>6.2899000000000003</v>
      </c>
      <c r="U545">
        <v>4.0865</v>
      </c>
      <c r="V545">
        <v>1.1556</v>
      </c>
      <c r="W545">
        <v>1.095</v>
      </c>
      <c r="X545">
        <v>1.6583000000000001</v>
      </c>
      <c r="Y545">
        <v>0</v>
      </c>
      <c r="Z545">
        <v>18.791399999999999</v>
      </c>
      <c r="AA545" t="s">
        <v>1637</v>
      </c>
      <c r="AB545">
        <v>2.3548</v>
      </c>
      <c r="AC545" t="s">
        <v>1638</v>
      </c>
      <c r="AD545">
        <v>1.2017</v>
      </c>
      <c r="AE545" t="s">
        <v>1639</v>
      </c>
      <c r="AF545">
        <v>1.5984</v>
      </c>
      <c r="AG545">
        <v>19.8963</v>
      </c>
      <c r="AH545">
        <v>221.88550000000001</v>
      </c>
      <c r="AI545">
        <v>6.5</v>
      </c>
      <c r="AJ545">
        <v>1</v>
      </c>
      <c r="AK545">
        <v>69</v>
      </c>
      <c r="AL545">
        <v>12</v>
      </c>
      <c r="AM545">
        <v>28</v>
      </c>
      <c r="AN545" t="s">
        <v>5</v>
      </c>
      <c r="AP545" t="str">
        <f t="shared" si="8"/>
        <v/>
      </c>
    </row>
    <row r="546" spans="1:42">
      <c r="A546" t="s">
        <v>1640</v>
      </c>
      <c r="B546" s="4">
        <v>43402</v>
      </c>
      <c r="C546" s="1">
        <v>0.84375</v>
      </c>
      <c r="D546" t="s">
        <v>181</v>
      </c>
      <c r="E546" t="s">
        <v>1632</v>
      </c>
      <c r="F546" t="s">
        <v>230</v>
      </c>
      <c r="G546">
        <v>5434</v>
      </c>
      <c r="H546" t="s">
        <v>1481</v>
      </c>
      <c r="I546" t="s">
        <v>1482</v>
      </c>
      <c r="J546" s="3" t="s">
        <v>5</v>
      </c>
      <c r="K546" t="s">
        <v>778</v>
      </c>
      <c r="L546" t="s">
        <v>1633</v>
      </c>
      <c r="M546">
        <v>7</v>
      </c>
      <c r="N546">
        <v>3</v>
      </c>
      <c r="O546">
        <v>58.26</v>
      </c>
      <c r="P546">
        <v>62.717599999999997</v>
      </c>
      <c r="Q546">
        <v>28.059799999999999</v>
      </c>
      <c r="R546">
        <v>6.2008999999999999</v>
      </c>
      <c r="S546">
        <v>4.4339000000000004</v>
      </c>
      <c r="T546">
        <v>4.1542000000000003</v>
      </c>
      <c r="U546">
        <v>3.9064999999999999</v>
      </c>
      <c r="V546">
        <v>2.4773000000000001</v>
      </c>
      <c r="W546">
        <v>2.5066000000000002</v>
      </c>
      <c r="X546">
        <v>1.7415</v>
      </c>
      <c r="Y546">
        <v>0</v>
      </c>
      <c r="Z546">
        <v>19.765000000000001</v>
      </c>
      <c r="AA546" t="s">
        <v>1489</v>
      </c>
      <c r="AB546">
        <v>2.1234999999999999</v>
      </c>
      <c r="AC546" t="s">
        <v>1507</v>
      </c>
      <c r="AD546">
        <v>3.0505</v>
      </c>
      <c r="AE546" t="s">
        <v>428</v>
      </c>
      <c r="AF546">
        <v>1.1986000000000001</v>
      </c>
      <c r="AG546">
        <v>19.5077</v>
      </c>
      <c r="AH546">
        <v>220.1037</v>
      </c>
      <c r="AI546">
        <v>10</v>
      </c>
      <c r="AJ546">
        <v>7</v>
      </c>
      <c r="AK546">
        <v>69</v>
      </c>
      <c r="AL546">
        <v>12</v>
      </c>
      <c r="AM546">
        <v>25</v>
      </c>
      <c r="AN546" t="s">
        <v>5</v>
      </c>
      <c r="AP546" t="str">
        <f t="shared" si="8"/>
        <v/>
      </c>
    </row>
    <row r="547" spans="1:42">
      <c r="A547" t="s">
        <v>1641</v>
      </c>
      <c r="B547" s="4">
        <v>43402</v>
      </c>
      <c r="C547" s="1">
        <v>0.84375</v>
      </c>
      <c r="D547" t="s">
        <v>181</v>
      </c>
      <c r="E547" t="s">
        <v>1632</v>
      </c>
      <c r="F547" t="s">
        <v>230</v>
      </c>
      <c r="G547">
        <v>5434</v>
      </c>
      <c r="H547" t="s">
        <v>1481</v>
      </c>
      <c r="I547" t="s">
        <v>1482</v>
      </c>
      <c r="J547" s="3" t="s">
        <v>5</v>
      </c>
      <c r="K547" t="s">
        <v>778</v>
      </c>
      <c r="L547" t="s">
        <v>1633</v>
      </c>
      <c r="M547">
        <v>1</v>
      </c>
      <c r="N547">
        <v>3</v>
      </c>
      <c r="O547">
        <v>48.1614</v>
      </c>
      <c r="P547">
        <v>54.746200000000002</v>
      </c>
      <c r="Q547">
        <v>35.880000000000003</v>
      </c>
      <c r="R547">
        <v>9.3862000000000005</v>
      </c>
      <c r="S547">
        <v>7.6760000000000002</v>
      </c>
      <c r="T547">
        <v>3.9845000000000002</v>
      </c>
      <c r="U547">
        <v>4.3936999999999999</v>
      </c>
      <c r="V547">
        <v>2.3439999999999999</v>
      </c>
      <c r="W547">
        <v>1.4555</v>
      </c>
      <c r="X547">
        <v>1.4307000000000001</v>
      </c>
      <c r="Y547">
        <v>0</v>
      </c>
      <c r="Z547">
        <v>18.5121</v>
      </c>
      <c r="AA547" t="s">
        <v>313</v>
      </c>
      <c r="AB547">
        <v>1.7509999999999999</v>
      </c>
      <c r="AC547" t="s">
        <v>1389</v>
      </c>
      <c r="AD547">
        <v>2.5945999999999998</v>
      </c>
      <c r="AE547" t="s">
        <v>516</v>
      </c>
      <c r="AF547">
        <v>2.1318999999999999</v>
      </c>
      <c r="AG547">
        <v>13.8569</v>
      </c>
      <c r="AH547">
        <v>208.3048</v>
      </c>
      <c r="AI547">
        <v>10</v>
      </c>
      <c r="AJ547">
        <v>8</v>
      </c>
      <c r="AK547">
        <v>72</v>
      </c>
      <c r="AL547">
        <v>12</v>
      </c>
      <c r="AM547">
        <v>41</v>
      </c>
      <c r="AN547" t="s">
        <v>5</v>
      </c>
      <c r="AP547" t="str">
        <f t="shared" si="8"/>
        <v/>
      </c>
    </row>
    <row r="548" spans="1:42">
      <c r="A548" t="s">
        <v>1642</v>
      </c>
      <c r="B548" s="4">
        <v>43402</v>
      </c>
      <c r="C548" s="1">
        <v>0.84375</v>
      </c>
      <c r="D548" t="s">
        <v>181</v>
      </c>
      <c r="E548" t="s">
        <v>1632</v>
      </c>
      <c r="F548" t="s">
        <v>230</v>
      </c>
      <c r="G548">
        <v>5434</v>
      </c>
      <c r="H548" t="s">
        <v>1481</v>
      </c>
      <c r="I548" t="s">
        <v>1482</v>
      </c>
      <c r="J548" s="3" t="s">
        <v>5</v>
      </c>
      <c r="K548" t="s">
        <v>778</v>
      </c>
      <c r="L548" t="s">
        <v>1633</v>
      </c>
      <c r="M548">
        <v>2</v>
      </c>
      <c r="N548">
        <v>3</v>
      </c>
      <c r="O548">
        <v>58.039099999999998</v>
      </c>
      <c r="P548">
        <v>58.688899999999997</v>
      </c>
      <c r="Q548">
        <v>18.9162</v>
      </c>
      <c r="R548">
        <v>7.1379999999999999</v>
      </c>
      <c r="S548">
        <v>5.6073000000000004</v>
      </c>
      <c r="T548">
        <v>4.9528999999999996</v>
      </c>
      <c r="U548">
        <v>2.4649999999999999</v>
      </c>
      <c r="V548">
        <v>1.8403</v>
      </c>
      <c r="W548">
        <v>1.3815999999999999</v>
      </c>
      <c r="X548">
        <v>1.8188</v>
      </c>
      <c r="Y548">
        <v>0</v>
      </c>
      <c r="Z548">
        <v>20.481400000000001</v>
      </c>
      <c r="AA548" t="s">
        <v>1499</v>
      </c>
      <c r="AB548">
        <v>0.81689999999999996</v>
      </c>
      <c r="AC548" t="s">
        <v>512</v>
      </c>
      <c r="AD548">
        <v>0.25750000000000001</v>
      </c>
      <c r="AE548" t="s">
        <v>256</v>
      </c>
      <c r="AF548">
        <v>1.7475000000000001</v>
      </c>
      <c r="AG548">
        <v>23.002600000000001</v>
      </c>
      <c r="AH548">
        <v>207.154</v>
      </c>
      <c r="AI548">
        <v>16</v>
      </c>
      <c r="AJ548">
        <v>6</v>
      </c>
      <c r="AK548">
        <v>72</v>
      </c>
      <c r="AL548">
        <v>12</v>
      </c>
      <c r="AM548">
        <v>37</v>
      </c>
      <c r="AN548" t="s">
        <v>5</v>
      </c>
      <c r="AP548" t="str">
        <f t="shared" si="8"/>
        <v/>
      </c>
    </row>
    <row r="549" spans="1:42">
      <c r="A549" t="s">
        <v>1643</v>
      </c>
      <c r="B549" s="4">
        <v>43402</v>
      </c>
      <c r="C549" s="1">
        <v>0.84375</v>
      </c>
      <c r="D549" t="s">
        <v>181</v>
      </c>
      <c r="E549" t="s">
        <v>1632</v>
      </c>
      <c r="F549" t="s">
        <v>230</v>
      </c>
      <c r="G549">
        <v>5434</v>
      </c>
      <c r="H549" t="s">
        <v>1481</v>
      </c>
      <c r="I549" t="s">
        <v>1482</v>
      </c>
      <c r="J549" s="3" t="s">
        <v>5</v>
      </c>
      <c r="K549" t="s">
        <v>778</v>
      </c>
      <c r="L549" t="s">
        <v>1633</v>
      </c>
      <c r="M549">
        <v>9</v>
      </c>
      <c r="N549">
        <v>3</v>
      </c>
      <c r="O549">
        <v>58.615000000000002</v>
      </c>
      <c r="P549">
        <v>56.971899999999998</v>
      </c>
      <c r="Q549">
        <v>13.327500000000001</v>
      </c>
      <c r="R549">
        <v>9.8224999999999998</v>
      </c>
      <c r="S549">
        <v>5.6245000000000003</v>
      </c>
      <c r="T549">
        <v>6.274</v>
      </c>
      <c r="U549">
        <v>2.3731</v>
      </c>
      <c r="V549">
        <v>2.1724999999999999</v>
      </c>
      <c r="W549">
        <v>2.0445000000000002</v>
      </c>
      <c r="X549">
        <v>2.2113</v>
      </c>
      <c r="Y549">
        <v>0</v>
      </c>
      <c r="Z549">
        <v>18.8536</v>
      </c>
      <c r="AA549" t="s">
        <v>1644</v>
      </c>
      <c r="AB549">
        <v>0.63080000000000003</v>
      </c>
      <c r="AC549" t="s">
        <v>1255</v>
      </c>
      <c r="AD549">
        <v>1.7836000000000001</v>
      </c>
      <c r="AE549" t="s">
        <v>256</v>
      </c>
      <c r="AF549">
        <v>1.7475000000000001</v>
      </c>
      <c r="AG549">
        <v>23.848600000000001</v>
      </c>
      <c r="AH549">
        <v>206.30090000000001</v>
      </c>
      <c r="AI549">
        <v>7</v>
      </c>
      <c r="AJ549">
        <v>2</v>
      </c>
      <c r="AK549">
        <v>67</v>
      </c>
      <c r="AL549">
        <v>12</v>
      </c>
      <c r="AM549">
        <v>34</v>
      </c>
      <c r="AN549" t="s">
        <v>5</v>
      </c>
      <c r="AP549" t="str">
        <f t="shared" si="8"/>
        <v/>
      </c>
    </row>
    <row r="550" spans="1:42">
      <c r="A550" t="s">
        <v>1645</v>
      </c>
      <c r="B550" s="4">
        <v>43402</v>
      </c>
      <c r="C550" s="1">
        <v>0.84375</v>
      </c>
      <c r="D550" t="s">
        <v>181</v>
      </c>
      <c r="E550" t="s">
        <v>1632</v>
      </c>
      <c r="F550" t="s">
        <v>230</v>
      </c>
      <c r="G550">
        <v>5434</v>
      </c>
      <c r="H550" t="s">
        <v>1481</v>
      </c>
      <c r="I550" t="s">
        <v>1482</v>
      </c>
      <c r="J550" s="3" t="s">
        <v>5</v>
      </c>
      <c r="K550" t="s">
        <v>778</v>
      </c>
      <c r="L550" t="s">
        <v>1633</v>
      </c>
      <c r="M550">
        <v>4</v>
      </c>
      <c r="N550">
        <v>3</v>
      </c>
      <c r="O550">
        <v>61.72</v>
      </c>
      <c r="P550">
        <v>44.116</v>
      </c>
      <c r="Q550">
        <v>18.752800000000001</v>
      </c>
      <c r="R550">
        <v>10.1478</v>
      </c>
      <c r="S550">
        <v>6.0225999999999997</v>
      </c>
      <c r="T550">
        <v>5.0579999999999998</v>
      </c>
      <c r="U550">
        <v>4.7397999999999998</v>
      </c>
      <c r="V550">
        <v>2.5484</v>
      </c>
      <c r="W550">
        <v>1.8048</v>
      </c>
      <c r="X550">
        <v>1.7798</v>
      </c>
      <c r="Y550">
        <v>0</v>
      </c>
      <c r="Z550">
        <v>20.099299999999999</v>
      </c>
      <c r="AA550" t="s">
        <v>1494</v>
      </c>
      <c r="AB550">
        <v>2.1520000000000001</v>
      </c>
      <c r="AC550" t="s">
        <v>1511</v>
      </c>
      <c r="AD550">
        <v>0.53010000000000002</v>
      </c>
      <c r="AE550" t="s">
        <v>264</v>
      </c>
      <c r="AF550">
        <v>1.6392</v>
      </c>
      <c r="AG550">
        <v>14.0328</v>
      </c>
      <c r="AH550">
        <v>195.14330000000001</v>
      </c>
      <c r="AI550">
        <v>14</v>
      </c>
      <c r="AJ550">
        <v>3</v>
      </c>
      <c r="AK550">
        <v>72</v>
      </c>
      <c r="AL550">
        <v>12</v>
      </c>
      <c r="AM550">
        <v>11</v>
      </c>
      <c r="AN550" t="s">
        <v>5</v>
      </c>
      <c r="AP550" t="str">
        <f t="shared" si="8"/>
        <v/>
      </c>
    </row>
    <row r="551" spans="1:42">
      <c r="A551" t="s">
        <v>1646</v>
      </c>
      <c r="B551" s="4">
        <v>43402</v>
      </c>
      <c r="C551" s="1">
        <v>0.84375</v>
      </c>
      <c r="D551" t="s">
        <v>181</v>
      </c>
      <c r="E551" t="s">
        <v>1632</v>
      </c>
      <c r="F551" t="s">
        <v>230</v>
      </c>
      <c r="G551">
        <v>5434</v>
      </c>
      <c r="H551" t="s">
        <v>1481</v>
      </c>
      <c r="I551" t="s">
        <v>1482</v>
      </c>
      <c r="J551" s="3" t="s">
        <v>5</v>
      </c>
      <c r="K551" t="s">
        <v>778</v>
      </c>
      <c r="L551" t="s">
        <v>1633</v>
      </c>
      <c r="M551">
        <v>8</v>
      </c>
      <c r="N551">
        <v>3</v>
      </c>
      <c r="O551">
        <v>46.722799999999999</v>
      </c>
      <c r="P551">
        <v>34.590200000000003</v>
      </c>
      <c r="Q551">
        <v>19.523099999999999</v>
      </c>
      <c r="R551">
        <v>8.1026000000000007</v>
      </c>
      <c r="S551">
        <v>5.1345000000000001</v>
      </c>
      <c r="T551">
        <v>3.7669000000000001</v>
      </c>
      <c r="U551">
        <v>4.1689999999999996</v>
      </c>
      <c r="V551">
        <v>1.3886000000000001</v>
      </c>
      <c r="W551">
        <v>1.3081</v>
      </c>
      <c r="X551">
        <v>1.9591000000000001</v>
      </c>
      <c r="Y551">
        <v>0</v>
      </c>
      <c r="Z551">
        <v>17.202100000000002</v>
      </c>
      <c r="AA551" t="s">
        <v>1647</v>
      </c>
      <c r="AB551">
        <v>2.0461</v>
      </c>
      <c r="AC551" t="s">
        <v>1563</v>
      </c>
      <c r="AD551">
        <v>1.3636999999999999</v>
      </c>
      <c r="AE551" t="s">
        <v>319</v>
      </c>
      <c r="AF551">
        <v>2.1991999999999998</v>
      </c>
      <c r="AG551">
        <v>21.603899999999999</v>
      </c>
      <c r="AH551">
        <v>171.08</v>
      </c>
      <c r="AI551">
        <v>20</v>
      </c>
      <c r="AJ551">
        <v>5</v>
      </c>
      <c r="AK551">
        <v>68</v>
      </c>
      <c r="AL551">
        <v>12</v>
      </c>
      <c r="AM551">
        <v>11</v>
      </c>
      <c r="AN551" t="s">
        <v>5</v>
      </c>
      <c r="AP551" t="str">
        <f t="shared" si="8"/>
        <v/>
      </c>
    </row>
    <row r="552" spans="1:42">
      <c r="A552" t="s">
        <v>1648</v>
      </c>
      <c r="B552" s="4">
        <v>43402</v>
      </c>
      <c r="C552" s="1">
        <v>0.84375</v>
      </c>
      <c r="D552" t="s">
        <v>181</v>
      </c>
      <c r="E552" t="s">
        <v>1632</v>
      </c>
      <c r="F552" t="s">
        <v>230</v>
      </c>
      <c r="G552">
        <v>5434</v>
      </c>
      <c r="H552" t="s">
        <v>1481</v>
      </c>
      <c r="I552" t="s">
        <v>1482</v>
      </c>
      <c r="J552" s="3" t="s">
        <v>5</v>
      </c>
      <c r="K552" t="s">
        <v>778</v>
      </c>
      <c r="L552" t="s">
        <v>1633</v>
      </c>
      <c r="M552">
        <v>11</v>
      </c>
      <c r="N552">
        <v>4</v>
      </c>
      <c r="O552">
        <v>34.619999999999997</v>
      </c>
      <c r="P552">
        <v>42.963200000000001</v>
      </c>
      <c r="Q552">
        <v>21.988</v>
      </c>
      <c r="R552">
        <v>5.9947999999999997</v>
      </c>
      <c r="S552">
        <v>5.1521999999999997</v>
      </c>
      <c r="T552">
        <v>5.3175999999999997</v>
      </c>
      <c r="U552">
        <v>2.3933</v>
      </c>
      <c r="V552">
        <v>1.101</v>
      </c>
      <c r="W552">
        <v>1.2699</v>
      </c>
      <c r="X552">
        <v>1.5681</v>
      </c>
      <c r="Y552">
        <v>0</v>
      </c>
      <c r="Z552">
        <v>16.124300000000002</v>
      </c>
      <c r="AA552" t="s">
        <v>674</v>
      </c>
      <c r="AB552">
        <v>3.3637000000000001</v>
      </c>
      <c r="AC552" t="s">
        <v>1649</v>
      </c>
      <c r="AD552">
        <v>1.3643000000000001</v>
      </c>
      <c r="AE552" t="s">
        <v>319</v>
      </c>
      <c r="AF552">
        <v>2.0630000000000002</v>
      </c>
      <c r="AG552">
        <v>21.223199999999999</v>
      </c>
      <c r="AH552">
        <v>166.50649999999999</v>
      </c>
      <c r="AI552">
        <v>14</v>
      </c>
      <c r="AJ552">
        <v>4</v>
      </c>
      <c r="AK552">
        <v>62</v>
      </c>
      <c r="AL552">
        <v>12</v>
      </c>
      <c r="AM552">
        <v>145</v>
      </c>
      <c r="AN552" t="s">
        <v>5</v>
      </c>
      <c r="AP552" t="str">
        <f t="shared" si="8"/>
        <v/>
      </c>
    </row>
    <row r="553" spans="1:42">
      <c r="A553" t="s">
        <v>1650</v>
      </c>
      <c r="B553" s="4">
        <v>43402</v>
      </c>
      <c r="C553" s="1">
        <v>0.84375</v>
      </c>
      <c r="D553" t="s">
        <v>181</v>
      </c>
      <c r="E553" t="s">
        <v>1632</v>
      </c>
      <c r="F553" t="s">
        <v>230</v>
      </c>
      <c r="G553">
        <v>5434</v>
      </c>
      <c r="H553" t="s">
        <v>1481</v>
      </c>
      <c r="I553" t="s">
        <v>1482</v>
      </c>
      <c r="J553" s="3" t="s">
        <v>5</v>
      </c>
      <c r="K553" t="s">
        <v>778</v>
      </c>
      <c r="L553" t="s">
        <v>1633</v>
      </c>
      <c r="M553">
        <v>5</v>
      </c>
      <c r="N553">
        <v>4</v>
      </c>
      <c r="O553">
        <v>47.337000000000003</v>
      </c>
      <c r="P553">
        <v>36.566000000000003</v>
      </c>
      <c r="Q553">
        <v>19.578700000000001</v>
      </c>
      <c r="R553">
        <v>6.9160000000000004</v>
      </c>
      <c r="S553">
        <v>4.7206999999999999</v>
      </c>
      <c r="T553">
        <v>3.8411</v>
      </c>
      <c r="U553">
        <v>2.4943</v>
      </c>
      <c r="V553">
        <v>2.6392000000000002</v>
      </c>
      <c r="W553">
        <v>1.9259999999999999</v>
      </c>
      <c r="X553">
        <v>1.5101</v>
      </c>
      <c r="Y553">
        <v>0</v>
      </c>
      <c r="Z553">
        <v>13.824299999999999</v>
      </c>
      <c r="AA553" t="s">
        <v>1549</v>
      </c>
      <c r="AB553">
        <v>1.1189</v>
      </c>
      <c r="AC553" t="s">
        <v>1574</v>
      </c>
      <c r="AD553">
        <v>0.32379999999999998</v>
      </c>
      <c r="AE553" t="s">
        <v>396</v>
      </c>
      <c r="AF553">
        <v>1.7383</v>
      </c>
      <c r="AG553">
        <v>18.782900000000001</v>
      </c>
      <c r="AH553">
        <v>163.31739999999999</v>
      </c>
      <c r="AI553">
        <v>20</v>
      </c>
      <c r="AJ553">
        <v>10</v>
      </c>
      <c r="AK553">
        <v>70</v>
      </c>
      <c r="AL553">
        <v>12</v>
      </c>
      <c r="AM553">
        <v>154</v>
      </c>
      <c r="AN553" t="s">
        <v>5</v>
      </c>
      <c r="AP553" t="str">
        <f t="shared" si="8"/>
        <v/>
      </c>
    </row>
    <row r="554" spans="1:42">
      <c r="A554" t="s">
        <v>1651</v>
      </c>
      <c r="B554" s="4">
        <v>43402</v>
      </c>
      <c r="C554" s="1">
        <v>0.84375</v>
      </c>
      <c r="D554" t="s">
        <v>181</v>
      </c>
      <c r="E554" t="s">
        <v>1632</v>
      </c>
      <c r="F554" t="s">
        <v>230</v>
      </c>
      <c r="G554">
        <v>5434</v>
      </c>
      <c r="H554" t="s">
        <v>1481</v>
      </c>
      <c r="I554" t="s">
        <v>1482</v>
      </c>
      <c r="J554" s="3" t="s">
        <v>5</v>
      </c>
      <c r="K554" t="s">
        <v>778</v>
      </c>
      <c r="L554" t="s">
        <v>1633</v>
      </c>
      <c r="M554">
        <v>12</v>
      </c>
      <c r="N554">
        <v>3</v>
      </c>
      <c r="O554">
        <v>43.975999999999999</v>
      </c>
      <c r="P554">
        <v>33.420299999999997</v>
      </c>
      <c r="Q554">
        <v>20.241399999999999</v>
      </c>
      <c r="R554">
        <v>4.5240999999999998</v>
      </c>
      <c r="S554">
        <v>4.2831000000000001</v>
      </c>
      <c r="T554">
        <v>3.7233999999999998</v>
      </c>
      <c r="U554">
        <v>3.7938999999999998</v>
      </c>
      <c r="V554">
        <v>0</v>
      </c>
      <c r="W554">
        <v>0</v>
      </c>
      <c r="X554">
        <v>0</v>
      </c>
      <c r="Y554">
        <v>4.1029999999999998</v>
      </c>
      <c r="Z554">
        <v>15.436400000000001</v>
      </c>
      <c r="AA554" t="s">
        <v>1497</v>
      </c>
      <c r="AB554">
        <v>1.4293</v>
      </c>
      <c r="AC554" t="s">
        <v>1652</v>
      </c>
      <c r="AD554">
        <v>1.8071999999999999</v>
      </c>
      <c r="AE554" t="s">
        <v>264</v>
      </c>
      <c r="AF554">
        <v>1.6392</v>
      </c>
      <c r="AG554">
        <v>17.922799999999999</v>
      </c>
      <c r="AH554">
        <v>156.30029999999999</v>
      </c>
      <c r="AI554">
        <v>20</v>
      </c>
      <c r="AJ554">
        <v>9</v>
      </c>
      <c r="AK554">
        <v>60</v>
      </c>
      <c r="AL554">
        <v>12</v>
      </c>
      <c r="AM554">
        <v>25</v>
      </c>
      <c r="AN554" t="s">
        <v>5</v>
      </c>
      <c r="AP554" t="str">
        <f t="shared" si="8"/>
        <v/>
      </c>
    </row>
    <row r="555" spans="1:42">
      <c r="B555" t="s">
        <v>1653</v>
      </c>
    </row>
  </sheetData>
  <autoFilter ref="A1:AK555"/>
  <sortState ref="A2:AK555">
    <sortCondition ref="C2"/>
    <sortCondition descending="1" ref="AH2"/>
  </sortState>
  <conditionalFormatting sqref="N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H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J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1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1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1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1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1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1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1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1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1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H1">
    <cfRule type="colorScale" priority="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I1">
    <cfRule type="colorScale" priority="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K1">
    <cfRule type="colorScale" priority="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2:O554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554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554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554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554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554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554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554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554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554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554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554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554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554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554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554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554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554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Pict="0" macro="[0]!ExAuto">
                <anchor moveWithCells="1" sizeWithCells="1">
                  <from>
                    <xdr:col>3</xdr:col>
                    <xdr:colOff>76200</xdr:colOff>
                    <xdr:row>0</xdr:row>
                    <xdr:rowOff>85725</xdr:rowOff>
                  </from>
                  <to>
                    <xdr:col>5</xdr:col>
                    <xdr:colOff>0</xdr:colOff>
                    <xdr:row>2</xdr:row>
                    <xdr:rowOff>123825</xdr:rowOff>
                  </to>
                </anchor>
              </controlPr>
            </control>
          </mc:Choice>
        </mc:AlternateContent>
      </controls>
    </mc:Choice>
  </mc:AlternateContent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AK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8.85546875" defaultRowHeight="15"/>
  <sheetData>
    <row r="1" spans="1:37" ht="15.75">
      <c r="A1" s="2" t="s">
        <v>36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0</v>
      </c>
      <c r="J1" s="2" t="s">
        <v>5</v>
      </c>
      <c r="K1" s="2" t="s">
        <v>1</v>
      </c>
      <c r="L1" s="2" t="s">
        <v>13</v>
      </c>
      <c r="M1" s="2" t="s">
        <v>2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3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4</v>
      </c>
      <c r="AK1" s="2" t="s">
        <v>35</v>
      </c>
    </row>
  </sheetData>
  <autoFilter ref="A1:AK1"/>
  <conditionalFormatting sqref="N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H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J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1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1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1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1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1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1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1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1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1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H1">
    <cfRule type="colorScale" priority="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I1">
    <cfRule type="colorScale" priority="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K1">
    <cfRule type="colorScale" priority="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C48"/>
  <sheetViews>
    <sheetView topLeftCell="A2977" workbookViewId="0">
      <pane xSplit="10" ySplit="12" topLeftCell="K2989" activePane="bottomRight" state="frozen"/>
      <selection activeCell="A2977" sqref="A2977"/>
      <selection pane="topRight" activeCell="K2977" sqref="K2977"/>
      <selection pane="bottomLeft" activeCell="A2989" sqref="A2989"/>
      <selection pane="bottomRight" activeCell="B2" sqref="B2"/>
    </sheetView>
  </sheetViews>
  <sheetFormatPr defaultColWidth="8.85546875" defaultRowHeight="15"/>
  <cols>
    <col min="1" max="1" width="8.140625" bestFit="1" customWidth="1"/>
    <col min="3" max="3" width="15.28515625" bestFit="1" customWidth="1"/>
  </cols>
  <sheetData>
    <row r="1" spans="1:3" ht="15.75">
      <c r="A1" s="2" t="s">
        <v>7</v>
      </c>
      <c r="B1" t="s">
        <v>7</v>
      </c>
      <c r="C1" s="2" t="s">
        <v>8</v>
      </c>
    </row>
    <row r="2" spans="1:3">
      <c r="A2" s="1">
        <v>0.50347222222222221</v>
      </c>
      <c r="B2" t="str">
        <f>TEXT(A2,"HH:MM:SS")</f>
        <v>12:05:00</v>
      </c>
      <c r="C2" t="s">
        <v>226</v>
      </c>
    </row>
    <row r="3" spans="1:3">
      <c r="A3" s="1">
        <v>0.51041666666666663</v>
      </c>
      <c r="B3" t="str">
        <f>TEXT(A3,"HH:MM:SS")</f>
        <v>12:15:00</v>
      </c>
      <c r="C3" t="s">
        <v>175</v>
      </c>
    </row>
    <row r="4" spans="1:3">
      <c r="A4" s="1">
        <v>0.51388888888888895</v>
      </c>
      <c r="B4" t="str">
        <f>TEXT(A4,"HH:MM:SS")</f>
        <v>12:20:00</v>
      </c>
      <c r="C4" t="s">
        <v>212</v>
      </c>
    </row>
    <row r="5" spans="1:3">
      <c r="A5" s="1">
        <v>0.52430555555555558</v>
      </c>
      <c r="B5" t="str">
        <f>TEXT(A5,"HH:MM:SS")</f>
        <v>12:35:00</v>
      </c>
      <c r="C5" t="s">
        <v>226</v>
      </c>
    </row>
    <row r="6" spans="1:3">
      <c r="A6" s="1">
        <v>0.52777777777777779</v>
      </c>
      <c r="B6" t="str">
        <f>TEXT(A6,"HH:MM:SS")</f>
        <v>12:40:00</v>
      </c>
      <c r="C6" t="s">
        <v>224</v>
      </c>
    </row>
    <row r="7" spans="1:3">
      <c r="A7" s="1">
        <v>0.53125</v>
      </c>
      <c r="B7" t="str">
        <f>TEXT(A7,"HH:MM:SS")</f>
        <v>12:45:00</v>
      </c>
      <c r="C7" t="s">
        <v>175</v>
      </c>
    </row>
    <row r="8" spans="1:3">
      <c r="A8" s="1">
        <v>0.53472222222222221</v>
      </c>
      <c r="B8" t="str">
        <f>TEXT(A8,"HH:MM:SS")</f>
        <v>12:50:00</v>
      </c>
      <c r="C8" t="s">
        <v>212</v>
      </c>
    </row>
    <row r="9" spans="1:3">
      <c r="A9" s="1">
        <v>0.53819444444444442</v>
      </c>
      <c r="B9" t="str">
        <f>TEXT(A9,"HH:MM:SS")</f>
        <v>12:55:00</v>
      </c>
      <c r="C9" t="s">
        <v>186</v>
      </c>
    </row>
    <row r="10" spans="1:3">
      <c r="A10" s="1">
        <v>0.54513888888888895</v>
      </c>
      <c r="B10" t="str">
        <f>TEXT(A10,"HH:MM:SS")</f>
        <v>13:05:00</v>
      </c>
      <c r="C10" t="s">
        <v>226</v>
      </c>
    </row>
    <row r="11" spans="1:3">
      <c r="A11" s="1">
        <v>0.54861111111111105</v>
      </c>
      <c r="B11" t="str">
        <f>TEXT(A11,"HH:MM:SS")</f>
        <v>13:10:00</v>
      </c>
      <c r="C11" t="s">
        <v>224</v>
      </c>
    </row>
    <row r="12" spans="1:3">
      <c r="A12" s="1">
        <v>0.55555555555555558</v>
      </c>
      <c r="B12" t="str">
        <f>TEXT(A12,"HH:MM:SS")</f>
        <v>13:20:00</v>
      </c>
      <c r="C12" t="s">
        <v>175</v>
      </c>
    </row>
    <row r="13" spans="1:3">
      <c r="A13" s="1">
        <v>0.55902777777777779</v>
      </c>
      <c r="B13" t="str">
        <f>TEXT(A13,"HH:MM:SS")</f>
        <v>13:25:00</v>
      </c>
      <c r="C13" t="s">
        <v>212</v>
      </c>
    </row>
    <row r="14" spans="1:3">
      <c r="A14" s="1">
        <v>0.5625</v>
      </c>
      <c r="B14" t="str">
        <f>TEXT(A14,"HH:MM:SS")</f>
        <v>13:30:00</v>
      </c>
      <c r="C14" t="s">
        <v>186</v>
      </c>
    </row>
    <row r="15" spans="1:3">
      <c r="A15" s="1">
        <v>0.56944444444444442</v>
      </c>
      <c r="B15" t="str">
        <f>TEXT(A15,"HH:MM:SS")</f>
        <v>13:40:00</v>
      </c>
      <c r="C15" t="s">
        <v>226</v>
      </c>
    </row>
    <row r="16" spans="1:3">
      <c r="A16" s="1">
        <v>0.57291666666666663</v>
      </c>
      <c r="B16" t="str">
        <f>TEXT(A16,"HH:MM:SS")</f>
        <v>13:45:00</v>
      </c>
      <c r="C16" t="s">
        <v>224</v>
      </c>
    </row>
    <row r="17" spans="1:3">
      <c r="A17" s="1">
        <v>0.57986111111111105</v>
      </c>
      <c r="B17" t="str">
        <f>TEXT(A17,"HH:MM:SS")</f>
        <v>13:55:00</v>
      </c>
      <c r="C17" t="s">
        <v>175</v>
      </c>
    </row>
    <row r="18" spans="1:3">
      <c r="A18" s="1">
        <v>0.58333333333333337</v>
      </c>
      <c r="B18" t="str">
        <f>TEXT(A18,"HH:MM:SS")</f>
        <v>14:00:00</v>
      </c>
      <c r="C18" t="s">
        <v>212</v>
      </c>
    </row>
    <row r="19" spans="1:3">
      <c r="A19" s="1">
        <v>0.58680555555555558</v>
      </c>
      <c r="B19" t="str">
        <f>TEXT(A19,"HH:MM:SS")</f>
        <v>14:05:00</v>
      </c>
      <c r="C19" t="s">
        <v>186</v>
      </c>
    </row>
    <row r="20" spans="1:3">
      <c r="A20" s="1">
        <v>0.59375</v>
      </c>
      <c r="B20" t="str">
        <f>TEXT(A20,"HH:MM:SS")</f>
        <v>14:15:00</v>
      </c>
      <c r="C20" t="s">
        <v>226</v>
      </c>
    </row>
    <row r="21" spans="1:3">
      <c r="A21" s="1">
        <v>0.59722222222222221</v>
      </c>
      <c r="B21" t="str">
        <f>TEXT(A21,"HH:MM:SS")</f>
        <v>14:20:00</v>
      </c>
      <c r="C21" t="s">
        <v>224</v>
      </c>
    </row>
    <row r="22" spans="1:3">
      <c r="A22" s="1">
        <v>0.60416666666666663</v>
      </c>
      <c r="B22" t="str">
        <f>TEXT(A22,"HH:MM:SS")</f>
        <v>14:30:00</v>
      </c>
      <c r="C22" t="s">
        <v>175</v>
      </c>
    </row>
    <row r="23" spans="1:3">
      <c r="A23" s="1">
        <v>0.60763888888888895</v>
      </c>
      <c r="B23" t="str">
        <f>TEXT(A23,"HH:MM:SS")</f>
        <v>14:35:00</v>
      </c>
      <c r="C23" t="s">
        <v>212</v>
      </c>
    </row>
    <row r="24" spans="1:3">
      <c r="A24" s="1">
        <v>0.61111111111111105</v>
      </c>
      <c r="B24" t="str">
        <f>TEXT(A24,"HH:MM:SS")</f>
        <v>14:40:00</v>
      </c>
      <c r="C24" t="s">
        <v>186</v>
      </c>
    </row>
    <row r="25" spans="1:3">
      <c r="A25" s="1">
        <v>0.61805555555555558</v>
      </c>
      <c r="B25" t="str">
        <f>TEXT(A25,"HH:MM:SS")</f>
        <v>14:50:00</v>
      </c>
      <c r="C25" t="s">
        <v>226</v>
      </c>
    </row>
    <row r="26" spans="1:3">
      <c r="A26" s="1">
        <v>0.62152777777777779</v>
      </c>
      <c r="B26" t="str">
        <f>TEXT(A26,"HH:MM:SS")</f>
        <v>14:55:00</v>
      </c>
      <c r="C26" t="s">
        <v>224</v>
      </c>
    </row>
    <row r="27" spans="1:3">
      <c r="A27" s="1">
        <v>0.62847222222222221</v>
      </c>
      <c r="B27" t="str">
        <f>TEXT(A27,"HH:MM:SS")</f>
        <v>15:05:00</v>
      </c>
      <c r="C27" t="s">
        <v>175</v>
      </c>
    </row>
    <row r="28" spans="1:3">
      <c r="A28" s="1">
        <v>0.63194444444444442</v>
      </c>
      <c r="B28" t="str">
        <f>TEXT(A28,"HH:MM:SS")</f>
        <v>15:10:00</v>
      </c>
      <c r="C28" t="s">
        <v>212</v>
      </c>
    </row>
    <row r="29" spans="1:3">
      <c r="A29" s="1">
        <v>0.63541666666666663</v>
      </c>
      <c r="B29" t="str">
        <f>TEXT(A29,"HH:MM:SS")</f>
        <v>15:15:00</v>
      </c>
      <c r="C29" t="s">
        <v>186</v>
      </c>
    </row>
    <row r="30" spans="1:3">
      <c r="A30" s="1">
        <v>0.64236111111111105</v>
      </c>
      <c r="B30" t="str">
        <f>TEXT(A30,"HH:MM:SS")</f>
        <v>15:25:00</v>
      </c>
      <c r="C30" t="s">
        <v>226</v>
      </c>
    </row>
    <row r="31" spans="1:3">
      <c r="A31" s="1">
        <v>0.64583333333333337</v>
      </c>
      <c r="B31" t="str">
        <f>TEXT(A31,"HH:MM:SS")</f>
        <v>15:30:00</v>
      </c>
      <c r="C31" t="s">
        <v>224</v>
      </c>
    </row>
    <row r="32" spans="1:3">
      <c r="A32" s="1">
        <v>0.65277777777777779</v>
      </c>
      <c r="B32" t="str">
        <f>TEXT(A32,"HH:MM:SS")</f>
        <v>15:40:00</v>
      </c>
      <c r="C32" t="s">
        <v>175</v>
      </c>
    </row>
    <row r="33" spans="1:3">
      <c r="A33" s="1">
        <v>0.65625</v>
      </c>
      <c r="B33" t="str">
        <f>TEXT(A33,"HH:MM:SS")</f>
        <v>15:45:00</v>
      </c>
      <c r="C33" t="s">
        <v>212</v>
      </c>
    </row>
    <row r="34" spans="1:3">
      <c r="A34" s="1">
        <v>0.65972222222222221</v>
      </c>
      <c r="B34" t="str">
        <f>TEXT(A34,"HH:MM:SS")</f>
        <v>15:50:00</v>
      </c>
      <c r="C34" t="s">
        <v>186</v>
      </c>
    </row>
    <row r="35" spans="1:3">
      <c r="A35" s="1">
        <v>0.66666666666666663</v>
      </c>
      <c r="B35" t="str">
        <f>TEXT(A35,"HH:MM:SS")</f>
        <v>16:00:00</v>
      </c>
      <c r="C35" t="s">
        <v>226</v>
      </c>
    </row>
    <row r="36" spans="1:3">
      <c r="A36" s="1">
        <v>0.67013888888888884</v>
      </c>
      <c r="B36" t="str">
        <f>TEXT(A36,"HH:MM:SS")</f>
        <v>16:05:00</v>
      </c>
      <c r="C36" t="s">
        <v>224</v>
      </c>
    </row>
    <row r="37" spans="1:3">
      <c r="A37" s="1">
        <v>0.67708333333333337</v>
      </c>
      <c r="B37" t="str">
        <f>TEXT(A37,"HH:MM:SS")</f>
        <v>16:15:00</v>
      </c>
      <c r="C37" t="s">
        <v>175</v>
      </c>
    </row>
    <row r="38" spans="1:3">
      <c r="A38" s="1">
        <v>0.68055555555555547</v>
      </c>
      <c r="B38" t="str">
        <f>TEXT(A38,"HH:MM:SS")</f>
        <v>16:20:00</v>
      </c>
      <c r="C38" t="s">
        <v>212</v>
      </c>
    </row>
    <row r="39" spans="1:3">
      <c r="A39" s="1">
        <v>0.69097222222222221</v>
      </c>
      <c r="B39" t="str">
        <f>TEXT(A39,"HH:MM:SS")</f>
        <v>16:35:00</v>
      </c>
      <c r="C39" t="s">
        <v>224</v>
      </c>
    </row>
    <row r="40" spans="1:3">
      <c r="A40" s="1">
        <v>0.69791666666666663</v>
      </c>
      <c r="B40" t="str">
        <f>TEXT(A40,"HH:MM:SS")</f>
        <v>16:45:00</v>
      </c>
      <c r="C40" t="s">
        <v>181</v>
      </c>
    </row>
    <row r="41" spans="1:3">
      <c r="A41" s="1">
        <v>0.71875</v>
      </c>
      <c r="B41" t="str">
        <f>TEXT(A41,"HH:MM:SS")</f>
        <v>17:15:00</v>
      </c>
      <c r="C41" t="s">
        <v>181</v>
      </c>
    </row>
    <row r="42" spans="1:3">
      <c r="A42" s="1">
        <v>0.73958333333333337</v>
      </c>
      <c r="B42" t="str">
        <f>TEXT(A42,"HH:MM:SS")</f>
        <v>17:45:00</v>
      </c>
      <c r="C42" t="s">
        <v>181</v>
      </c>
    </row>
    <row r="43" spans="1:3">
      <c r="A43" s="1">
        <v>0.76041666666666663</v>
      </c>
      <c r="B43" t="str">
        <f>TEXT(A43,"HH:MM:SS")</f>
        <v>18:15:00</v>
      </c>
      <c r="C43" t="s">
        <v>181</v>
      </c>
    </row>
    <row r="44" spans="1:3">
      <c r="A44" s="1">
        <v>0.78125</v>
      </c>
      <c r="B44" t="str">
        <f>TEXT(A44,"HH:MM:SS")</f>
        <v>18:45:00</v>
      </c>
      <c r="C44" t="s">
        <v>181</v>
      </c>
    </row>
    <row r="45" spans="1:3">
      <c r="A45" s="1">
        <v>0.80208333333333337</v>
      </c>
      <c r="B45" t="str">
        <f>TEXT(A45,"HH:MM:SS")</f>
        <v>19:15:00</v>
      </c>
      <c r="C45" t="s">
        <v>181</v>
      </c>
    </row>
    <row r="46" spans="1:3">
      <c r="A46" s="1">
        <v>0.82291666666666663</v>
      </c>
      <c r="B46" t="str">
        <f>TEXT(A46,"HH:MM:SS")</f>
        <v>19:45:00</v>
      </c>
      <c r="C46" t="s">
        <v>181</v>
      </c>
    </row>
    <row r="47" spans="1:3">
      <c r="A47" s="1">
        <v>0.84375</v>
      </c>
      <c r="B47" t="str">
        <f>TEXT(A47,"HH:MM:SS")</f>
        <v>20:15:00</v>
      </c>
      <c r="C47" t="s">
        <v>181</v>
      </c>
    </row>
    <row r="48" spans="1:3">
      <c r="B48" t="str">
        <f>TEXT(A48,"HH:MM:SS")</f>
        <v>00:00:00</v>
      </c>
    </row>
  </sheetData>
  <autoFilter ref="A1:C3000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/>
  <dimension ref="A1:Z8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42578125" defaultRowHeight="15"/>
  <sheetData>
    <row r="1" spans="1:26" ht="50.25" thickBot="1">
      <c r="A1" s="24" t="s">
        <v>125</v>
      </c>
      <c r="B1" s="25" t="s">
        <v>122</v>
      </c>
      <c r="C1" s="25" t="s">
        <v>126</v>
      </c>
      <c r="D1" s="25" t="s">
        <v>127</v>
      </c>
      <c r="E1" s="25" t="s">
        <v>128</v>
      </c>
      <c r="F1" s="25" t="s">
        <v>129</v>
      </c>
      <c r="G1" s="25" t="s">
        <v>130</v>
      </c>
      <c r="H1" s="25" t="s">
        <v>131</v>
      </c>
      <c r="I1" s="25" t="s">
        <v>132</v>
      </c>
      <c r="J1" s="25" t="s">
        <v>133</v>
      </c>
      <c r="K1" s="25" t="s">
        <v>134</v>
      </c>
      <c r="L1" s="25" t="s">
        <v>135</v>
      </c>
      <c r="M1" s="25" t="s">
        <v>136</v>
      </c>
      <c r="N1" s="25" t="s">
        <v>137</v>
      </c>
      <c r="O1" s="25" t="s">
        <v>138</v>
      </c>
      <c r="P1" s="25" t="s">
        <v>139</v>
      </c>
      <c r="Q1" s="25" t="s">
        <v>140</v>
      </c>
      <c r="R1" s="25" t="s">
        <v>141</v>
      </c>
      <c r="S1" s="25" t="s">
        <v>142</v>
      </c>
      <c r="T1" s="25" t="s">
        <v>143</v>
      </c>
      <c r="U1" s="25" t="s">
        <v>144</v>
      </c>
      <c r="V1" s="25" t="s">
        <v>145</v>
      </c>
      <c r="W1" s="26"/>
      <c r="X1" s="26"/>
      <c r="Y1" s="26"/>
      <c r="Z1" s="26"/>
    </row>
    <row r="2" spans="1:26" ht="17.25" thickBot="1">
      <c r="A2" s="27" t="s">
        <v>146</v>
      </c>
      <c r="B2" s="28">
        <v>21</v>
      </c>
      <c r="C2" s="28">
        <v>4</v>
      </c>
      <c r="D2" s="29">
        <v>0.1905</v>
      </c>
      <c r="E2" s="28">
        <v>5</v>
      </c>
      <c r="F2" s="28">
        <v>1</v>
      </c>
      <c r="G2" s="28">
        <v>6</v>
      </c>
      <c r="H2" s="30">
        <v>0.28570000000000001</v>
      </c>
      <c r="I2" s="28">
        <v>0</v>
      </c>
      <c r="J2" s="31">
        <v>0</v>
      </c>
      <c r="K2" s="28">
        <v>2</v>
      </c>
      <c r="L2" s="32">
        <v>9.5200000000000007E-2</v>
      </c>
      <c r="M2" s="28">
        <v>5</v>
      </c>
      <c r="N2" s="33">
        <v>0.23810000000000001</v>
      </c>
      <c r="O2" s="28">
        <v>1</v>
      </c>
      <c r="P2" s="34">
        <v>4.7600000000000003E-2</v>
      </c>
      <c r="Q2" s="35">
        <v>2</v>
      </c>
      <c r="R2" s="36">
        <v>9.5200000000000007E-2</v>
      </c>
      <c r="S2" s="37">
        <v>2</v>
      </c>
      <c r="T2" s="38">
        <v>9.5200000000000007E-2</v>
      </c>
      <c r="U2" s="39">
        <v>8</v>
      </c>
      <c r="V2" s="40">
        <v>0.38100000000000001</v>
      </c>
      <c r="W2" s="41"/>
      <c r="X2" s="41"/>
      <c r="Y2" s="41"/>
      <c r="Z2" s="41"/>
    </row>
    <row r="3" spans="1:26" ht="17.25" thickBot="1">
      <c r="A3" s="27" t="s">
        <v>147</v>
      </c>
      <c r="B3" s="28">
        <v>0</v>
      </c>
      <c r="C3" s="28">
        <v>0</v>
      </c>
      <c r="D3" s="31">
        <v>0</v>
      </c>
      <c r="E3" s="28">
        <v>0</v>
      </c>
      <c r="F3" s="28">
        <v>0</v>
      </c>
      <c r="G3" s="28">
        <v>0</v>
      </c>
      <c r="H3" s="31">
        <v>0</v>
      </c>
      <c r="I3" s="28">
        <v>0</v>
      </c>
      <c r="J3" s="31">
        <v>0</v>
      </c>
      <c r="K3" s="28">
        <v>0</v>
      </c>
      <c r="L3" s="31">
        <v>0</v>
      </c>
      <c r="M3" s="28">
        <v>0</v>
      </c>
      <c r="N3" s="31">
        <v>0</v>
      </c>
      <c r="O3" s="28">
        <v>0</v>
      </c>
      <c r="P3" s="31">
        <v>0</v>
      </c>
      <c r="Q3" s="42">
        <v>0</v>
      </c>
      <c r="R3" s="31">
        <v>0</v>
      </c>
      <c r="S3" s="42">
        <v>0</v>
      </c>
      <c r="T3" s="31">
        <v>0</v>
      </c>
      <c r="U3" s="42">
        <v>0</v>
      </c>
      <c r="V3" s="31">
        <v>0</v>
      </c>
      <c r="W3" s="41"/>
      <c r="X3" s="41"/>
      <c r="Y3" s="41"/>
      <c r="Z3" s="41"/>
    </row>
    <row r="4" spans="1:26" ht="33.75" thickBot="1">
      <c r="A4" s="27" t="s">
        <v>148</v>
      </c>
      <c r="B4" s="28">
        <v>7</v>
      </c>
      <c r="C4" s="28">
        <v>0</v>
      </c>
      <c r="D4" s="31">
        <v>0</v>
      </c>
      <c r="E4" s="28">
        <v>2</v>
      </c>
      <c r="F4" s="28">
        <v>1</v>
      </c>
      <c r="G4" s="28">
        <v>2</v>
      </c>
      <c r="H4" s="30">
        <v>0.28570000000000001</v>
      </c>
      <c r="I4" s="28">
        <v>0</v>
      </c>
      <c r="J4" s="31">
        <v>0</v>
      </c>
      <c r="K4" s="28">
        <v>0</v>
      </c>
      <c r="L4" s="31">
        <v>0</v>
      </c>
      <c r="M4" s="28">
        <v>2</v>
      </c>
      <c r="N4" s="43">
        <v>0.28570000000000001</v>
      </c>
      <c r="O4" s="28">
        <v>0</v>
      </c>
      <c r="P4" s="31">
        <v>0</v>
      </c>
      <c r="Q4" s="35">
        <v>2</v>
      </c>
      <c r="R4" s="44">
        <v>0.28570000000000001</v>
      </c>
      <c r="S4" s="42">
        <v>0</v>
      </c>
      <c r="T4" s="31">
        <v>0</v>
      </c>
      <c r="U4" s="45">
        <v>3</v>
      </c>
      <c r="V4" s="46">
        <v>0.42859999999999998</v>
      </c>
      <c r="W4" s="41"/>
      <c r="X4" s="41"/>
      <c r="Y4" s="41"/>
      <c r="Z4" s="41"/>
    </row>
    <row r="5" spans="1:26" ht="17.25" thickBot="1">
      <c r="A5" s="27" t="s">
        <v>149</v>
      </c>
      <c r="B5" s="28">
        <v>0</v>
      </c>
      <c r="C5" s="28">
        <v>0</v>
      </c>
      <c r="D5" s="31">
        <v>0</v>
      </c>
      <c r="E5" s="28">
        <v>0</v>
      </c>
      <c r="F5" s="28">
        <v>0</v>
      </c>
      <c r="G5" s="28">
        <v>0</v>
      </c>
      <c r="H5" s="31">
        <v>0</v>
      </c>
      <c r="I5" s="28">
        <v>0</v>
      </c>
      <c r="J5" s="31">
        <v>0</v>
      </c>
      <c r="K5" s="28">
        <v>0</v>
      </c>
      <c r="L5" s="31">
        <v>0</v>
      </c>
      <c r="M5" s="28">
        <v>0</v>
      </c>
      <c r="N5" s="31">
        <v>0</v>
      </c>
      <c r="O5" s="28">
        <v>0</v>
      </c>
      <c r="P5" s="31">
        <v>0</v>
      </c>
      <c r="Q5" s="42">
        <v>0</v>
      </c>
      <c r="R5" s="31">
        <v>0</v>
      </c>
      <c r="S5" s="42">
        <v>0</v>
      </c>
      <c r="T5" s="31">
        <v>0</v>
      </c>
      <c r="U5" s="42">
        <v>0</v>
      </c>
      <c r="V5" s="31">
        <v>0</v>
      </c>
      <c r="W5" s="41"/>
      <c r="X5" s="41"/>
      <c r="Y5" s="41"/>
      <c r="Z5" s="41"/>
    </row>
    <row r="6" spans="1:26" ht="17.25" thickBot="1">
      <c r="A6" s="27" t="s">
        <v>150</v>
      </c>
      <c r="B6" s="28">
        <v>12</v>
      </c>
      <c r="C6" s="28">
        <v>8</v>
      </c>
      <c r="D6" s="47">
        <v>0.66669999999999996</v>
      </c>
      <c r="E6" s="28">
        <v>2</v>
      </c>
      <c r="F6" s="28">
        <v>0</v>
      </c>
      <c r="G6" s="28">
        <v>6</v>
      </c>
      <c r="H6" s="47">
        <v>0.5</v>
      </c>
      <c r="I6" s="28">
        <v>0</v>
      </c>
      <c r="J6" s="31">
        <v>0</v>
      </c>
      <c r="K6" s="28">
        <v>2</v>
      </c>
      <c r="L6" s="48">
        <v>0.16669999999999999</v>
      </c>
      <c r="M6" s="28">
        <v>0</v>
      </c>
      <c r="N6" s="31">
        <v>0</v>
      </c>
      <c r="O6" s="28">
        <v>2</v>
      </c>
      <c r="P6" s="49">
        <v>0.16669999999999999</v>
      </c>
      <c r="Q6" s="50">
        <v>6</v>
      </c>
      <c r="R6" s="47">
        <v>0.5</v>
      </c>
      <c r="S6" s="51">
        <v>8</v>
      </c>
      <c r="T6" s="47">
        <v>0.66669999999999996</v>
      </c>
      <c r="U6" s="39">
        <v>8</v>
      </c>
      <c r="V6" s="52">
        <v>0.66669999999999996</v>
      </c>
      <c r="W6" s="41"/>
      <c r="X6" s="41"/>
      <c r="Y6" s="41"/>
      <c r="Z6" s="41"/>
    </row>
    <row r="7" spans="1:26" ht="17.25" thickBot="1">
      <c r="A7" s="27" t="s">
        <v>151</v>
      </c>
      <c r="B7" s="28">
        <v>0</v>
      </c>
      <c r="C7" s="28">
        <v>0</v>
      </c>
      <c r="D7" s="31">
        <v>0</v>
      </c>
      <c r="E7" s="28">
        <v>0</v>
      </c>
      <c r="F7" s="28">
        <v>0</v>
      </c>
      <c r="G7" s="28">
        <v>0</v>
      </c>
      <c r="H7" s="31">
        <v>0</v>
      </c>
      <c r="I7" s="28">
        <v>0</v>
      </c>
      <c r="J7" s="31">
        <v>0</v>
      </c>
      <c r="K7" s="28">
        <v>0</v>
      </c>
      <c r="L7" s="31">
        <v>0</v>
      </c>
      <c r="M7" s="28">
        <v>0</v>
      </c>
      <c r="N7" s="31">
        <v>0</v>
      </c>
      <c r="O7" s="28">
        <v>0</v>
      </c>
      <c r="P7" s="31">
        <v>0</v>
      </c>
      <c r="Q7" s="42">
        <v>0</v>
      </c>
      <c r="R7" s="31">
        <v>0</v>
      </c>
      <c r="S7" s="42">
        <v>0</v>
      </c>
      <c r="T7" s="31">
        <v>0</v>
      </c>
      <c r="U7" s="42">
        <v>0</v>
      </c>
      <c r="V7" s="31">
        <v>0</v>
      </c>
      <c r="W7" s="41"/>
      <c r="X7" s="41"/>
      <c r="Y7" s="41"/>
      <c r="Z7" s="41"/>
    </row>
    <row r="8" spans="1:26" ht="17.25" thickBot="1">
      <c r="A8" s="27" t="s">
        <v>152</v>
      </c>
      <c r="B8" s="28">
        <v>14</v>
      </c>
      <c r="C8" s="28">
        <v>4</v>
      </c>
      <c r="D8" s="53">
        <v>0.28570000000000001</v>
      </c>
      <c r="E8" s="28">
        <v>1</v>
      </c>
      <c r="F8" s="28">
        <v>0</v>
      </c>
      <c r="G8" s="28">
        <v>3</v>
      </c>
      <c r="H8" s="54">
        <v>0.21429999999999999</v>
      </c>
      <c r="I8" s="28">
        <v>2</v>
      </c>
      <c r="J8" s="55">
        <v>0.1429</v>
      </c>
      <c r="K8" s="28">
        <v>1</v>
      </c>
      <c r="L8" s="56">
        <v>7.1400000000000005E-2</v>
      </c>
      <c r="M8" s="28">
        <v>1</v>
      </c>
      <c r="N8" s="57">
        <v>7.1400000000000005E-2</v>
      </c>
      <c r="O8" s="28">
        <v>2</v>
      </c>
      <c r="P8" s="58">
        <v>0.1429</v>
      </c>
      <c r="Q8" s="59">
        <v>1</v>
      </c>
      <c r="R8" s="60">
        <v>7.1400000000000005E-2</v>
      </c>
      <c r="S8" s="61">
        <v>3</v>
      </c>
      <c r="T8" s="62">
        <v>0.21429999999999999</v>
      </c>
      <c r="U8" s="63">
        <v>4</v>
      </c>
      <c r="V8" s="64">
        <v>0.28570000000000001</v>
      </c>
      <c r="W8" s="41"/>
      <c r="X8" s="41"/>
      <c r="Y8" s="41"/>
      <c r="Z8" s="41"/>
    </row>
    <row r="9" spans="1:26" ht="33.75" thickBot="1">
      <c r="A9" s="27" t="s">
        <v>153</v>
      </c>
      <c r="B9" s="28">
        <v>19</v>
      </c>
      <c r="C9" s="28">
        <v>5</v>
      </c>
      <c r="D9" s="65">
        <v>0.26319999999999999</v>
      </c>
      <c r="E9" s="28">
        <v>3</v>
      </c>
      <c r="F9" s="28">
        <v>2</v>
      </c>
      <c r="G9" s="28">
        <v>3</v>
      </c>
      <c r="H9" s="66">
        <v>0.15790000000000001</v>
      </c>
      <c r="I9" s="28">
        <v>1</v>
      </c>
      <c r="J9" s="67">
        <v>5.2600000000000001E-2</v>
      </c>
      <c r="K9" s="28">
        <v>8</v>
      </c>
      <c r="L9" s="68">
        <v>0.42109999999999997</v>
      </c>
      <c r="M9" s="28">
        <v>7</v>
      </c>
      <c r="N9" s="47">
        <v>0.36840000000000001</v>
      </c>
      <c r="O9" s="28">
        <v>5</v>
      </c>
      <c r="P9" s="69">
        <v>0.26319999999999999</v>
      </c>
      <c r="Q9" s="50">
        <v>6</v>
      </c>
      <c r="R9" s="70">
        <v>0.31580000000000003</v>
      </c>
      <c r="S9" s="61">
        <v>3</v>
      </c>
      <c r="T9" s="71">
        <v>0.15790000000000001</v>
      </c>
      <c r="U9" s="72">
        <v>9</v>
      </c>
      <c r="V9" s="73">
        <v>0.47370000000000001</v>
      </c>
      <c r="W9" s="41"/>
      <c r="X9" s="41"/>
      <c r="Y9" s="41"/>
      <c r="Z9" s="41"/>
    </row>
    <row r="10" spans="1:26" ht="17.25" thickBot="1">
      <c r="A10" s="27" t="s">
        <v>154</v>
      </c>
      <c r="B10" s="28">
        <v>35</v>
      </c>
      <c r="C10" s="28">
        <v>9</v>
      </c>
      <c r="D10" s="74">
        <v>0.2571</v>
      </c>
      <c r="E10" s="28">
        <v>7</v>
      </c>
      <c r="F10" s="28">
        <v>2</v>
      </c>
      <c r="G10" s="28">
        <v>8</v>
      </c>
      <c r="H10" s="75">
        <v>0.2286</v>
      </c>
      <c r="I10" s="28">
        <v>6</v>
      </c>
      <c r="J10" s="76">
        <v>0.1714</v>
      </c>
      <c r="K10" s="28">
        <v>5</v>
      </c>
      <c r="L10" s="77">
        <v>0.1429</v>
      </c>
      <c r="M10" s="28">
        <v>4</v>
      </c>
      <c r="N10" s="78">
        <v>0.1143</v>
      </c>
      <c r="O10" s="28">
        <v>7</v>
      </c>
      <c r="P10" s="79">
        <v>0.2</v>
      </c>
      <c r="Q10" s="80">
        <v>8</v>
      </c>
      <c r="R10" s="81">
        <v>0.2286</v>
      </c>
      <c r="S10" s="51">
        <v>8</v>
      </c>
      <c r="T10" s="82">
        <v>0.2286</v>
      </c>
      <c r="U10" s="83">
        <v>14</v>
      </c>
      <c r="V10" s="84">
        <v>0.4</v>
      </c>
      <c r="W10" s="41"/>
      <c r="X10" s="41"/>
      <c r="Y10" s="41"/>
      <c r="Z10" s="41"/>
    </row>
    <row r="11" spans="1:26" ht="17.25" thickBot="1">
      <c r="A11" s="27" t="s">
        <v>155</v>
      </c>
      <c r="B11" s="28">
        <v>32</v>
      </c>
      <c r="C11" s="28">
        <v>11</v>
      </c>
      <c r="D11" s="85">
        <v>0.34379999999999999</v>
      </c>
      <c r="E11" s="28">
        <v>4</v>
      </c>
      <c r="F11" s="28">
        <v>4</v>
      </c>
      <c r="G11" s="28">
        <v>11</v>
      </c>
      <c r="H11" s="86">
        <v>0.34379999999999999</v>
      </c>
      <c r="I11" s="28">
        <v>5</v>
      </c>
      <c r="J11" s="87">
        <v>0.15629999999999999</v>
      </c>
      <c r="K11" s="28">
        <v>8</v>
      </c>
      <c r="L11" s="88">
        <v>0.25</v>
      </c>
      <c r="M11" s="28">
        <v>5</v>
      </c>
      <c r="N11" s="79">
        <v>0.15629999999999999</v>
      </c>
      <c r="O11" s="28">
        <v>5</v>
      </c>
      <c r="P11" s="48">
        <v>0.15629999999999999</v>
      </c>
      <c r="Q11" s="89">
        <v>7</v>
      </c>
      <c r="R11" s="90">
        <v>0.21879999999999999</v>
      </c>
      <c r="S11" s="91">
        <v>11</v>
      </c>
      <c r="T11" s="73">
        <v>0.34379999999999999</v>
      </c>
      <c r="U11" s="92">
        <v>16</v>
      </c>
      <c r="V11" s="93">
        <v>0.5</v>
      </c>
      <c r="W11" s="41"/>
      <c r="X11" s="41"/>
      <c r="Y11" s="41"/>
      <c r="Z11" s="41"/>
    </row>
    <row r="12" spans="1:26" ht="17.25" thickBot="1">
      <c r="A12" s="27" t="s">
        <v>156</v>
      </c>
      <c r="B12" s="28">
        <v>46</v>
      </c>
      <c r="C12" s="28">
        <v>18</v>
      </c>
      <c r="D12" s="94">
        <v>0.39129999999999998</v>
      </c>
      <c r="E12" s="28">
        <v>8</v>
      </c>
      <c r="F12" s="28">
        <v>6</v>
      </c>
      <c r="G12" s="28">
        <v>15</v>
      </c>
      <c r="H12" s="95">
        <v>0.3261</v>
      </c>
      <c r="I12" s="28">
        <v>10</v>
      </c>
      <c r="J12" s="85">
        <v>0.21740000000000001</v>
      </c>
      <c r="K12" s="28">
        <v>9</v>
      </c>
      <c r="L12" s="65">
        <v>0.19570000000000001</v>
      </c>
      <c r="M12" s="28">
        <v>7</v>
      </c>
      <c r="N12" s="96">
        <v>0.1522</v>
      </c>
      <c r="O12" s="28">
        <v>12</v>
      </c>
      <c r="P12" s="97">
        <v>0.26090000000000002</v>
      </c>
      <c r="Q12" s="98">
        <v>11</v>
      </c>
      <c r="R12" s="99">
        <v>0.23910000000000001</v>
      </c>
      <c r="S12" s="100">
        <v>20</v>
      </c>
      <c r="T12" s="101">
        <v>0.43480000000000002</v>
      </c>
      <c r="U12" s="102">
        <v>27</v>
      </c>
      <c r="V12" s="103">
        <v>0.58699999999999997</v>
      </c>
      <c r="W12" s="41"/>
      <c r="X12" s="41"/>
      <c r="Y12" s="41"/>
      <c r="Z12" s="41"/>
    </row>
    <row r="13" spans="1:26" ht="17.25" thickBot="1">
      <c r="A13" s="27" t="s">
        <v>156</v>
      </c>
      <c r="B13" s="28">
        <v>46</v>
      </c>
      <c r="C13" s="28">
        <v>18</v>
      </c>
      <c r="D13" s="94">
        <v>0.39129999999999998</v>
      </c>
      <c r="E13" s="28">
        <v>8</v>
      </c>
      <c r="F13" s="28">
        <v>6</v>
      </c>
      <c r="G13" s="28">
        <v>15</v>
      </c>
      <c r="H13" s="95">
        <v>0.3261</v>
      </c>
      <c r="I13" s="28">
        <v>10</v>
      </c>
      <c r="J13" s="85">
        <v>0.21740000000000001</v>
      </c>
      <c r="K13" s="28">
        <v>9</v>
      </c>
      <c r="L13" s="65">
        <v>0.19570000000000001</v>
      </c>
      <c r="M13" s="28">
        <v>7</v>
      </c>
      <c r="N13" s="96">
        <v>0.1522</v>
      </c>
      <c r="O13" s="28">
        <v>12</v>
      </c>
      <c r="P13" s="97">
        <v>0.26090000000000002</v>
      </c>
      <c r="Q13" s="98">
        <v>11</v>
      </c>
      <c r="R13" s="99">
        <v>0.23910000000000001</v>
      </c>
      <c r="S13" s="100">
        <v>20</v>
      </c>
      <c r="T13" s="101">
        <v>0.43480000000000002</v>
      </c>
      <c r="U13" s="102">
        <v>27</v>
      </c>
      <c r="V13" s="103">
        <v>0.58699999999999997</v>
      </c>
      <c r="W13" s="41"/>
      <c r="X13" s="41"/>
      <c r="Y13" s="41"/>
      <c r="Z13" s="41"/>
    </row>
    <row r="14" spans="1:26" ht="17.25" thickBot="1">
      <c r="A14" s="27" t="s">
        <v>157</v>
      </c>
      <c r="B14" s="28">
        <v>7</v>
      </c>
      <c r="C14" s="28">
        <v>3</v>
      </c>
      <c r="D14" s="97">
        <v>0.42859999999999998</v>
      </c>
      <c r="E14" s="28">
        <v>1</v>
      </c>
      <c r="F14" s="28">
        <v>2</v>
      </c>
      <c r="G14" s="28">
        <v>2</v>
      </c>
      <c r="H14" s="30">
        <v>0.28570000000000001</v>
      </c>
      <c r="I14" s="28">
        <v>3</v>
      </c>
      <c r="J14" s="47">
        <v>0.42859999999999998</v>
      </c>
      <c r="K14" s="28">
        <v>1</v>
      </c>
      <c r="L14" s="77">
        <v>0.1429</v>
      </c>
      <c r="M14" s="28">
        <v>0</v>
      </c>
      <c r="N14" s="31">
        <v>0</v>
      </c>
      <c r="O14" s="28">
        <v>2</v>
      </c>
      <c r="P14" s="104">
        <v>0.28570000000000001</v>
      </c>
      <c r="Q14" s="35">
        <v>2</v>
      </c>
      <c r="R14" s="44">
        <v>0.28570000000000001</v>
      </c>
      <c r="S14" s="61">
        <v>3</v>
      </c>
      <c r="T14" s="105">
        <v>0.42859999999999998</v>
      </c>
      <c r="U14" s="63">
        <v>4</v>
      </c>
      <c r="V14" s="106">
        <v>0.57140000000000002</v>
      </c>
      <c r="W14" s="41"/>
      <c r="X14" s="41"/>
      <c r="Y14" s="41"/>
      <c r="Z14" s="41"/>
    </row>
    <row r="15" spans="1:26" ht="17.25" thickBot="1">
      <c r="A15" s="27" t="s">
        <v>158</v>
      </c>
      <c r="B15" s="28">
        <v>0</v>
      </c>
      <c r="C15" s="28">
        <v>0</v>
      </c>
      <c r="D15" s="31">
        <v>0</v>
      </c>
      <c r="E15" s="28">
        <v>0</v>
      </c>
      <c r="F15" s="28">
        <v>0</v>
      </c>
      <c r="G15" s="28">
        <v>0</v>
      </c>
      <c r="H15" s="31">
        <v>0</v>
      </c>
      <c r="I15" s="28">
        <v>0</v>
      </c>
      <c r="J15" s="31">
        <v>0</v>
      </c>
      <c r="K15" s="28">
        <v>0</v>
      </c>
      <c r="L15" s="31">
        <v>0</v>
      </c>
      <c r="M15" s="28">
        <v>0</v>
      </c>
      <c r="N15" s="31">
        <v>0</v>
      </c>
      <c r="O15" s="28">
        <v>0</v>
      </c>
      <c r="P15" s="31">
        <v>0</v>
      </c>
      <c r="Q15" s="42">
        <v>0</v>
      </c>
      <c r="R15" s="31">
        <v>0</v>
      </c>
      <c r="S15" s="42">
        <v>0</v>
      </c>
      <c r="T15" s="31">
        <v>0</v>
      </c>
      <c r="U15" s="42">
        <v>0</v>
      </c>
      <c r="V15" s="31">
        <v>0</v>
      </c>
      <c r="W15" s="41"/>
      <c r="X15" s="41"/>
      <c r="Y15" s="41"/>
      <c r="Z15" s="41"/>
    </row>
    <row r="16" spans="1:26" ht="17.25" thickBot="1">
      <c r="A16" s="27" t="s">
        <v>159</v>
      </c>
      <c r="B16" s="28">
        <v>46</v>
      </c>
      <c r="C16" s="28">
        <v>6</v>
      </c>
      <c r="D16" s="107">
        <v>0.13039999999999999</v>
      </c>
      <c r="E16" s="28">
        <v>3</v>
      </c>
      <c r="F16" s="28">
        <v>1</v>
      </c>
      <c r="G16" s="28">
        <v>4</v>
      </c>
      <c r="H16" s="56">
        <v>8.6999999999999994E-2</v>
      </c>
      <c r="I16" s="28">
        <v>4</v>
      </c>
      <c r="J16" s="108">
        <v>8.6999999999999994E-2</v>
      </c>
      <c r="K16" s="28">
        <v>5</v>
      </c>
      <c r="L16" s="108">
        <v>0.1087</v>
      </c>
      <c r="M16" s="28">
        <v>4</v>
      </c>
      <c r="N16" s="109">
        <v>8.6999999999999994E-2</v>
      </c>
      <c r="O16" s="28">
        <v>2</v>
      </c>
      <c r="P16" s="110">
        <v>4.3499999999999997E-2</v>
      </c>
      <c r="Q16" s="72">
        <v>4</v>
      </c>
      <c r="R16" s="111">
        <v>8.6999999999999994E-2</v>
      </c>
      <c r="S16" s="72">
        <v>5</v>
      </c>
      <c r="T16" s="112">
        <v>0.1087</v>
      </c>
      <c r="U16" s="113">
        <v>7</v>
      </c>
      <c r="V16" s="114">
        <v>0.1522</v>
      </c>
      <c r="W16" s="41"/>
      <c r="X16" s="41"/>
      <c r="Y16" s="41"/>
      <c r="Z16" s="41"/>
    </row>
    <row r="17" spans="1:26" ht="17.25" thickBot="1">
      <c r="A17" s="27" t="s">
        <v>160</v>
      </c>
      <c r="B17" s="28">
        <v>192</v>
      </c>
      <c r="C17" s="28">
        <v>50</v>
      </c>
      <c r="D17" s="115">
        <v>0.26040000000000002</v>
      </c>
      <c r="E17" s="28">
        <v>39</v>
      </c>
      <c r="F17" s="28">
        <v>25</v>
      </c>
      <c r="G17" s="28">
        <v>49</v>
      </c>
      <c r="H17" s="116">
        <v>0.25519999999999998</v>
      </c>
      <c r="I17" s="28">
        <v>26</v>
      </c>
      <c r="J17" s="48">
        <v>0.13539999999999999</v>
      </c>
      <c r="K17" s="28">
        <v>33</v>
      </c>
      <c r="L17" s="117">
        <v>0.1719</v>
      </c>
      <c r="M17" s="28">
        <v>25</v>
      </c>
      <c r="N17" s="115">
        <v>0.13020000000000001</v>
      </c>
      <c r="O17" s="28">
        <v>34</v>
      </c>
      <c r="P17" s="115">
        <v>0.17710000000000001</v>
      </c>
      <c r="Q17" s="118">
        <v>40</v>
      </c>
      <c r="R17" s="119">
        <v>0.20830000000000001</v>
      </c>
      <c r="S17" s="120">
        <v>49</v>
      </c>
      <c r="T17" s="121">
        <v>0.25519999999999998</v>
      </c>
      <c r="U17" s="122">
        <v>86</v>
      </c>
      <c r="V17" s="123">
        <v>0.44790000000000002</v>
      </c>
      <c r="W17" s="41"/>
      <c r="X17" s="41"/>
      <c r="Y17" s="41"/>
      <c r="Z17" s="41"/>
    </row>
    <row r="18" spans="1:26" ht="33.75" thickBot="1">
      <c r="A18" s="27" t="s">
        <v>161</v>
      </c>
      <c r="B18" s="28">
        <v>32</v>
      </c>
      <c r="C18" s="28">
        <v>13</v>
      </c>
      <c r="D18" s="124">
        <v>0.40629999999999999</v>
      </c>
      <c r="E18" s="28">
        <v>5</v>
      </c>
      <c r="F18" s="28">
        <v>4</v>
      </c>
      <c r="G18" s="28">
        <v>9</v>
      </c>
      <c r="H18" s="125">
        <v>0.28129999999999999</v>
      </c>
      <c r="I18" s="28">
        <v>10</v>
      </c>
      <c r="J18" s="126">
        <v>0.3125</v>
      </c>
      <c r="K18" s="28">
        <v>10</v>
      </c>
      <c r="L18" s="127">
        <v>0.3125</v>
      </c>
      <c r="M18" s="28">
        <v>8</v>
      </c>
      <c r="N18" s="128">
        <v>0.25</v>
      </c>
      <c r="O18" s="28">
        <v>8</v>
      </c>
      <c r="P18" s="124">
        <v>0.25</v>
      </c>
      <c r="Q18" s="98">
        <v>11</v>
      </c>
      <c r="R18" s="129">
        <v>0.34379999999999999</v>
      </c>
      <c r="S18" s="98">
        <v>13</v>
      </c>
      <c r="T18" s="130">
        <v>0.40629999999999999</v>
      </c>
      <c r="U18" s="89">
        <v>15</v>
      </c>
      <c r="V18" s="131">
        <v>0.46879999999999999</v>
      </c>
      <c r="W18" s="41"/>
      <c r="X18" s="41"/>
      <c r="Y18" s="41"/>
      <c r="Z18" s="41"/>
    </row>
    <row r="19" spans="1:26" ht="17.25" thickBot="1">
      <c r="A19" s="27" t="s">
        <v>162</v>
      </c>
      <c r="B19" s="28">
        <v>21</v>
      </c>
      <c r="C19" s="28">
        <v>7</v>
      </c>
      <c r="D19" s="132">
        <v>0.33329999999999999</v>
      </c>
      <c r="E19" s="28">
        <v>7</v>
      </c>
      <c r="F19" s="28">
        <v>0</v>
      </c>
      <c r="G19" s="28">
        <v>4</v>
      </c>
      <c r="H19" s="133">
        <v>0.1905</v>
      </c>
      <c r="I19" s="28">
        <v>2</v>
      </c>
      <c r="J19" s="57">
        <v>9.5200000000000007E-2</v>
      </c>
      <c r="K19" s="28">
        <v>9</v>
      </c>
      <c r="L19" s="134">
        <v>0.42859999999999998</v>
      </c>
      <c r="M19" s="28">
        <v>5</v>
      </c>
      <c r="N19" s="33">
        <v>0.23810000000000001</v>
      </c>
      <c r="O19" s="28">
        <v>8</v>
      </c>
      <c r="P19" s="47">
        <v>0.38100000000000001</v>
      </c>
      <c r="Q19" s="80">
        <v>8</v>
      </c>
      <c r="R19" s="135">
        <v>0.38100000000000001</v>
      </c>
      <c r="S19" s="51">
        <v>8</v>
      </c>
      <c r="T19" s="93">
        <v>0.38100000000000001</v>
      </c>
      <c r="U19" s="136">
        <v>13</v>
      </c>
      <c r="V19" s="137">
        <v>0.61899999999999999</v>
      </c>
      <c r="W19" s="41"/>
      <c r="X19" s="41"/>
      <c r="Y19" s="41"/>
      <c r="Z19" s="41"/>
    </row>
    <row r="20" spans="1:26" ht="33.75" thickBot="1">
      <c r="A20" s="27" t="s">
        <v>163</v>
      </c>
      <c r="B20" s="28">
        <v>41</v>
      </c>
      <c r="C20" s="28">
        <v>11</v>
      </c>
      <c r="D20" s="138">
        <v>0.26829999999999998</v>
      </c>
      <c r="E20" s="28">
        <v>7</v>
      </c>
      <c r="F20" s="28">
        <v>5</v>
      </c>
      <c r="G20" s="28">
        <v>8</v>
      </c>
      <c r="H20" s="139">
        <v>0.1951</v>
      </c>
      <c r="I20" s="28">
        <v>5</v>
      </c>
      <c r="J20" s="140">
        <v>0.122</v>
      </c>
      <c r="K20" s="28">
        <v>9</v>
      </c>
      <c r="L20" s="141">
        <v>0.2195</v>
      </c>
      <c r="M20" s="28">
        <v>11</v>
      </c>
      <c r="N20" s="142">
        <v>0.26829999999999998</v>
      </c>
      <c r="O20" s="28">
        <v>10</v>
      </c>
      <c r="P20" s="143">
        <v>0.24390000000000001</v>
      </c>
      <c r="Q20" s="89">
        <v>7</v>
      </c>
      <c r="R20" s="144">
        <v>0.17069999999999999</v>
      </c>
      <c r="S20" s="145">
        <v>10</v>
      </c>
      <c r="T20" s="84">
        <v>0.24390000000000001</v>
      </c>
      <c r="U20" s="83">
        <v>14</v>
      </c>
      <c r="V20" s="146">
        <v>0.34150000000000003</v>
      </c>
      <c r="W20" s="41"/>
      <c r="X20" s="41"/>
      <c r="Y20" s="41"/>
      <c r="Z20" s="41"/>
    </row>
    <row r="21" spans="1:26" ht="33.75" thickBot="1">
      <c r="A21" s="27" t="s">
        <v>164</v>
      </c>
      <c r="B21" s="28">
        <v>29</v>
      </c>
      <c r="C21" s="28">
        <v>5</v>
      </c>
      <c r="D21" s="147">
        <v>0.1724</v>
      </c>
      <c r="E21" s="28">
        <v>12</v>
      </c>
      <c r="F21" s="28">
        <v>4</v>
      </c>
      <c r="G21" s="28">
        <v>2</v>
      </c>
      <c r="H21" s="148">
        <v>6.9000000000000006E-2</v>
      </c>
      <c r="I21" s="28">
        <v>3</v>
      </c>
      <c r="J21" s="149">
        <v>0.10340000000000001</v>
      </c>
      <c r="K21" s="28">
        <v>6</v>
      </c>
      <c r="L21" s="150">
        <v>0.2069</v>
      </c>
      <c r="M21" s="28">
        <v>4</v>
      </c>
      <c r="N21" s="76">
        <v>0.13789999999999999</v>
      </c>
      <c r="O21" s="28">
        <v>7</v>
      </c>
      <c r="P21" s="151">
        <v>0.2414</v>
      </c>
      <c r="Q21" s="59">
        <v>1</v>
      </c>
      <c r="R21" s="152">
        <v>3.4500000000000003E-2</v>
      </c>
      <c r="S21" s="153">
        <v>6</v>
      </c>
      <c r="T21" s="154">
        <v>0.2069</v>
      </c>
      <c r="U21" s="72">
        <v>9</v>
      </c>
      <c r="V21" s="149">
        <v>0.31030000000000002</v>
      </c>
      <c r="W21" s="41"/>
      <c r="X21" s="41"/>
      <c r="Y21" s="41"/>
      <c r="Z21" s="41"/>
    </row>
    <row r="22" spans="1:26" ht="17.25" thickBot="1">
      <c r="A22" s="27" t="s">
        <v>165</v>
      </c>
      <c r="B22" s="28">
        <v>48</v>
      </c>
      <c r="C22" s="28">
        <v>14</v>
      </c>
      <c r="D22" s="155">
        <v>0.29170000000000001</v>
      </c>
      <c r="E22" s="28">
        <v>15</v>
      </c>
      <c r="F22" s="28">
        <v>5</v>
      </c>
      <c r="G22" s="28">
        <v>15</v>
      </c>
      <c r="H22" s="151">
        <v>0.3125</v>
      </c>
      <c r="I22" s="28">
        <v>7</v>
      </c>
      <c r="J22" s="78">
        <v>0.14580000000000001</v>
      </c>
      <c r="K22" s="28">
        <v>15</v>
      </c>
      <c r="L22" s="127">
        <v>0.3125</v>
      </c>
      <c r="M22" s="28">
        <v>11</v>
      </c>
      <c r="N22" s="69">
        <v>0.22919999999999999</v>
      </c>
      <c r="O22" s="28">
        <v>12</v>
      </c>
      <c r="P22" s="124">
        <v>0.25</v>
      </c>
      <c r="Q22" s="156">
        <v>15</v>
      </c>
      <c r="R22" s="157">
        <v>0.3125</v>
      </c>
      <c r="S22" s="158">
        <v>18</v>
      </c>
      <c r="T22" s="159">
        <v>0.375</v>
      </c>
      <c r="U22" s="160">
        <v>25</v>
      </c>
      <c r="V22" s="130">
        <v>0.52080000000000004</v>
      </c>
      <c r="W22" s="41"/>
      <c r="X22" s="41"/>
      <c r="Y22" s="41"/>
      <c r="Z22" s="41"/>
    </row>
    <row r="23" spans="1:26" ht="33.75" thickBot="1">
      <c r="A23" s="27" t="s">
        <v>166</v>
      </c>
      <c r="B23" s="28">
        <v>51</v>
      </c>
      <c r="C23" s="28">
        <v>7</v>
      </c>
      <c r="D23" s="161">
        <v>0.13730000000000001</v>
      </c>
      <c r="E23" s="28">
        <v>11</v>
      </c>
      <c r="F23" s="28">
        <v>3</v>
      </c>
      <c r="G23" s="28">
        <v>5</v>
      </c>
      <c r="H23" s="162">
        <v>9.8000000000000004E-2</v>
      </c>
      <c r="I23" s="28">
        <v>6</v>
      </c>
      <c r="J23" s="58">
        <v>0.1176</v>
      </c>
      <c r="K23" s="28">
        <v>2</v>
      </c>
      <c r="L23" s="163">
        <v>3.9199999999999999E-2</v>
      </c>
      <c r="M23" s="28">
        <v>3</v>
      </c>
      <c r="N23" s="164">
        <v>5.8799999999999998E-2</v>
      </c>
      <c r="O23" s="28">
        <v>6</v>
      </c>
      <c r="P23" s="165">
        <v>0.1176</v>
      </c>
      <c r="Q23" s="98">
        <v>11</v>
      </c>
      <c r="R23" s="166">
        <v>0.2157</v>
      </c>
      <c r="S23" s="136">
        <v>7</v>
      </c>
      <c r="T23" s="167">
        <v>0.13730000000000001</v>
      </c>
      <c r="U23" s="168">
        <v>12</v>
      </c>
      <c r="V23" s="169">
        <v>0.23530000000000001</v>
      </c>
      <c r="W23" s="41"/>
      <c r="X23" s="41"/>
      <c r="Y23" s="41"/>
      <c r="Z23" s="41"/>
    </row>
    <row r="24" spans="1:26" ht="33.75" thickBot="1">
      <c r="A24" s="27" t="s">
        <v>167</v>
      </c>
      <c r="B24" s="28">
        <v>43</v>
      </c>
      <c r="C24" s="28">
        <v>7</v>
      </c>
      <c r="D24" s="170">
        <v>0.1628</v>
      </c>
      <c r="E24" s="28">
        <v>13</v>
      </c>
      <c r="F24" s="28">
        <v>8</v>
      </c>
      <c r="G24" s="28">
        <v>7</v>
      </c>
      <c r="H24" s="171">
        <v>0.1628</v>
      </c>
      <c r="I24" s="28">
        <v>10</v>
      </c>
      <c r="J24" s="172">
        <v>0.2326</v>
      </c>
      <c r="K24" s="28">
        <v>9</v>
      </c>
      <c r="L24" s="173">
        <v>0.20930000000000001</v>
      </c>
      <c r="M24" s="28">
        <v>4</v>
      </c>
      <c r="N24" s="140">
        <v>9.2999999999999999E-2</v>
      </c>
      <c r="O24" s="28">
        <v>8</v>
      </c>
      <c r="P24" s="174">
        <v>0.186</v>
      </c>
      <c r="Q24" s="80">
        <v>8</v>
      </c>
      <c r="R24" s="62">
        <v>0.186</v>
      </c>
      <c r="S24" s="136">
        <v>7</v>
      </c>
      <c r="T24" s="66">
        <v>0.1628</v>
      </c>
      <c r="U24" s="168">
        <v>12</v>
      </c>
      <c r="V24" s="175">
        <v>0.27910000000000001</v>
      </c>
      <c r="W24" s="41"/>
      <c r="X24" s="41"/>
      <c r="Y24" s="41"/>
      <c r="Z24" s="41"/>
    </row>
    <row r="25" spans="1:26" ht="17.25" thickBot="1">
      <c r="A25" s="27" t="s">
        <v>168</v>
      </c>
      <c r="B25" s="28">
        <v>138</v>
      </c>
      <c r="C25" s="28">
        <v>31</v>
      </c>
      <c r="D25" s="176">
        <v>0.22459999999999999</v>
      </c>
      <c r="E25" s="28">
        <v>26</v>
      </c>
      <c r="F25" s="28">
        <v>20</v>
      </c>
      <c r="G25" s="28">
        <v>25</v>
      </c>
      <c r="H25" s="58">
        <v>0.1812</v>
      </c>
      <c r="I25" s="28">
        <v>24</v>
      </c>
      <c r="J25" s="174">
        <v>0.1739</v>
      </c>
      <c r="K25" s="28">
        <v>33</v>
      </c>
      <c r="L25" s="177">
        <v>0.23910000000000001</v>
      </c>
      <c r="M25" s="28">
        <v>18</v>
      </c>
      <c r="N25" s="75">
        <v>0.13039999999999999</v>
      </c>
      <c r="O25" s="28">
        <v>27</v>
      </c>
      <c r="P25" s="178">
        <v>0.19570000000000001</v>
      </c>
      <c r="Q25" s="179">
        <v>32</v>
      </c>
      <c r="R25" s="180">
        <v>0.2319</v>
      </c>
      <c r="S25" s="181">
        <v>41</v>
      </c>
      <c r="T25" s="182">
        <v>0.29709999999999998</v>
      </c>
      <c r="U25" s="183">
        <v>60</v>
      </c>
      <c r="V25" s="184">
        <v>0.43480000000000002</v>
      </c>
      <c r="W25" s="41"/>
      <c r="X25" s="41"/>
      <c r="Y25" s="41"/>
      <c r="Z25" s="41"/>
    </row>
    <row r="26" spans="1:26" ht="33.75" thickBot="1">
      <c r="A26" s="27" t="s">
        <v>169</v>
      </c>
      <c r="B26" s="28">
        <v>27</v>
      </c>
      <c r="C26" s="28">
        <v>8</v>
      </c>
      <c r="D26" s="178">
        <v>0.29630000000000001</v>
      </c>
      <c r="E26" s="28">
        <v>8</v>
      </c>
      <c r="F26" s="28">
        <v>0</v>
      </c>
      <c r="G26" s="28">
        <v>6</v>
      </c>
      <c r="H26" s="185">
        <v>0.22220000000000001</v>
      </c>
      <c r="I26" s="28">
        <v>2</v>
      </c>
      <c r="J26" s="186">
        <v>7.4099999999999999E-2</v>
      </c>
      <c r="K26" s="28">
        <v>4</v>
      </c>
      <c r="L26" s="58">
        <v>0.14810000000000001</v>
      </c>
      <c r="M26" s="28">
        <v>0</v>
      </c>
      <c r="N26" s="31">
        <v>0</v>
      </c>
      <c r="O26" s="28">
        <v>4</v>
      </c>
      <c r="P26" s="187">
        <v>0.14810000000000001</v>
      </c>
      <c r="Q26" s="35">
        <v>2</v>
      </c>
      <c r="R26" s="188">
        <v>7.4099999999999999E-2</v>
      </c>
      <c r="S26" s="153">
        <v>6</v>
      </c>
      <c r="T26" s="189">
        <v>0.22220000000000001</v>
      </c>
      <c r="U26" s="190">
        <v>10</v>
      </c>
      <c r="V26" s="191">
        <v>0.37040000000000001</v>
      </c>
      <c r="W26" s="41"/>
      <c r="X26" s="41"/>
      <c r="Y26" s="41"/>
      <c r="Z26" s="41"/>
    </row>
    <row r="27" spans="1:26" ht="33.75" thickBot="1">
      <c r="A27" s="27" t="s">
        <v>170</v>
      </c>
      <c r="B27" s="28">
        <v>0</v>
      </c>
      <c r="C27" s="28">
        <v>0</v>
      </c>
      <c r="D27" s="31">
        <v>0</v>
      </c>
      <c r="E27" s="28">
        <v>0</v>
      </c>
      <c r="F27" s="28">
        <v>0</v>
      </c>
      <c r="G27" s="28">
        <v>0</v>
      </c>
      <c r="H27" s="31">
        <v>0</v>
      </c>
      <c r="I27" s="28">
        <v>0</v>
      </c>
      <c r="J27" s="31">
        <v>0</v>
      </c>
      <c r="K27" s="28">
        <v>0</v>
      </c>
      <c r="L27" s="31">
        <v>0</v>
      </c>
      <c r="M27" s="28">
        <v>0</v>
      </c>
      <c r="N27" s="31">
        <v>0</v>
      </c>
      <c r="O27" s="28">
        <v>0</v>
      </c>
      <c r="P27" s="31">
        <v>0</v>
      </c>
      <c r="Q27" s="42">
        <v>0</v>
      </c>
      <c r="R27" s="31">
        <v>0</v>
      </c>
      <c r="S27" s="42">
        <v>0</v>
      </c>
      <c r="T27" s="31">
        <v>0</v>
      </c>
      <c r="U27" s="42">
        <v>0</v>
      </c>
      <c r="V27" s="31">
        <v>0</v>
      </c>
      <c r="W27" s="41"/>
      <c r="X27" s="41"/>
      <c r="Y27" s="41"/>
      <c r="Z27" s="41"/>
    </row>
    <row r="28" spans="1:26" ht="17.25" thickBot="1">
      <c r="A28" s="27" t="s">
        <v>171</v>
      </c>
      <c r="B28" s="28">
        <v>47</v>
      </c>
      <c r="C28" s="28">
        <v>9</v>
      </c>
      <c r="D28" s="58">
        <v>0.1915</v>
      </c>
      <c r="E28" s="28">
        <v>16</v>
      </c>
      <c r="F28" s="28">
        <v>5</v>
      </c>
      <c r="G28" s="28">
        <v>7</v>
      </c>
      <c r="H28" s="192">
        <v>0.1489</v>
      </c>
      <c r="I28" s="28">
        <v>8</v>
      </c>
      <c r="J28" s="193">
        <v>0.17019999999999999</v>
      </c>
      <c r="K28" s="28">
        <v>7</v>
      </c>
      <c r="L28" s="58">
        <v>0.1489</v>
      </c>
      <c r="M28" s="28">
        <v>9</v>
      </c>
      <c r="N28" s="194">
        <v>0.1915</v>
      </c>
      <c r="O28" s="28">
        <v>10</v>
      </c>
      <c r="P28" s="195">
        <v>0.21279999999999999</v>
      </c>
      <c r="Q28" s="100">
        <v>17</v>
      </c>
      <c r="R28" s="196">
        <v>0.36170000000000002</v>
      </c>
      <c r="S28" s="145">
        <v>10</v>
      </c>
      <c r="T28" s="62">
        <v>0.21279999999999999</v>
      </c>
      <c r="U28" s="197">
        <v>19</v>
      </c>
      <c r="V28" s="198">
        <v>0.40429999999999999</v>
      </c>
      <c r="W28" s="41"/>
      <c r="X28" s="41"/>
      <c r="Y28" s="41"/>
      <c r="Z28" s="41"/>
    </row>
    <row r="29" spans="1:26" ht="33.75" thickBot="1">
      <c r="A29" s="27" t="s">
        <v>172</v>
      </c>
      <c r="B29" s="28">
        <v>35</v>
      </c>
      <c r="C29" s="28">
        <v>3</v>
      </c>
      <c r="D29" s="67">
        <v>8.5699999999999998E-2</v>
      </c>
      <c r="E29" s="28">
        <v>4</v>
      </c>
      <c r="F29" s="28">
        <v>7</v>
      </c>
      <c r="G29" s="28">
        <v>1</v>
      </c>
      <c r="H29" s="199">
        <v>2.86E-2</v>
      </c>
      <c r="I29" s="28">
        <v>7</v>
      </c>
      <c r="J29" s="200">
        <v>0.2</v>
      </c>
      <c r="K29" s="28">
        <v>3</v>
      </c>
      <c r="L29" s="112">
        <v>8.5699999999999998E-2</v>
      </c>
      <c r="M29" s="28">
        <v>0</v>
      </c>
      <c r="N29" s="31">
        <v>0</v>
      </c>
      <c r="O29" s="28">
        <v>1</v>
      </c>
      <c r="P29" s="152">
        <v>2.86E-2</v>
      </c>
      <c r="Q29" s="72">
        <v>4</v>
      </c>
      <c r="R29" s="201">
        <v>0.1143</v>
      </c>
      <c r="S29" s="61">
        <v>3</v>
      </c>
      <c r="T29" s="202">
        <v>8.5699999999999998E-2</v>
      </c>
      <c r="U29" s="45">
        <v>3</v>
      </c>
      <c r="V29" s="203">
        <v>8.5699999999999998E-2</v>
      </c>
      <c r="W29" s="41"/>
      <c r="X29" s="41"/>
      <c r="Y29" s="41"/>
      <c r="Z29" s="41"/>
    </row>
    <row r="30" spans="1:26" ht="17.25" thickBot="1">
      <c r="A30" s="27" t="s">
        <v>173</v>
      </c>
      <c r="B30" s="28">
        <v>0</v>
      </c>
      <c r="C30" s="28">
        <v>0</v>
      </c>
      <c r="D30" s="31">
        <v>0</v>
      </c>
      <c r="E30" s="28">
        <v>0</v>
      </c>
      <c r="F30" s="28">
        <v>0</v>
      </c>
      <c r="G30" s="28">
        <v>0</v>
      </c>
      <c r="H30" s="31">
        <v>0</v>
      </c>
      <c r="I30" s="28">
        <v>0</v>
      </c>
      <c r="J30" s="31">
        <v>0</v>
      </c>
      <c r="K30" s="28">
        <v>0</v>
      </c>
      <c r="L30" s="31">
        <v>0</v>
      </c>
      <c r="M30" s="28">
        <v>0</v>
      </c>
      <c r="N30" s="31">
        <v>0</v>
      </c>
      <c r="O30" s="28">
        <v>0</v>
      </c>
      <c r="P30" s="31">
        <v>0</v>
      </c>
      <c r="Q30" s="42">
        <v>0</v>
      </c>
      <c r="R30" s="31">
        <v>0</v>
      </c>
      <c r="S30" s="42">
        <v>0</v>
      </c>
      <c r="T30" s="31">
        <v>0</v>
      </c>
      <c r="U30" s="42">
        <v>0</v>
      </c>
      <c r="V30" s="31">
        <v>0</v>
      </c>
      <c r="W30" s="41"/>
      <c r="X30" s="41"/>
      <c r="Y30" s="41"/>
      <c r="Z30" s="41"/>
    </row>
    <row r="31" spans="1:26" ht="17.25" thickBot="1">
      <c r="A31" s="27" t="s">
        <v>174</v>
      </c>
      <c r="B31" s="28">
        <v>0</v>
      </c>
      <c r="C31" s="28">
        <v>0</v>
      </c>
      <c r="D31" s="31">
        <v>0</v>
      </c>
      <c r="E31" s="28">
        <v>0</v>
      </c>
      <c r="F31" s="28">
        <v>0</v>
      </c>
      <c r="G31" s="28">
        <v>0</v>
      </c>
      <c r="H31" s="31">
        <v>0</v>
      </c>
      <c r="I31" s="28">
        <v>0</v>
      </c>
      <c r="J31" s="31">
        <v>0</v>
      </c>
      <c r="K31" s="28">
        <v>0</v>
      </c>
      <c r="L31" s="31">
        <v>0</v>
      </c>
      <c r="M31" s="28">
        <v>0</v>
      </c>
      <c r="N31" s="31">
        <v>0</v>
      </c>
      <c r="O31" s="28">
        <v>0</v>
      </c>
      <c r="P31" s="31">
        <v>0</v>
      </c>
      <c r="Q31" s="42">
        <v>0</v>
      </c>
      <c r="R31" s="31">
        <v>0</v>
      </c>
      <c r="S31" s="42">
        <v>0</v>
      </c>
      <c r="T31" s="31">
        <v>0</v>
      </c>
      <c r="U31" s="42">
        <v>0</v>
      </c>
      <c r="V31" s="31">
        <v>0</v>
      </c>
      <c r="W31" s="41"/>
      <c r="X31" s="41"/>
      <c r="Y31" s="41"/>
      <c r="Z31" s="41"/>
    </row>
    <row r="32" spans="1:26" ht="17.25" thickBot="1">
      <c r="A32" s="27" t="s">
        <v>175</v>
      </c>
      <c r="B32" s="28">
        <v>53</v>
      </c>
      <c r="C32" s="28">
        <v>13</v>
      </c>
      <c r="D32" s="204">
        <v>0.24529999999999999</v>
      </c>
      <c r="E32" s="28">
        <v>6</v>
      </c>
      <c r="F32" s="28">
        <v>7</v>
      </c>
      <c r="G32" s="28">
        <v>13</v>
      </c>
      <c r="H32" s="53">
        <v>0.24529999999999999</v>
      </c>
      <c r="I32" s="28">
        <v>7</v>
      </c>
      <c r="J32" s="139">
        <v>0.1321</v>
      </c>
      <c r="K32" s="28">
        <v>16</v>
      </c>
      <c r="L32" s="205">
        <v>0.3019</v>
      </c>
      <c r="M32" s="28">
        <v>8</v>
      </c>
      <c r="N32" s="178">
        <v>0.15090000000000001</v>
      </c>
      <c r="O32" s="28">
        <v>6</v>
      </c>
      <c r="P32" s="175">
        <v>0.1132</v>
      </c>
      <c r="Q32" s="206">
        <v>12</v>
      </c>
      <c r="R32" s="207">
        <v>0.22639999999999999</v>
      </c>
      <c r="S32" s="91">
        <v>11</v>
      </c>
      <c r="T32" s="154">
        <v>0.20749999999999999</v>
      </c>
      <c r="U32" s="208">
        <v>20</v>
      </c>
      <c r="V32" s="62">
        <v>0.37740000000000001</v>
      </c>
      <c r="W32" s="41"/>
      <c r="X32" s="41"/>
      <c r="Y32" s="41"/>
      <c r="Z32" s="41"/>
    </row>
    <row r="33" spans="1:26" ht="17.25" thickBot="1">
      <c r="A33" s="27" t="s">
        <v>176</v>
      </c>
      <c r="B33" s="28">
        <v>28</v>
      </c>
      <c r="C33" s="28">
        <v>8</v>
      </c>
      <c r="D33" s="53">
        <v>0.28570000000000001</v>
      </c>
      <c r="E33" s="28">
        <v>9</v>
      </c>
      <c r="F33" s="28">
        <v>2</v>
      </c>
      <c r="G33" s="28">
        <v>8</v>
      </c>
      <c r="H33" s="30">
        <v>0.28570000000000001</v>
      </c>
      <c r="I33" s="28">
        <v>6</v>
      </c>
      <c r="J33" s="125">
        <v>0.21429999999999999</v>
      </c>
      <c r="K33" s="28">
        <v>8</v>
      </c>
      <c r="L33" s="209">
        <v>0.28570000000000001</v>
      </c>
      <c r="M33" s="28">
        <v>6</v>
      </c>
      <c r="N33" s="124">
        <v>0.21429999999999999</v>
      </c>
      <c r="O33" s="28">
        <v>6</v>
      </c>
      <c r="P33" s="132">
        <v>0.21429999999999999</v>
      </c>
      <c r="Q33" s="50">
        <v>6</v>
      </c>
      <c r="R33" s="121">
        <v>0.21429999999999999</v>
      </c>
      <c r="S33" s="92">
        <v>9</v>
      </c>
      <c r="T33" s="210">
        <v>0.32140000000000002</v>
      </c>
      <c r="U33" s="92">
        <v>16</v>
      </c>
      <c r="V33" s="106">
        <v>0.57140000000000002</v>
      </c>
      <c r="W33" s="41"/>
      <c r="X33" s="41"/>
      <c r="Y33" s="41"/>
      <c r="Z33" s="41"/>
    </row>
    <row r="34" spans="1:26" ht="17.25" thickBot="1">
      <c r="A34" s="27" t="s">
        <v>177</v>
      </c>
      <c r="B34" s="28">
        <v>27</v>
      </c>
      <c r="C34" s="28">
        <v>3</v>
      </c>
      <c r="D34" s="112">
        <v>0.1111</v>
      </c>
      <c r="E34" s="28">
        <v>4</v>
      </c>
      <c r="F34" s="28">
        <v>7</v>
      </c>
      <c r="G34" s="28">
        <v>6</v>
      </c>
      <c r="H34" s="185">
        <v>0.22220000000000001</v>
      </c>
      <c r="I34" s="28">
        <v>1</v>
      </c>
      <c r="J34" s="211">
        <v>3.6999999999999998E-2</v>
      </c>
      <c r="K34" s="28">
        <v>5</v>
      </c>
      <c r="L34" s="204">
        <v>0.1852</v>
      </c>
      <c r="M34" s="28">
        <v>5</v>
      </c>
      <c r="N34" s="212">
        <v>0.1852</v>
      </c>
      <c r="O34" s="28">
        <v>4</v>
      </c>
      <c r="P34" s="187">
        <v>0.14810000000000001</v>
      </c>
      <c r="Q34" s="153">
        <v>5</v>
      </c>
      <c r="R34" s="62">
        <v>0.1852</v>
      </c>
      <c r="S34" s="213">
        <v>4</v>
      </c>
      <c r="T34" s="175">
        <v>0.14810000000000001</v>
      </c>
      <c r="U34" s="168">
        <v>12</v>
      </c>
      <c r="V34" s="214">
        <v>0.44440000000000002</v>
      </c>
      <c r="W34" s="41"/>
      <c r="X34" s="41"/>
      <c r="Y34" s="41"/>
      <c r="Z34" s="41"/>
    </row>
    <row r="35" spans="1:26" ht="17.25" thickBot="1">
      <c r="A35" s="27" t="s">
        <v>178</v>
      </c>
      <c r="B35" s="28">
        <v>92</v>
      </c>
      <c r="C35" s="28">
        <v>19</v>
      </c>
      <c r="D35" s="215">
        <v>0.20649999999999999</v>
      </c>
      <c r="E35" s="28">
        <v>9</v>
      </c>
      <c r="F35" s="28">
        <v>10</v>
      </c>
      <c r="G35" s="28">
        <v>18</v>
      </c>
      <c r="H35" s="139">
        <v>0.19570000000000001</v>
      </c>
      <c r="I35" s="28">
        <v>17</v>
      </c>
      <c r="J35" s="216">
        <v>0.18479999999999999</v>
      </c>
      <c r="K35" s="28">
        <v>10</v>
      </c>
      <c r="L35" s="108">
        <v>0.1087</v>
      </c>
      <c r="M35" s="28">
        <v>4</v>
      </c>
      <c r="N35" s="217">
        <v>4.3499999999999997E-2</v>
      </c>
      <c r="O35" s="28">
        <v>13</v>
      </c>
      <c r="P35" s="29">
        <v>0.14130000000000001</v>
      </c>
      <c r="Q35" s="218">
        <v>13</v>
      </c>
      <c r="R35" s="71">
        <v>0.14130000000000001</v>
      </c>
      <c r="S35" s="219">
        <v>23</v>
      </c>
      <c r="T35" s="198">
        <v>0.25</v>
      </c>
      <c r="U35" s="220">
        <v>39</v>
      </c>
      <c r="V35" s="81">
        <v>0.4239</v>
      </c>
      <c r="W35" s="41"/>
      <c r="X35" s="41"/>
      <c r="Y35" s="41"/>
      <c r="Z35" s="41"/>
    </row>
    <row r="36" spans="1:26" ht="17.25" thickBot="1">
      <c r="A36" s="27" t="s">
        <v>179</v>
      </c>
      <c r="B36" s="28">
        <v>20</v>
      </c>
      <c r="C36" s="28">
        <v>8</v>
      </c>
      <c r="D36" s="209">
        <v>0.4</v>
      </c>
      <c r="E36" s="28">
        <v>5</v>
      </c>
      <c r="F36" s="28">
        <v>2</v>
      </c>
      <c r="G36" s="28">
        <v>6</v>
      </c>
      <c r="H36" s="221">
        <v>0.3</v>
      </c>
      <c r="I36" s="28">
        <v>2</v>
      </c>
      <c r="J36" s="170">
        <v>0.1</v>
      </c>
      <c r="K36" s="28">
        <v>4</v>
      </c>
      <c r="L36" s="138">
        <v>0.2</v>
      </c>
      <c r="M36" s="28">
        <v>7</v>
      </c>
      <c r="N36" s="222">
        <v>0.35</v>
      </c>
      <c r="O36" s="28">
        <v>5</v>
      </c>
      <c r="P36" s="124">
        <v>0.25</v>
      </c>
      <c r="Q36" s="89">
        <v>7</v>
      </c>
      <c r="R36" s="223">
        <v>0.35</v>
      </c>
      <c r="S36" s="92">
        <v>9</v>
      </c>
      <c r="T36" s="223">
        <v>0.45</v>
      </c>
      <c r="U36" s="153">
        <v>11</v>
      </c>
      <c r="V36" s="224">
        <v>0.55000000000000004</v>
      </c>
      <c r="W36" s="41"/>
      <c r="X36" s="41"/>
      <c r="Y36" s="41"/>
      <c r="Z36" s="41"/>
    </row>
    <row r="37" spans="1:26" ht="17.25" thickBot="1">
      <c r="A37" s="27" t="s">
        <v>180</v>
      </c>
      <c r="B37" s="28">
        <v>34</v>
      </c>
      <c r="C37" s="28">
        <v>12</v>
      </c>
      <c r="D37" s="212">
        <v>0.35289999999999999</v>
      </c>
      <c r="E37" s="28">
        <v>7</v>
      </c>
      <c r="F37" s="28">
        <v>5</v>
      </c>
      <c r="G37" s="28">
        <v>7</v>
      </c>
      <c r="H37" s="55">
        <v>0.2059</v>
      </c>
      <c r="I37" s="28">
        <v>7</v>
      </c>
      <c r="J37" s="225">
        <v>0.2059</v>
      </c>
      <c r="K37" s="28">
        <v>7</v>
      </c>
      <c r="L37" s="174">
        <v>0.2059</v>
      </c>
      <c r="M37" s="28">
        <v>6</v>
      </c>
      <c r="N37" s="125">
        <v>0.17649999999999999</v>
      </c>
      <c r="O37" s="28">
        <v>10</v>
      </c>
      <c r="P37" s="226">
        <v>0.29409999999999997</v>
      </c>
      <c r="Q37" s="80">
        <v>8</v>
      </c>
      <c r="R37" s="227">
        <v>0.23530000000000001</v>
      </c>
      <c r="S37" s="91">
        <v>11</v>
      </c>
      <c r="T37" s="228">
        <v>0.32350000000000001</v>
      </c>
      <c r="U37" s="197">
        <v>19</v>
      </c>
      <c r="V37" s="229">
        <v>0.55879999999999996</v>
      </c>
      <c r="W37" s="41"/>
      <c r="X37" s="41"/>
      <c r="Y37" s="41"/>
      <c r="Z37" s="41"/>
    </row>
    <row r="38" spans="1:26" ht="33.75" thickBot="1">
      <c r="A38" s="27" t="s">
        <v>181</v>
      </c>
      <c r="B38" s="28">
        <v>110</v>
      </c>
      <c r="C38" s="28">
        <v>23</v>
      </c>
      <c r="D38" s="230">
        <v>0.20910000000000001</v>
      </c>
      <c r="E38" s="28">
        <v>16</v>
      </c>
      <c r="F38" s="28">
        <v>14</v>
      </c>
      <c r="G38" s="28">
        <v>22</v>
      </c>
      <c r="H38" s="48">
        <v>0.2</v>
      </c>
      <c r="I38" s="28">
        <v>18</v>
      </c>
      <c r="J38" s="115">
        <v>0.1636</v>
      </c>
      <c r="K38" s="28">
        <v>10</v>
      </c>
      <c r="L38" s="231">
        <v>9.0899999999999995E-2</v>
      </c>
      <c r="M38" s="28">
        <v>20</v>
      </c>
      <c r="N38" s="30">
        <v>0.18179999999999999</v>
      </c>
      <c r="O38" s="28">
        <v>16</v>
      </c>
      <c r="P38" s="232">
        <v>0.14549999999999999</v>
      </c>
      <c r="Q38" s="233">
        <v>20</v>
      </c>
      <c r="R38" s="234">
        <v>0.18179999999999999</v>
      </c>
      <c r="S38" s="235">
        <v>28</v>
      </c>
      <c r="T38" s="121">
        <v>0.2545</v>
      </c>
      <c r="U38" s="236">
        <v>41</v>
      </c>
      <c r="V38" s="154">
        <v>0.37269999999999998</v>
      </c>
      <c r="W38" s="41"/>
      <c r="X38" s="41"/>
      <c r="Y38" s="41"/>
      <c r="Z38" s="41"/>
    </row>
    <row r="39" spans="1:26" ht="33.75" thickBot="1">
      <c r="A39" s="27" t="s">
        <v>182</v>
      </c>
      <c r="B39" s="28">
        <v>28</v>
      </c>
      <c r="C39" s="28">
        <v>10</v>
      </c>
      <c r="D39" s="237">
        <v>0.35709999999999997</v>
      </c>
      <c r="E39" s="28">
        <v>1</v>
      </c>
      <c r="F39" s="28">
        <v>4</v>
      </c>
      <c r="G39" s="28">
        <v>7</v>
      </c>
      <c r="H39" s="216">
        <v>0.25</v>
      </c>
      <c r="I39" s="28">
        <v>5</v>
      </c>
      <c r="J39" s="238">
        <v>0.17860000000000001</v>
      </c>
      <c r="K39" s="28">
        <v>13</v>
      </c>
      <c r="L39" s="47">
        <v>0.46429999999999999</v>
      </c>
      <c r="M39" s="28">
        <v>7</v>
      </c>
      <c r="N39" s="128">
        <v>0.25</v>
      </c>
      <c r="O39" s="28">
        <v>10</v>
      </c>
      <c r="P39" s="239">
        <v>0.35709999999999997</v>
      </c>
      <c r="Q39" s="80">
        <v>8</v>
      </c>
      <c r="R39" s="44">
        <v>0.28570000000000001</v>
      </c>
      <c r="S39" s="136">
        <v>7</v>
      </c>
      <c r="T39" s="198">
        <v>0.25</v>
      </c>
      <c r="U39" s="72">
        <v>9</v>
      </c>
      <c r="V39" s="240">
        <v>0.32140000000000002</v>
      </c>
      <c r="W39" s="41"/>
      <c r="X39" s="41"/>
      <c r="Y39" s="41"/>
      <c r="Z39" s="41"/>
    </row>
    <row r="40" spans="1:26" ht="33.75" thickBot="1">
      <c r="A40" s="27" t="s">
        <v>183</v>
      </c>
      <c r="B40" s="28">
        <v>36</v>
      </c>
      <c r="C40" s="28">
        <v>8</v>
      </c>
      <c r="D40" s="241">
        <v>0.22220000000000001</v>
      </c>
      <c r="E40" s="28">
        <v>9</v>
      </c>
      <c r="F40" s="28">
        <v>3</v>
      </c>
      <c r="G40" s="28">
        <v>7</v>
      </c>
      <c r="H40" s="139">
        <v>0.19439999999999999</v>
      </c>
      <c r="I40" s="28">
        <v>9</v>
      </c>
      <c r="J40" s="143">
        <v>0.25</v>
      </c>
      <c r="K40" s="28">
        <v>7</v>
      </c>
      <c r="L40" s="115">
        <v>0.19439999999999999</v>
      </c>
      <c r="M40" s="28">
        <v>7</v>
      </c>
      <c r="N40" s="242">
        <v>0.19439999999999999</v>
      </c>
      <c r="O40" s="28">
        <v>4</v>
      </c>
      <c r="P40" s="243">
        <v>0.1111</v>
      </c>
      <c r="Q40" s="153">
        <v>5</v>
      </c>
      <c r="R40" s="244">
        <v>0.1389</v>
      </c>
      <c r="S40" s="136">
        <v>7</v>
      </c>
      <c r="T40" s="144">
        <v>0.19439999999999999</v>
      </c>
      <c r="U40" s="136">
        <v>13</v>
      </c>
      <c r="V40" s="144">
        <v>0.36109999999999998</v>
      </c>
      <c r="W40" s="41"/>
      <c r="X40" s="41"/>
      <c r="Y40" s="41"/>
      <c r="Z40" s="41"/>
    </row>
    <row r="41" spans="1:26" ht="17.25" thickBot="1">
      <c r="A41" s="27" t="s">
        <v>184</v>
      </c>
      <c r="B41" s="28">
        <v>28</v>
      </c>
      <c r="C41" s="28">
        <v>13</v>
      </c>
      <c r="D41" s="128">
        <v>0.46429999999999999</v>
      </c>
      <c r="E41" s="28">
        <v>5</v>
      </c>
      <c r="F41" s="28">
        <v>4</v>
      </c>
      <c r="G41" s="28">
        <v>9</v>
      </c>
      <c r="H41" s="209">
        <v>0.32140000000000002</v>
      </c>
      <c r="I41" s="28">
        <v>9</v>
      </c>
      <c r="J41" s="245">
        <v>0.32140000000000002</v>
      </c>
      <c r="K41" s="28">
        <v>10</v>
      </c>
      <c r="L41" s="246">
        <v>0.35709999999999997</v>
      </c>
      <c r="M41" s="28">
        <v>2</v>
      </c>
      <c r="N41" s="57">
        <v>7.1400000000000005E-2</v>
      </c>
      <c r="O41" s="28">
        <v>10</v>
      </c>
      <c r="P41" s="239">
        <v>0.35709999999999997</v>
      </c>
      <c r="Q41" s="50">
        <v>6</v>
      </c>
      <c r="R41" s="121">
        <v>0.21429999999999999</v>
      </c>
      <c r="S41" s="247">
        <v>12</v>
      </c>
      <c r="T41" s="105">
        <v>0.42859999999999998</v>
      </c>
      <c r="U41" s="208">
        <v>20</v>
      </c>
      <c r="V41" s="47">
        <v>0.71430000000000005</v>
      </c>
      <c r="W41" s="41"/>
      <c r="X41" s="41"/>
      <c r="Y41" s="41"/>
      <c r="Z41" s="41"/>
    </row>
    <row r="42" spans="1:26" ht="17.25" thickBot="1">
      <c r="A42" s="27" t="s">
        <v>185</v>
      </c>
      <c r="B42" s="28">
        <v>26</v>
      </c>
      <c r="C42" s="28">
        <v>5</v>
      </c>
      <c r="D42" s="58">
        <v>0.1923</v>
      </c>
      <c r="E42" s="28">
        <v>5</v>
      </c>
      <c r="F42" s="28">
        <v>2</v>
      </c>
      <c r="G42" s="28">
        <v>4</v>
      </c>
      <c r="H42" s="170">
        <v>0.15379999999999999</v>
      </c>
      <c r="I42" s="28">
        <v>6</v>
      </c>
      <c r="J42" s="194">
        <v>0.23080000000000001</v>
      </c>
      <c r="K42" s="28">
        <v>6</v>
      </c>
      <c r="L42" s="248">
        <v>0.23080000000000001</v>
      </c>
      <c r="M42" s="28">
        <v>7</v>
      </c>
      <c r="N42" s="249">
        <v>0.26919999999999999</v>
      </c>
      <c r="O42" s="28">
        <v>6</v>
      </c>
      <c r="P42" s="172">
        <v>0.23080000000000001</v>
      </c>
      <c r="Q42" s="153">
        <v>5</v>
      </c>
      <c r="R42" s="250">
        <v>0.1923</v>
      </c>
      <c r="S42" s="72">
        <v>5</v>
      </c>
      <c r="T42" s="144">
        <v>0.1923</v>
      </c>
      <c r="U42" s="72">
        <v>9</v>
      </c>
      <c r="V42" s="251">
        <v>0.34620000000000001</v>
      </c>
      <c r="W42" s="41"/>
      <c r="X42" s="41"/>
      <c r="Y42" s="41"/>
      <c r="Z42" s="41"/>
    </row>
    <row r="43" spans="1:26" ht="17.25" thickBot="1">
      <c r="A43" s="27" t="s">
        <v>186</v>
      </c>
      <c r="B43" s="28">
        <v>45</v>
      </c>
      <c r="C43" s="28">
        <v>17</v>
      </c>
      <c r="D43" s="252">
        <v>0.37780000000000002</v>
      </c>
      <c r="E43" s="28">
        <v>10</v>
      </c>
      <c r="F43" s="28">
        <v>5</v>
      </c>
      <c r="G43" s="28">
        <v>11</v>
      </c>
      <c r="H43" s="53">
        <v>0.24440000000000001</v>
      </c>
      <c r="I43" s="28">
        <v>12</v>
      </c>
      <c r="J43" s="253">
        <v>0.26669999999999999</v>
      </c>
      <c r="K43" s="28">
        <v>8</v>
      </c>
      <c r="L43" s="78">
        <v>0.17780000000000001</v>
      </c>
      <c r="M43" s="28">
        <v>4</v>
      </c>
      <c r="N43" s="58">
        <v>8.8900000000000007E-2</v>
      </c>
      <c r="O43" s="28">
        <v>5</v>
      </c>
      <c r="P43" s="243">
        <v>0.1111</v>
      </c>
      <c r="Q43" s="218">
        <v>13</v>
      </c>
      <c r="R43" s="254">
        <v>0.28889999999999999</v>
      </c>
      <c r="S43" s="255">
        <v>16</v>
      </c>
      <c r="T43" s="256">
        <v>0.35560000000000003</v>
      </c>
      <c r="U43" s="257">
        <v>23</v>
      </c>
      <c r="V43" s="258">
        <v>0.5111</v>
      </c>
      <c r="W43" s="41"/>
      <c r="X43" s="41"/>
      <c r="Y43" s="41"/>
      <c r="Z43" s="41"/>
    </row>
    <row r="44" spans="1:26" ht="17.25" thickBot="1">
      <c r="A44" s="27" t="s">
        <v>187</v>
      </c>
      <c r="B44" s="28">
        <v>35</v>
      </c>
      <c r="C44" s="28">
        <v>8</v>
      </c>
      <c r="D44" s="55">
        <v>0.2286</v>
      </c>
      <c r="E44" s="28">
        <v>10</v>
      </c>
      <c r="F44" s="28">
        <v>4</v>
      </c>
      <c r="G44" s="28">
        <v>8</v>
      </c>
      <c r="H44" s="75">
        <v>0.2286</v>
      </c>
      <c r="I44" s="28">
        <v>6</v>
      </c>
      <c r="J44" s="76">
        <v>0.1714</v>
      </c>
      <c r="K44" s="28">
        <v>5</v>
      </c>
      <c r="L44" s="77">
        <v>0.1429</v>
      </c>
      <c r="M44" s="28">
        <v>6</v>
      </c>
      <c r="N44" s="195">
        <v>0.1714</v>
      </c>
      <c r="O44" s="28">
        <v>5</v>
      </c>
      <c r="P44" s="58">
        <v>0.1429</v>
      </c>
      <c r="Q44" s="80">
        <v>8</v>
      </c>
      <c r="R44" s="81">
        <v>0.2286</v>
      </c>
      <c r="S44" s="51">
        <v>8</v>
      </c>
      <c r="T44" s="82">
        <v>0.2286</v>
      </c>
      <c r="U44" s="136">
        <v>13</v>
      </c>
      <c r="V44" s="259">
        <v>0.37140000000000001</v>
      </c>
      <c r="W44" s="260"/>
      <c r="X44" s="260"/>
      <c r="Y44" s="260"/>
      <c r="Z44" s="260"/>
    </row>
    <row r="45" spans="1:26" ht="17.25" thickBot="1">
      <c r="A45" s="27" t="s">
        <v>188</v>
      </c>
      <c r="B45" s="28">
        <v>47</v>
      </c>
      <c r="C45" s="28">
        <v>14</v>
      </c>
      <c r="D45" s="141">
        <v>0.2979</v>
      </c>
      <c r="E45" s="28">
        <v>4</v>
      </c>
      <c r="F45" s="28">
        <v>7</v>
      </c>
      <c r="G45" s="28">
        <v>10</v>
      </c>
      <c r="H45" s="49">
        <v>0.21279999999999999</v>
      </c>
      <c r="I45" s="28">
        <v>7</v>
      </c>
      <c r="J45" s="49">
        <v>0.1489</v>
      </c>
      <c r="K45" s="28">
        <v>7</v>
      </c>
      <c r="L45" s="58">
        <v>0.1489</v>
      </c>
      <c r="M45" s="28">
        <v>8</v>
      </c>
      <c r="N45" s="177">
        <v>0.17019999999999999</v>
      </c>
      <c r="O45" s="28">
        <v>7</v>
      </c>
      <c r="P45" s="261">
        <v>0.1489</v>
      </c>
      <c r="Q45" s="206">
        <v>12</v>
      </c>
      <c r="R45" s="262">
        <v>0.25530000000000003</v>
      </c>
      <c r="S45" s="98">
        <v>13</v>
      </c>
      <c r="T45" s="81">
        <v>0.27660000000000001</v>
      </c>
      <c r="U45" s="247">
        <v>22</v>
      </c>
      <c r="V45" s="263">
        <v>0.46810000000000002</v>
      </c>
      <c r="W45" s="260"/>
      <c r="X45" s="260"/>
      <c r="Y45" s="260"/>
      <c r="Z45" s="260"/>
    </row>
    <row r="46" spans="1:26" ht="33.75" thickBot="1">
      <c r="A46" s="27" t="s">
        <v>189</v>
      </c>
      <c r="B46" s="28">
        <v>163</v>
      </c>
      <c r="C46" s="28">
        <v>36</v>
      </c>
      <c r="D46" s="241">
        <v>0.22090000000000001</v>
      </c>
      <c r="E46" s="28">
        <v>24</v>
      </c>
      <c r="F46" s="28">
        <v>23</v>
      </c>
      <c r="G46" s="28">
        <v>36</v>
      </c>
      <c r="H46" s="87">
        <v>0.22090000000000001</v>
      </c>
      <c r="I46" s="28">
        <v>29</v>
      </c>
      <c r="J46" s="173">
        <v>0.1779</v>
      </c>
      <c r="K46" s="28">
        <v>28</v>
      </c>
      <c r="L46" s="117">
        <v>0.17180000000000001</v>
      </c>
      <c r="M46" s="28">
        <v>27</v>
      </c>
      <c r="N46" s="264">
        <v>0.1656</v>
      </c>
      <c r="O46" s="28">
        <v>32</v>
      </c>
      <c r="P46" s="141">
        <v>0.1963</v>
      </c>
      <c r="Q46" s="265">
        <v>33</v>
      </c>
      <c r="R46" s="266">
        <v>0.20250000000000001</v>
      </c>
      <c r="S46" s="181">
        <v>41</v>
      </c>
      <c r="T46" s="198">
        <v>0.2515</v>
      </c>
      <c r="U46" s="267">
        <v>67</v>
      </c>
      <c r="V46" s="268">
        <v>0.41099999999999998</v>
      </c>
      <c r="W46" s="260"/>
      <c r="X46" s="260"/>
      <c r="Y46" s="260"/>
      <c r="Z46" s="260"/>
    </row>
    <row r="47" spans="1:26" ht="33.75" thickBot="1">
      <c r="A47" s="27" t="s">
        <v>190</v>
      </c>
      <c r="B47" s="28">
        <v>0</v>
      </c>
      <c r="C47" s="28">
        <v>0</v>
      </c>
      <c r="D47" s="31">
        <v>0</v>
      </c>
      <c r="E47" s="28">
        <v>0</v>
      </c>
      <c r="F47" s="28">
        <v>0</v>
      </c>
      <c r="G47" s="28">
        <v>0</v>
      </c>
      <c r="H47" s="31">
        <v>0</v>
      </c>
      <c r="I47" s="28">
        <v>0</v>
      </c>
      <c r="J47" s="31">
        <v>0</v>
      </c>
      <c r="K47" s="28">
        <v>0</v>
      </c>
      <c r="L47" s="31">
        <v>0</v>
      </c>
      <c r="M47" s="28">
        <v>0</v>
      </c>
      <c r="N47" s="31">
        <v>0</v>
      </c>
      <c r="O47" s="28">
        <v>0</v>
      </c>
      <c r="P47" s="31">
        <v>0</v>
      </c>
      <c r="Q47" s="42">
        <v>0</v>
      </c>
      <c r="R47" s="31">
        <v>0</v>
      </c>
      <c r="S47" s="42">
        <v>0</v>
      </c>
      <c r="T47" s="31">
        <v>0</v>
      </c>
      <c r="U47" s="42">
        <v>0</v>
      </c>
      <c r="V47" s="31">
        <v>0</v>
      </c>
      <c r="W47" s="260"/>
      <c r="X47" s="260"/>
      <c r="Y47" s="260"/>
      <c r="Z47" s="260"/>
    </row>
    <row r="48" spans="1:26" ht="50.25" thickBot="1">
      <c r="A48" s="27" t="s">
        <v>191</v>
      </c>
      <c r="B48" s="28">
        <v>0</v>
      </c>
      <c r="C48" s="28">
        <v>0</v>
      </c>
      <c r="D48" s="31">
        <v>0</v>
      </c>
      <c r="E48" s="28">
        <v>0</v>
      </c>
      <c r="F48" s="28">
        <v>0</v>
      </c>
      <c r="G48" s="28">
        <v>0</v>
      </c>
      <c r="H48" s="31">
        <v>0</v>
      </c>
      <c r="I48" s="28">
        <v>0</v>
      </c>
      <c r="J48" s="31">
        <v>0</v>
      </c>
      <c r="K48" s="28">
        <v>0</v>
      </c>
      <c r="L48" s="31">
        <v>0</v>
      </c>
      <c r="M48" s="28">
        <v>0</v>
      </c>
      <c r="N48" s="31">
        <v>0</v>
      </c>
      <c r="O48" s="28">
        <v>0</v>
      </c>
      <c r="P48" s="31">
        <v>0</v>
      </c>
      <c r="Q48" s="42">
        <v>0</v>
      </c>
      <c r="R48" s="31">
        <v>0</v>
      </c>
      <c r="S48" s="42">
        <v>0</v>
      </c>
      <c r="T48" s="31">
        <v>0</v>
      </c>
      <c r="U48" s="42">
        <v>0</v>
      </c>
      <c r="V48" s="31">
        <v>0</v>
      </c>
      <c r="W48" s="260"/>
      <c r="X48" s="260"/>
      <c r="Y48" s="260"/>
      <c r="Z48" s="260"/>
    </row>
    <row r="49" spans="1:26" ht="33.75" thickBot="1">
      <c r="A49" s="27" t="s">
        <v>192</v>
      </c>
      <c r="B49" s="28">
        <v>0</v>
      </c>
      <c r="C49" s="28">
        <v>0</v>
      </c>
      <c r="D49" s="31">
        <v>0</v>
      </c>
      <c r="E49" s="28">
        <v>0</v>
      </c>
      <c r="F49" s="28">
        <v>0</v>
      </c>
      <c r="G49" s="28">
        <v>0</v>
      </c>
      <c r="H49" s="31">
        <v>0</v>
      </c>
      <c r="I49" s="28">
        <v>0</v>
      </c>
      <c r="J49" s="31">
        <v>0</v>
      </c>
      <c r="K49" s="28">
        <v>0</v>
      </c>
      <c r="L49" s="31">
        <v>0</v>
      </c>
      <c r="M49" s="28">
        <v>0</v>
      </c>
      <c r="N49" s="31">
        <v>0</v>
      </c>
      <c r="O49" s="28">
        <v>0</v>
      </c>
      <c r="P49" s="31">
        <v>0</v>
      </c>
      <c r="Q49" s="42">
        <v>0</v>
      </c>
      <c r="R49" s="31">
        <v>0</v>
      </c>
      <c r="S49" s="42">
        <v>0</v>
      </c>
      <c r="T49" s="31">
        <v>0</v>
      </c>
      <c r="U49" s="42">
        <v>0</v>
      </c>
      <c r="V49" s="31">
        <v>0</v>
      </c>
      <c r="W49" s="260"/>
      <c r="X49" s="260"/>
      <c r="Y49" s="260"/>
      <c r="Z49" s="260"/>
    </row>
    <row r="50" spans="1:26" ht="17.25" thickBot="1">
      <c r="A50" s="27" t="s">
        <v>193</v>
      </c>
      <c r="B50" s="28">
        <v>0</v>
      </c>
      <c r="C50" s="28">
        <v>0</v>
      </c>
      <c r="D50" s="31">
        <v>0</v>
      </c>
      <c r="E50" s="28">
        <v>0</v>
      </c>
      <c r="F50" s="28">
        <v>0</v>
      </c>
      <c r="G50" s="28">
        <v>0</v>
      </c>
      <c r="H50" s="31">
        <v>0</v>
      </c>
      <c r="I50" s="28">
        <v>0</v>
      </c>
      <c r="J50" s="31">
        <v>0</v>
      </c>
      <c r="K50" s="28">
        <v>0</v>
      </c>
      <c r="L50" s="31">
        <v>0</v>
      </c>
      <c r="M50" s="28">
        <v>0</v>
      </c>
      <c r="N50" s="31">
        <v>0</v>
      </c>
      <c r="O50" s="28">
        <v>0</v>
      </c>
      <c r="P50" s="31">
        <v>0</v>
      </c>
      <c r="Q50" s="42">
        <v>0</v>
      </c>
      <c r="R50" s="31">
        <v>0</v>
      </c>
      <c r="S50" s="42">
        <v>0</v>
      </c>
      <c r="T50" s="31">
        <v>0</v>
      </c>
      <c r="U50" s="42">
        <v>0</v>
      </c>
      <c r="V50" s="31">
        <v>0</v>
      </c>
      <c r="W50" s="260"/>
      <c r="X50" s="260"/>
      <c r="Y50" s="260"/>
      <c r="Z50" s="260"/>
    </row>
    <row r="51" spans="1:26" ht="17.25" thickBot="1">
      <c r="A51" s="27" t="s">
        <v>194</v>
      </c>
      <c r="B51" s="28">
        <v>31</v>
      </c>
      <c r="C51" s="28">
        <v>9</v>
      </c>
      <c r="D51" s="269">
        <v>0.2903</v>
      </c>
      <c r="E51" s="28">
        <v>7</v>
      </c>
      <c r="F51" s="28">
        <v>2</v>
      </c>
      <c r="G51" s="28">
        <v>8</v>
      </c>
      <c r="H51" s="79">
        <v>0.2581</v>
      </c>
      <c r="I51" s="28">
        <v>6</v>
      </c>
      <c r="J51" s="270">
        <v>0.19350000000000001</v>
      </c>
      <c r="K51" s="28">
        <v>9</v>
      </c>
      <c r="L51" s="124">
        <v>0.2903</v>
      </c>
      <c r="M51" s="28">
        <v>4</v>
      </c>
      <c r="N51" s="115">
        <v>0.129</v>
      </c>
      <c r="O51" s="28">
        <v>10</v>
      </c>
      <c r="P51" s="271">
        <v>0.3226</v>
      </c>
      <c r="Q51" s="272">
        <v>3</v>
      </c>
      <c r="R51" s="112">
        <v>9.6799999999999997E-2</v>
      </c>
      <c r="S51" s="136">
        <v>7</v>
      </c>
      <c r="T51" s="273">
        <v>0.2258</v>
      </c>
      <c r="U51" s="136">
        <v>13</v>
      </c>
      <c r="V51" s="274">
        <v>0.4194</v>
      </c>
      <c r="W51" s="260"/>
      <c r="X51" s="260"/>
      <c r="Y51" s="260"/>
      <c r="Z51" s="260"/>
    </row>
    <row r="52" spans="1:26" ht="33.75" thickBot="1">
      <c r="A52" s="27" t="s">
        <v>195</v>
      </c>
      <c r="B52" s="28">
        <v>0</v>
      </c>
      <c r="C52" s="28">
        <v>0</v>
      </c>
      <c r="D52" s="31">
        <v>0</v>
      </c>
      <c r="E52" s="28">
        <v>0</v>
      </c>
      <c r="F52" s="28">
        <v>0</v>
      </c>
      <c r="G52" s="28">
        <v>0</v>
      </c>
      <c r="H52" s="31">
        <v>0</v>
      </c>
      <c r="I52" s="28">
        <v>0</v>
      </c>
      <c r="J52" s="31">
        <v>0</v>
      </c>
      <c r="K52" s="28">
        <v>0</v>
      </c>
      <c r="L52" s="31">
        <v>0</v>
      </c>
      <c r="M52" s="28">
        <v>0</v>
      </c>
      <c r="N52" s="31">
        <v>0</v>
      </c>
      <c r="O52" s="28">
        <v>0</v>
      </c>
      <c r="P52" s="31">
        <v>0</v>
      </c>
      <c r="Q52" s="42">
        <v>0</v>
      </c>
      <c r="R52" s="31">
        <v>0</v>
      </c>
      <c r="S52" s="42">
        <v>0</v>
      </c>
      <c r="T52" s="31">
        <v>0</v>
      </c>
      <c r="U52" s="42">
        <v>0</v>
      </c>
      <c r="V52" s="31">
        <v>0</v>
      </c>
      <c r="W52" s="260"/>
      <c r="X52" s="260"/>
      <c r="Y52" s="260"/>
      <c r="Z52" s="260"/>
    </row>
    <row r="53" spans="1:26" ht="33.75" thickBot="1">
      <c r="A53" s="27" t="s">
        <v>196</v>
      </c>
      <c r="B53" s="28">
        <v>21</v>
      </c>
      <c r="C53" s="28">
        <v>5</v>
      </c>
      <c r="D53" s="49">
        <v>0.23810000000000001</v>
      </c>
      <c r="E53" s="28">
        <v>5</v>
      </c>
      <c r="F53" s="28">
        <v>2</v>
      </c>
      <c r="G53" s="28">
        <v>6</v>
      </c>
      <c r="H53" s="30">
        <v>0.28570000000000001</v>
      </c>
      <c r="I53" s="28">
        <v>2</v>
      </c>
      <c r="J53" s="57">
        <v>9.5200000000000007E-2</v>
      </c>
      <c r="K53" s="28">
        <v>4</v>
      </c>
      <c r="L53" s="275">
        <v>0.1905</v>
      </c>
      <c r="M53" s="28">
        <v>1</v>
      </c>
      <c r="N53" s="276">
        <v>4.7600000000000003E-2</v>
      </c>
      <c r="O53" s="28">
        <v>2</v>
      </c>
      <c r="P53" s="169">
        <v>9.5200000000000007E-2</v>
      </c>
      <c r="Q53" s="35">
        <v>2</v>
      </c>
      <c r="R53" s="36">
        <v>9.5200000000000007E-2</v>
      </c>
      <c r="S53" s="153">
        <v>6</v>
      </c>
      <c r="T53" s="277">
        <v>0.28570000000000001</v>
      </c>
      <c r="U53" s="190">
        <v>10</v>
      </c>
      <c r="V53" s="278">
        <v>0.47620000000000001</v>
      </c>
      <c r="W53" s="260"/>
      <c r="X53" s="260"/>
      <c r="Y53" s="260"/>
      <c r="Z53" s="260"/>
    </row>
    <row r="54" spans="1:26" ht="17.25" thickBot="1">
      <c r="A54" s="27" t="s">
        <v>197</v>
      </c>
      <c r="B54" s="28">
        <v>0</v>
      </c>
      <c r="C54" s="28">
        <v>0</v>
      </c>
      <c r="D54" s="31">
        <v>0</v>
      </c>
      <c r="E54" s="28">
        <v>0</v>
      </c>
      <c r="F54" s="28">
        <v>0</v>
      </c>
      <c r="G54" s="28">
        <v>0</v>
      </c>
      <c r="H54" s="31">
        <v>0</v>
      </c>
      <c r="I54" s="28">
        <v>0</v>
      </c>
      <c r="J54" s="31">
        <v>0</v>
      </c>
      <c r="K54" s="28">
        <v>0</v>
      </c>
      <c r="L54" s="31">
        <v>0</v>
      </c>
      <c r="M54" s="28">
        <v>0</v>
      </c>
      <c r="N54" s="31">
        <v>0</v>
      </c>
      <c r="O54" s="28">
        <v>0</v>
      </c>
      <c r="P54" s="31">
        <v>0</v>
      </c>
      <c r="Q54" s="42">
        <v>0</v>
      </c>
      <c r="R54" s="31">
        <v>0</v>
      </c>
      <c r="S54" s="42">
        <v>0</v>
      </c>
      <c r="T54" s="31">
        <v>0</v>
      </c>
      <c r="U54" s="42">
        <v>0</v>
      </c>
      <c r="V54" s="31">
        <v>0</v>
      </c>
      <c r="W54" s="260"/>
      <c r="X54" s="260"/>
      <c r="Y54" s="260"/>
      <c r="Z54" s="260"/>
    </row>
    <row r="55" spans="1:26" ht="33.75" thickBot="1">
      <c r="A55" s="27" t="s">
        <v>198</v>
      </c>
      <c r="B55" s="28">
        <v>0</v>
      </c>
      <c r="C55" s="28">
        <v>0</v>
      </c>
      <c r="D55" s="31">
        <v>0</v>
      </c>
      <c r="E55" s="28">
        <v>0</v>
      </c>
      <c r="F55" s="28">
        <v>0</v>
      </c>
      <c r="G55" s="28">
        <v>0</v>
      </c>
      <c r="H55" s="31">
        <v>0</v>
      </c>
      <c r="I55" s="28">
        <v>0</v>
      </c>
      <c r="J55" s="31">
        <v>0</v>
      </c>
      <c r="K55" s="28">
        <v>0</v>
      </c>
      <c r="L55" s="31">
        <v>0</v>
      </c>
      <c r="M55" s="28">
        <v>0</v>
      </c>
      <c r="N55" s="31">
        <v>0</v>
      </c>
      <c r="O55" s="28">
        <v>0</v>
      </c>
      <c r="P55" s="31">
        <v>0</v>
      </c>
      <c r="Q55" s="42">
        <v>0</v>
      </c>
      <c r="R55" s="31">
        <v>0</v>
      </c>
      <c r="S55" s="42">
        <v>0</v>
      </c>
      <c r="T55" s="31">
        <v>0</v>
      </c>
      <c r="U55" s="42">
        <v>0</v>
      </c>
      <c r="V55" s="31">
        <v>0</v>
      </c>
      <c r="W55" s="260"/>
      <c r="X55" s="260"/>
      <c r="Y55" s="260"/>
      <c r="Z55" s="260"/>
    </row>
    <row r="56" spans="1:26" ht="17.25" thickBot="1">
      <c r="A56" s="27" t="s">
        <v>199</v>
      </c>
      <c r="B56" s="28">
        <v>0</v>
      </c>
      <c r="C56" s="28">
        <v>0</v>
      </c>
      <c r="D56" s="31">
        <v>0</v>
      </c>
      <c r="E56" s="28">
        <v>0</v>
      </c>
      <c r="F56" s="28">
        <v>0</v>
      </c>
      <c r="G56" s="28">
        <v>0</v>
      </c>
      <c r="H56" s="31">
        <v>0</v>
      </c>
      <c r="I56" s="28">
        <v>0</v>
      </c>
      <c r="J56" s="31">
        <v>0</v>
      </c>
      <c r="K56" s="28">
        <v>0</v>
      </c>
      <c r="L56" s="31">
        <v>0</v>
      </c>
      <c r="M56" s="28">
        <v>0</v>
      </c>
      <c r="N56" s="31">
        <v>0</v>
      </c>
      <c r="O56" s="28">
        <v>0</v>
      </c>
      <c r="P56" s="31">
        <v>0</v>
      </c>
      <c r="Q56" s="42">
        <v>0</v>
      </c>
      <c r="R56" s="31">
        <v>0</v>
      </c>
      <c r="S56" s="42">
        <v>0</v>
      </c>
      <c r="T56" s="31">
        <v>0</v>
      </c>
      <c r="U56" s="42">
        <v>0</v>
      </c>
      <c r="V56" s="31">
        <v>0</v>
      </c>
      <c r="W56" s="260"/>
      <c r="X56" s="260"/>
      <c r="Y56" s="260"/>
      <c r="Z56" s="260"/>
    </row>
    <row r="57" spans="1:26" ht="17.25" thickBot="1">
      <c r="A57" s="27" t="s">
        <v>200</v>
      </c>
      <c r="B57" s="28">
        <v>27</v>
      </c>
      <c r="C57" s="28">
        <v>11</v>
      </c>
      <c r="D57" s="95">
        <v>0.40739999999999998</v>
      </c>
      <c r="E57" s="28">
        <v>6</v>
      </c>
      <c r="F57" s="28">
        <v>1</v>
      </c>
      <c r="G57" s="28">
        <v>12</v>
      </c>
      <c r="H57" s="279">
        <v>0.44440000000000002</v>
      </c>
      <c r="I57" s="28">
        <v>8</v>
      </c>
      <c r="J57" s="128">
        <v>0.29630000000000001</v>
      </c>
      <c r="K57" s="28">
        <v>4</v>
      </c>
      <c r="L57" s="58">
        <v>0.14810000000000001</v>
      </c>
      <c r="M57" s="28">
        <v>8</v>
      </c>
      <c r="N57" s="280">
        <v>0.29630000000000001</v>
      </c>
      <c r="O57" s="28">
        <v>5</v>
      </c>
      <c r="P57" s="76">
        <v>0.1852</v>
      </c>
      <c r="Q57" s="50">
        <v>6</v>
      </c>
      <c r="R57" s="281">
        <v>0.22220000000000001</v>
      </c>
      <c r="S57" s="145">
        <v>10</v>
      </c>
      <c r="T57" s="282">
        <v>0.37040000000000001</v>
      </c>
      <c r="U57" s="92">
        <v>16</v>
      </c>
      <c r="V57" s="283">
        <v>0.59260000000000002</v>
      </c>
      <c r="W57" s="260"/>
      <c r="X57" s="260"/>
      <c r="Y57" s="260"/>
      <c r="Z57" s="260"/>
    </row>
    <row r="58" spans="1:26" ht="33.75" thickBot="1">
      <c r="A58" s="27" t="s">
        <v>201</v>
      </c>
      <c r="B58" s="28">
        <v>53</v>
      </c>
      <c r="C58" s="28">
        <v>16</v>
      </c>
      <c r="D58" s="116">
        <v>0.3019</v>
      </c>
      <c r="E58" s="28">
        <v>8</v>
      </c>
      <c r="F58" s="28">
        <v>10</v>
      </c>
      <c r="G58" s="28">
        <v>16</v>
      </c>
      <c r="H58" s="242">
        <v>0.3019</v>
      </c>
      <c r="I58" s="28">
        <v>14</v>
      </c>
      <c r="J58" s="284">
        <v>0.26419999999999999</v>
      </c>
      <c r="K58" s="28">
        <v>13</v>
      </c>
      <c r="L58" s="285">
        <v>0.24529999999999999</v>
      </c>
      <c r="M58" s="28">
        <v>12</v>
      </c>
      <c r="N58" s="286">
        <v>0.22639999999999999</v>
      </c>
      <c r="O58" s="28">
        <v>9</v>
      </c>
      <c r="P58" s="204">
        <v>0.16980000000000001</v>
      </c>
      <c r="Q58" s="100">
        <v>17</v>
      </c>
      <c r="R58" s="287">
        <v>0.32079999999999997</v>
      </c>
      <c r="S58" s="255">
        <v>16</v>
      </c>
      <c r="T58" s="288">
        <v>0.3019</v>
      </c>
      <c r="U58" s="160">
        <v>25</v>
      </c>
      <c r="V58" s="289">
        <v>0.47170000000000001</v>
      </c>
      <c r="W58" s="260"/>
      <c r="X58" s="260"/>
      <c r="Y58" s="260"/>
      <c r="Z58" s="260"/>
    </row>
    <row r="59" spans="1:26" ht="17.25" thickBot="1">
      <c r="A59" s="27" t="s">
        <v>202</v>
      </c>
      <c r="B59" s="28">
        <v>0</v>
      </c>
      <c r="C59" s="28">
        <v>0</v>
      </c>
      <c r="D59" s="31">
        <v>0</v>
      </c>
      <c r="E59" s="28">
        <v>0</v>
      </c>
      <c r="F59" s="28">
        <v>0</v>
      </c>
      <c r="G59" s="28">
        <v>0</v>
      </c>
      <c r="H59" s="31">
        <v>0</v>
      </c>
      <c r="I59" s="28">
        <v>0</v>
      </c>
      <c r="J59" s="31">
        <v>0</v>
      </c>
      <c r="K59" s="28">
        <v>0</v>
      </c>
      <c r="L59" s="31">
        <v>0</v>
      </c>
      <c r="M59" s="28">
        <v>0</v>
      </c>
      <c r="N59" s="31">
        <v>0</v>
      </c>
      <c r="O59" s="28">
        <v>0</v>
      </c>
      <c r="P59" s="31">
        <v>0</v>
      </c>
      <c r="Q59" s="42">
        <v>0</v>
      </c>
      <c r="R59" s="31">
        <v>0</v>
      </c>
      <c r="S59" s="42">
        <v>0</v>
      </c>
      <c r="T59" s="31">
        <v>0</v>
      </c>
      <c r="U59" s="42">
        <v>0</v>
      </c>
      <c r="V59" s="31">
        <v>0</v>
      </c>
      <c r="W59" s="260"/>
      <c r="X59" s="260"/>
      <c r="Y59" s="260"/>
      <c r="Z59" s="260"/>
    </row>
    <row r="60" spans="1:26" ht="17.25" thickBot="1">
      <c r="A60" s="27" t="s">
        <v>203</v>
      </c>
      <c r="B60" s="28">
        <v>152</v>
      </c>
      <c r="C60" s="28">
        <v>40</v>
      </c>
      <c r="D60" s="65">
        <v>0.26319999999999999</v>
      </c>
      <c r="E60" s="28">
        <v>27</v>
      </c>
      <c r="F60" s="28">
        <v>24</v>
      </c>
      <c r="G60" s="28">
        <v>36</v>
      </c>
      <c r="H60" s="76">
        <v>0.23680000000000001</v>
      </c>
      <c r="I60" s="28">
        <v>28</v>
      </c>
      <c r="J60" s="155">
        <v>0.1842</v>
      </c>
      <c r="K60" s="28">
        <v>31</v>
      </c>
      <c r="L60" s="76">
        <v>0.2039</v>
      </c>
      <c r="M60" s="28">
        <v>18</v>
      </c>
      <c r="N60" s="54">
        <v>0.11840000000000001</v>
      </c>
      <c r="O60" s="28">
        <v>18</v>
      </c>
      <c r="P60" s="165">
        <v>0.11840000000000001</v>
      </c>
      <c r="Q60" s="290">
        <v>29</v>
      </c>
      <c r="R60" s="189">
        <v>0.1908</v>
      </c>
      <c r="S60" s="179">
        <v>37</v>
      </c>
      <c r="T60" s="84">
        <v>0.24340000000000001</v>
      </c>
      <c r="U60" s="291">
        <v>66</v>
      </c>
      <c r="V60" s="99">
        <v>0.43419999999999997</v>
      </c>
      <c r="W60" s="260"/>
      <c r="X60" s="260"/>
      <c r="Y60" s="260"/>
      <c r="Z60" s="260"/>
    </row>
    <row r="61" spans="1:26" ht="17.25" thickBot="1">
      <c r="A61" s="27" t="s">
        <v>204</v>
      </c>
      <c r="B61" s="28">
        <v>26</v>
      </c>
      <c r="C61" s="28">
        <v>4</v>
      </c>
      <c r="D61" s="57">
        <v>0.15379999999999999</v>
      </c>
      <c r="E61" s="28">
        <v>4</v>
      </c>
      <c r="F61" s="28">
        <v>6</v>
      </c>
      <c r="G61" s="28">
        <v>3</v>
      </c>
      <c r="H61" s="292">
        <v>0.1154</v>
      </c>
      <c r="I61" s="28">
        <v>6</v>
      </c>
      <c r="J61" s="194">
        <v>0.23080000000000001</v>
      </c>
      <c r="K61" s="28">
        <v>5</v>
      </c>
      <c r="L61" s="293">
        <v>0.1923</v>
      </c>
      <c r="M61" s="28">
        <v>7</v>
      </c>
      <c r="N61" s="249">
        <v>0.26919999999999999</v>
      </c>
      <c r="O61" s="28">
        <v>3</v>
      </c>
      <c r="P61" s="57">
        <v>0.1154</v>
      </c>
      <c r="Q61" s="153">
        <v>5</v>
      </c>
      <c r="R61" s="250">
        <v>0.1923</v>
      </c>
      <c r="S61" s="37">
        <v>2</v>
      </c>
      <c r="T61" s="294">
        <v>7.6899999999999996E-2</v>
      </c>
      <c r="U61" s="190">
        <v>10</v>
      </c>
      <c r="V61" s="250">
        <v>0.3846</v>
      </c>
      <c r="W61" s="260"/>
      <c r="X61" s="260"/>
      <c r="Y61" s="260"/>
      <c r="Z61" s="260"/>
    </row>
    <row r="62" spans="1:26" ht="17.25" thickBot="1">
      <c r="A62" s="27" t="s">
        <v>205</v>
      </c>
      <c r="B62" s="28">
        <v>63</v>
      </c>
      <c r="C62" s="28">
        <v>23</v>
      </c>
      <c r="D62" s="194">
        <v>0.36509999999999998</v>
      </c>
      <c r="E62" s="28">
        <v>9</v>
      </c>
      <c r="F62" s="28">
        <v>6</v>
      </c>
      <c r="G62" s="28">
        <v>23</v>
      </c>
      <c r="H62" s="128">
        <v>0.36509999999999998</v>
      </c>
      <c r="I62" s="28">
        <v>17</v>
      </c>
      <c r="J62" s="286">
        <v>0.26979999999999998</v>
      </c>
      <c r="K62" s="28">
        <v>14</v>
      </c>
      <c r="L62" s="116">
        <v>0.22220000000000001</v>
      </c>
      <c r="M62" s="28">
        <v>9</v>
      </c>
      <c r="N62" s="173">
        <v>0.1429</v>
      </c>
      <c r="O62" s="28">
        <v>10</v>
      </c>
      <c r="P62" s="176">
        <v>0.15870000000000001</v>
      </c>
      <c r="Q62" s="233">
        <v>20</v>
      </c>
      <c r="R62" s="295">
        <v>0.3175</v>
      </c>
      <c r="S62" s="219">
        <v>23</v>
      </c>
      <c r="T62" s="296">
        <v>0.36509999999999998</v>
      </c>
      <c r="U62" s="297">
        <v>34</v>
      </c>
      <c r="V62" s="298">
        <v>0.53969999999999996</v>
      </c>
      <c r="W62" s="260"/>
      <c r="X62" s="260"/>
      <c r="Y62" s="260"/>
      <c r="Z62" s="260"/>
    </row>
    <row r="63" spans="1:26" ht="17.25" thickBot="1">
      <c r="A63" s="27" t="s">
        <v>206</v>
      </c>
      <c r="B63" s="28">
        <v>43</v>
      </c>
      <c r="C63" s="28">
        <v>10</v>
      </c>
      <c r="D63" s="299">
        <v>0.2326</v>
      </c>
      <c r="E63" s="28">
        <v>3</v>
      </c>
      <c r="F63" s="28">
        <v>8</v>
      </c>
      <c r="G63" s="28">
        <v>10</v>
      </c>
      <c r="H63" s="138">
        <v>0.2326</v>
      </c>
      <c r="I63" s="28">
        <v>6</v>
      </c>
      <c r="J63" s="176">
        <v>0.13950000000000001</v>
      </c>
      <c r="K63" s="28">
        <v>11</v>
      </c>
      <c r="L63" s="212">
        <v>0.25580000000000003</v>
      </c>
      <c r="M63" s="28">
        <v>8</v>
      </c>
      <c r="N63" s="237">
        <v>0.186</v>
      </c>
      <c r="O63" s="28">
        <v>16</v>
      </c>
      <c r="P63" s="300">
        <v>0.37209999999999999</v>
      </c>
      <c r="Q63" s="208">
        <v>9</v>
      </c>
      <c r="R63" s="119">
        <v>0.20930000000000001</v>
      </c>
      <c r="S63" s="145">
        <v>10</v>
      </c>
      <c r="T63" s="301">
        <v>0.2326</v>
      </c>
      <c r="U63" s="197">
        <v>19</v>
      </c>
      <c r="V63" s="288">
        <v>0.44190000000000002</v>
      </c>
      <c r="W63" s="260"/>
      <c r="X63" s="260"/>
      <c r="Y63" s="260"/>
      <c r="Z63" s="260"/>
    </row>
    <row r="64" spans="1:26" ht="33.75" thickBot="1">
      <c r="A64" s="27" t="s">
        <v>207</v>
      </c>
      <c r="B64" s="28">
        <v>12</v>
      </c>
      <c r="C64" s="28">
        <v>4</v>
      </c>
      <c r="D64" s="132">
        <v>0.33329999999999999</v>
      </c>
      <c r="E64" s="28">
        <v>1</v>
      </c>
      <c r="F64" s="28">
        <v>2</v>
      </c>
      <c r="G64" s="28">
        <v>4</v>
      </c>
      <c r="H64" s="253">
        <v>0.33329999999999999</v>
      </c>
      <c r="I64" s="28">
        <v>1</v>
      </c>
      <c r="J64" s="302">
        <v>8.3299999999999999E-2</v>
      </c>
      <c r="K64" s="28">
        <v>5</v>
      </c>
      <c r="L64" s="303">
        <v>0.41670000000000001</v>
      </c>
      <c r="M64" s="28">
        <v>1</v>
      </c>
      <c r="N64" s="304">
        <v>8.3299999999999999E-2</v>
      </c>
      <c r="O64" s="28">
        <v>2</v>
      </c>
      <c r="P64" s="49">
        <v>0.16669999999999999</v>
      </c>
      <c r="Q64" s="272">
        <v>3</v>
      </c>
      <c r="R64" s="305">
        <v>0.25</v>
      </c>
      <c r="S64" s="213">
        <v>4</v>
      </c>
      <c r="T64" s="306">
        <v>0.33329999999999999</v>
      </c>
      <c r="U64" s="307">
        <v>6</v>
      </c>
      <c r="V64" s="93">
        <v>0.5</v>
      </c>
      <c r="W64" s="260"/>
      <c r="X64" s="260"/>
      <c r="Y64" s="260"/>
      <c r="Z64" s="260"/>
    </row>
    <row r="65" spans="1:26" ht="17.25" thickBot="1">
      <c r="A65" s="27" t="s">
        <v>208</v>
      </c>
      <c r="B65" s="28">
        <v>14</v>
      </c>
      <c r="C65" s="28">
        <v>4</v>
      </c>
      <c r="D65" s="53">
        <v>0.28570000000000001</v>
      </c>
      <c r="E65" s="28">
        <v>2</v>
      </c>
      <c r="F65" s="28">
        <v>1</v>
      </c>
      <c r="G65" s="28">
        <v>2</v>
      </c>
      <c r="H65" s="243">
        <v>0.1429</v>
      </c>
      <c r="I65" s="28">
        <v>4</v>
      </c>
      <c r="J65" s="308">
        <v>0.28570000000000001</v>
      </c>
      <c r="K65" s="28">
        <v>1</v>
      </c>
      <c r="L65" s="56">
        <v>7.1400000000000005E-2</v>
      </c>
      <c r="M65" s="28">
        <v>3</v>
      </c>
      <c r="N65" s="124">
        <v>0.21429999999999999</v>
      </c>
      <c r="O65" s="28">
        <v>1</v>
      </c>
      <c r="P65" s="309">
        <v>7.1400000000000005E-2</v>
      </c>
      <c r="Q65" s="59">
        <v>1</v>
      </c>
      <c r="R65" s="60">
        <v>7.1400000000000005E-2</v>
      </c>
      <c r="S65" s="37">
        <v>2</v>
      </c>
      <c r="T65" s="310">
        <v>0.1429</v>
      </c>
      <c r="U65" s="45">
        <v>3</v>
      </c>
      <c r="V65" s="311">
        <v>0.21429999999999999</v>
      </c>
      <c r="W65" s="260"/>
      <c r="X65" s="260"/>
      <c r="Y65" s="260"/>
      <c r="Z65" s="260"/>
    </row>
    <row r="66" spans="1:26" ht="17.25" thickBot="1">
      <c r="A66" s="27" t="s">
        <v>209</v>
      </c>
      <c r="B66" s="28">
        <v>15</v>
      </c>
      <c r="C66" s="28">
        <v>1</v>
      </c>
      <c r="D66" s="312">
        <v>6.6699999999999995E-2</v>
      </c>
      <c r="E66" s="28">
        <v>5</v>
      </c>
      <c r="F66" s="28">
        <v>0</v>
      </c>
      <c r="G66" s="28">
        <v>1</v>
      </c>
      <c r="H66" s="313">
        <v>6.6699999999999995E-2</v>
      </c>
      <c r="I66" s="28">
        <v>1</v>
      </c>
      <c r="J66" s="314">
        <v>6.6699999999999995E-2</v>
      </c>
      <c r="K66" s="28">
        <v>4</v>
      </c>
      <c r="L66" s="221">
        <v>0.26669999999999999</v>
      </c>
      <c r="M66" s="28">
        <v>2</v>
      </c>
      <c r="N66" s="315">
        <v>0.1333</v>
      </c>
      <c r="O66" s="28">
        <v>3</v>
      </c>
      <c r="P66" s="79">
        <v>0.2</v>
      </c>
      <c r="Q66" s="72">
        <v>4</v>
      </c>
      <c r="R66" s="316">
        <v>0.26669999999999999</v>
      </c>
      <c r="S66" s="317">
        <v>1</v>
      </c>
      <c r="T66" s="318">
        <v>6.6699999999999995E-2</v>
      </c>
      <c r="U66" s="45">
        <v>3</v>
      </c>
      <c r="V66" s="36">
        <v>0.2</v>
      </c>
      <c r="W66" s="260"/>
      <c r="X66" s="260"/>
      <c r="Y66" s="260"/>
      <c r="Z66" s="260"/>
    </row>
    <row r="67" spans="1:26" ht="17.25" thickBot="1">
      <c r="A67" s="27" t="s">
        <v>210</v>
      </c>
      <c r="B67" s="28">
        <v>62</v>
      </c>
      <c r="C67" s="28">
        <v>11</v>
      </c>
      <c r="D67" s="319">
        <v>0.1774</v>
      </c>
      <c r="E67" s="28">
        <v>17</v>
      </c>
      <c r="F67" s="28">
        <v>9</v>
      </c>
      <c r="G67" s="28">
        <v>13</v>
      </c>
      <c r="H67" s="78">
        <v>0.2097</v>
      </c>
      <c r="I67" s="28">
        <v>15</v>
      </c>
      <c r="J67" s="320">
        <v>0.2419</v>
      </c>
      <c r="K67" s="28">
        <v>12</v>
      </c>
      <c r="L67" s="115">
        <v>0.19350000000000001</v>
      </c>
      <c r="M67" s="28">
        <v>14</v>
      </c>
      <c r="N67" s="286">
        <v>0.2258</v>
      </c>
      <c r="O67" s="28">
        <v>16</v>
      </c>
      <c r="P67" s="205">
        <v>0.2581</v>
      </c>
      <c r="Q67" s="218">
        <v>13</v>
      </c>
      <c r="R67" s="119">
        <v>0.2097</v>
      </c>
      <c r="S67" s="247">
        <v>12</v>
      </c>
      <c r="T67" s="144">
        <v>0.19350000000000001</v>
      </c>
      <c r="U67" s="206">
        <v>26</v>
      </c>
      <c r="V67" s="274">
        <v>0.4194</v>
      </c>
      <c r="W67" s="260"/>
      <c r="X67" s="260"/>
      <c r="Y67" s="260"/>
      <c r="Z67" s="260"/>
    </row>
    <row r="68" spans="1:26" ht="33.75" thickBot="1">
      <c r="A68" s="27" t="s">
        <v>211</v>
      </c>
      <c r="B68" s="28">
        <v>41</v>
      </c>
      <c r="C68" s="28">
        <v>10</v>
      </c>
      <c r="D68" s="321">
        <v>0.24390000000000001</v>
      </c>
      <c r="E68" s="28">
        <v>10</v>
      </c>
      <c r="F68" s="28">
        <v>2</v>
      </c>
      <c r="G68" s="28">
        <v>9</v>
      </c>
      <c r="H68" s="87">
        <v>0.2195</v>
      </c>
      <c r="I68" s="28">
        <v>6</v>
      </c>
      <c r="J68" s="78">
        <v>0.14630000000000001</v>
      </c>
      <c r="K68" s="28">
        <v>5</v>
      </c>
      <c r="L68" s="165">
        <v>0.122</v>
      </c>
      <c r="M68" s="28">
        <v>2</v>
      </c>
      <c r="N68" s="322">
        <v>4.8800000000000003E-2</v>
      </c>
      <c r="O68" s="28">
        <v>8</v>
      </c>
      <c r="P68" s="216">
        <v>0.1951</v>
      </c>
      <c r="Q68" s="80">
        <v>8</v>
      </c>
      <c r="R68" s="82">
        <v>0.1951</v>
      </c>
      <c r="S68" s="145">
        <v>10</v>
      </c>
      <c r="T68" s="84">
        <v>0.24390000000000001</v>
      </c>
      <c r="U68" s="83">
        <v>14</v>
      </c>
      <c r="V68" s="146">
        <v>0.34150000000000003</v>
      </c>
      <c r="W68" s="260"/>
      <c r="X68" s="260"/>
      <c r="Y68" s="260"/>
      <c r="Z68" s="260"/>
    </row>
    <row r="69" spans="1:26" ht="17.25" thickBot="1">
      <c r="A69" s="27" t="s">
        <v>212</v>
      </c>
      <c r="B69" s="28">
        <v>30</v>
      </c>
      <c r="C69" s="28">
        <v>2</v>
      </c>
      <c r="D69" s="312">
        <v>6.6699999999999995E-2</v>
      </c>
      <c r="E69" s="28">
        <v>12</v>
      </c>
      <c r="F69" s="28">
        <v>4</v>
      </c>
      <c r="G69" s="28">
        <v>2</v>
      </c>
      <c r="H69" s="313">
        <v>6.6699999999999995E-2</v>
      </c>
      <c r="I69" s="28">
        <v>4</v>
      </c>
      <c r="J69" s="323">
        <v>0.1333</v>
      </c>
      <c r="K69" s="28">
        <v>6</v>
      </c>
      <c r="L69" s="138">
        <v>0.2</v>
      </c>
      <c r="M69" s="28">
        <v>4</v>
      </c>
      <c r="N69" s="315">
        <v>0.1333</v>
      </c>
      <c r="O69" s="28">
        <v>6</v>
      </c>
      <c r="P69" s="79">
        <v>0.2</v>
      </c>
      <c r="Q69" s="42">
        <v>0</v>
      </c>
      <c r="R69" s="31">
        <v>0</v>
      </c>
      <c r="S69" s="213">
        <v>4</v>
      </c>
      <c r="T69" s="161">
        <v>0.1333</v>
      </c>
      <c r="U69" s="39">
        <v>8</v>
      </c>
      <c r="V69" s="324">
        <v>0.26669999999999999</v>
      </c>
      <c r="W69" s="260"/>
      <c r="X69" s="260"/>
      <c r="Y69" s="260"/>
      <c r="Z69" s="260"/>
    </row>
    <row r="70" spans="1:26" ht="33.75" thickBot="1">
      <c r="A70" s="27" t="s">
        <v>213</v>
      </c>
      <c r="B70" s="28">
        <v>47</v>
      </c>
      <c r="C70" s="28">
        <v>16</v>
      </c>
      <c r="D70" s="125">
        <v>0.34039999999999998</v>
      </c>
      <c r="E70" s="28">
        <v>13</v>
      </c>
      <c r="F70" s="28">
        <v>2</v>
      </c>
      <c r="G70" s="28">
        <v>14</v>
      </c>
      <c r="H70" s="194">
        <v>0.2979</v>
      </c>
      <c r="I70" s="28">
        <v>7</v>
      </c>
      <c r="J70" s="49">
        <v>0.1489</v>
      </c>
      <c r="K70" s="28">
        <v>11</v>
      </c>
      <c r="L70" s="325">
        <v>0.23400000000000001</v>
      </c>
      <c r="M70" s="28">
        <v>10</v>
      </c>
      <c r="N70" s="326">
        <v>0.21279999999999999</v>
      </c>
      <c r="O70" s="28">
        <v>12</v>
      </c>
      <c r="P70" s="327">
        <v>0.25530000000000003</v>
      </c>
      <c r="Q70" s="156">
        <v>15</v>
      </c>
      <c r="R70" s="130">
        <v>0.31909999999999999</v>
      </c>
      <c r="S70" s="255">
        <v>16</v>
      </c>
      <c r="T70" s="289">
        <v>0.34039999999999998</v>
      </c>
      <c r="U70" s="257">
        <v>23</v>
      </c>
      <c r="V70" s="296">
        <v>0.4894</v>
      </c>
      <c r="W70" s="260"/>
      <c r="X70" s="260"/>
      <c r="Y70" s="260"/>
      <c r="Z70" s="260"/>
    </row>
    <row r="71" spans="1:26" ht="33.75" thickBot="1">
      <c r="A71" s="27" t="s">
        <v>170</v>
      </c>
      <c r="B71" s="28">
        <v>8</v>
      </c>
      <c r="C71" s="28">
        <v>0</v>
      </c>
      <c r="D71" s="31">
        <v>0</v>
      </c>
      <c r="E71" s="28">
        <v>2</v>
      </c>
      <c r="F71" s="28">
        <v>1</v>
      </c>
      <c r="G71" s="28">
        <v>0</v>
      </c>
      <c r="H71" s="31">
        <v>0</v>
      </c>
      <c r="I71" s="28">
        <v>0</v>
      </c>
      <c r="J71" s="31">
        <v>0</v>
      </c>
      <c r="K71" s="28">
        <v>2</v>
      </c>
      <c r="L71" s="88">
        <v>0.25</v>
      </c>
      <c r="M71" s="28">
        <v>0</v>
      </c>
      <c r="N71" s="31">
        <v>0</v>
      </c>
      <c r="O71" s="28">
        <v>2</v>
      </c>
      <c r="P71" s="124">
        <v>0.25</v>
      </c>
      <c r="Q71" s="42">
        <v>0</v>
      </c>
      <c r="R71" s="31">
        <v>0</v>
      </c>
      <c r="S71" s="42">
        <v>0</v>
      </c>
      <c r="T71" s="31">
        <v>0</v>
      </c>
      <c r="U71" s="328">
        <v>2</v>
      </c>
      <c r="V71" s="161">
        <v>0.25</v>
      </c>
      <c r="W71" s="260"/>
      <c r="X71" s="260"/>
      <c r="Y71" s="260"/>
      <c r="Z71" s="260"/>
    </row>
    <row r="72" spans="1:26" ht="33.75" thickBot="1">
      <c r="A72" s="27" t="s">
        <v>214</v>
      </c>
      <c r="B72" s="28">
        <v>213</v>
      </c>
      <c r="C72" s="28">
        <v>53</v>
      </c>
      <c r="D72" s="87">
        <v>0.24879999999999999</v>
      </c>
      <c r="E72" s="28">
        <v>38</v>
      </c>
      <c r="F72" s="28">
        <v>31</v>
      </c>
      <c r="G72" s="28">
        <v>56</v>
      </c>
      <c r="H72" s="329">
        <v>0.26290000000000002</v>
      </c>
      <c r="I72" s="28">
        <v>40</v>
      </c>
      <c r="J72" s="141">
        <v>0.18779999999999999</v>
      </c>
      <c r="K72" s="28">
        <v>37</v>
      </c>
      <c r="L72" s="55">
        <v>0.17369999999999999</v>
      </c>
      <c r="M72" s="28">
        <v>26</v>
      </c>
      <c r="N72" s="204">
        <v>0.1221</v>
      </c>
      <c r="O72" s="28">
        <v>33</v>
      </c>
      <c r="P72" s="323">
        <v>0.15490000000000001</v>
      </c>
      <c r="Q72" s="330">
        <v>46</v>
      </c>
      <c r="R72" s="331">
        <v>0.216</v>
      </c>
      <c r="S72" s="330">
        <v>53</v>
      </c>
      <c r="T72" s="198">
        <v>0.24879999999999999</v>
      </c>
      <c r="U72" s="330">
        <v>98</v>
      </c>
      <c r="V72" s="332">
        <v>0.46010000000000001</v>
      </c>
      <c r="W72" s="260"/>
      <c r="X72" s="260"/>
      <c r="Y72" s="260"/>
      <c r="Z72" s="260"/>
    </row>
    <row r="73" spans="1:26" ht="17.25" thickBot="1">
      <c r="A73" s="27" t="s">
        <v>215</v>
      </c>
      <c r="B73" s="28">
        <v>0</v>
      </c>
      <c r="C73" s="28">
        <v>0</v>
      </c>
      <c r="D73" s="31">
        <v>0</v>
      </c>
      <c r="E73" s="28">
        <v>0</v>
      </c>
      <c r="F73" s="28">
        <v>0</v>
      </c>
      <c r="G73" s="28">
        <v>0</v>
      </c>
      <c r="H73" s="31">
        <v>0</v>
      </c>
      <c r="I73" s="28">
        <v>0</v>
      </c>
      <c r="J73" s="31">
        <v>0</v>
      </c>
      <c r="K73" s="28">
        <v>0</v>
      </c>
      <c r="L73" s="31">
        <v>0</v>
      </c>
      <c r="M73" s="28">
        <v>0</v>
      </c>
      <c r="N73" s="31">
        <v>0</v>
      </c>
      <c r="O73" s="28">
        <v>0</v>
      </c>
      <c r="P73" s="31">
        <v>0</v>
      </c>
      <c r="Q73" s="42">
        <v>0</v>
      </c>
      <c r="R73" s="31">
        <v>0</v>
      </c>
      <c r="S73" s="42">
        <v>0</v>
      </c>
      <c r="T73" s="31">
        <v>0</v>
      </c>
      <c r="U73" s="42">
        <v>0</v>
      </c>
      <c r="V73" s="31">
        <v>0</v>
      </c>
      <c r="W73" s="260"/>
      <c r="X73" s="260"/>
      <c r="Y73" s="260"/>
      <c r="Z73" s="260"/>
    </row>
    <row r="74" spans="1:26" ht="33.75" thickBot="1">
      <c r="A74" s="27" t="s">
        <v>216</v>
      </c>
      <c r="B74" s="28">
        <v>0</v>
      </c>
      <c r="C74" s="28">
        <v>0</v>
      </c>
      <c r="D74" s="31">
        <v>0</v>
      </c>
      <c r="E74" s="28">
        <v>0</v>
      </c>
      <c r="F74" s="28">
        <v>0</v>
      </c>
      <c r="G74" s="28">
        <v>0</v>
      </c>
      <c r="H74" s="31">
        <v>0</v>
      </c>
      <c r="I74" s="28">
        <v>0</v>
      </c>
      <c r="J74" s="31">
        <v>0</v>
      </c>
      <c r="K74" s="28">
        <v>0</v>
      </c>
      <c r="L74" s="31">
        <v>0</v>
      </c>
      <c r="M74" s="28">
        <v>0</v>
      </c>
      <c r="N74" s="31">
        <v>0</v>
      </c>
      <c r="O74" s="28">
        <v>0</v>
      </c>
      <c r="P74" s="31">
        <v>0</v>
      </c>
      <c r="Q74" s="42">
        <v>0</v>
      </c>
      <c r="R74" s="31">
        <v>0</v>
      </c>
      <c r="S74" s="42">
        <v>0</v>
      </c>
      <c r="T74" s="31">
        <v>0</v>
      </c>
      <c r="U74" s="42">
        <v>0</v>
      </c>
      <c r="V74" s="31">
        <v>0</v>
      </c>
      <c r="W74" s="260"/>
      <c r="X74" s="260"/>
      <c r="Y74" s="260"/>
      <c r="Z74" s="260"/>
    </row>
    <row r="75" spans="1:26" ht="17.25" thickBot="1">
      <c r="A75" s="27" t="s">
        <v>217</v>
      </c>
      <c r="B75" s="28">
        <v>0</v>
      </c>
      <c r="C75" s="28">
        <v>0</v>
      </c>
      <c r="D75" s="31">
        <v>0</v>
      </c>
      <c r="E75" s="28">
        <v>0</v>
      </c>
      <c r="F75" s="28">
        <v>0</v>
      </c>
      <c r="G75" s="28">
        <v>0</v>
      </c>
      <c r="H75" s="31">
        <v>0</v>
      </c>
      <c r="I75" s="28">
        <v>0</v>
      </c>
      <c r="J75" s="31">
        <v>0</v>
      </c>
      <c r="K75" s="28">
        <v>0</v>
      </c>
      <c r="L75" s="31">
        <v>0</v>
      </c>
      <c r="M75" s="28">
        <v>0</v>
      </c>
      <c r="N75" s="31">
        <v>0</v>
      </c>
      <c r="O75" s="28">
        <v>0</v>
      </c>
      <c r="P75" s="31">
        <v>0</v>
      </c>
      <c r="Q75" s="42">
        <v>0</v>
      </c>
      <c r="R75" s="31">
        <v>0</v>
      </c>
      <c r="S75" s="42">
        <v>0</v>
      </c>
      <c r="T75" s="31">
        <v>0</v>
      </c>
      <c r="U75" s="42">
        <v>0</v>
      </c>
      <c r="V75" s="31">
        <v>0</v>
      </c>
      <c r="W75" s="260"/>
      <c r="X75" s="260"/>
      <c r="Y75" s="260"/>
      <c r="Z75" s="260"/>
    </row>
    <row r="76" spans="1:26" ht="17.25" thickBot="1">
      <c r="A76" s="27" t="s">
        <v>218</v>
      </c>
      <c r="B76" s="28">
        <v>0</v>
      </c>
      <c r="C76" s="28">
        <v>0</v>
      </c>
      <c r="D76" s="31">
        <v>0</v>
      </c>
      <c r="E76" s="28">
        <v>0</v>
      </c>
      <c r="F76" s="28">
        <v>0</v>
      </c>
      <c r="G76" s="28">
        <v>0</v>
      </c>
      <c r="H76" s="31">
        <v>0</v>
      </c>
      <c r="I76" s="28">
        <v>0</v>
      </c>
      <c r="J76" s="31">
        <v>0</v>
      </c>
      <c r="K76" s="28">
        <v>0</v>
      </c>
      <c r="L76" s="31">
        <v>0</v>
      </c>
      <c r="M76" s="28">
        <v>0</v>
      </c>
      <c r="N76" s="31">
        <v>0</v>
      </c>
      <c r="O76" s="28">
        <v>0</v>
      </c>
      <c r="P76" s="31">
        <v>0</v>
      </c>
      <c r="Q76" s="42">
        <v>0</v>
      </c>
      <c r="R76" s="31">
        <v>0</v>
      </c>
      <c r="S76" s="42">
        <v>0</v>
      </c>
      <c r="T76" s="31">
        <v>0</v>
      </c>
      <c r="U76" s="42">
        <v>0</v>
      </c>
      <c r="V76" s="31">
        <v>0</v>
      </c>
      <c r="W76" s="260"/>
      <c r="X76" s="260"/>
      <c r="Y76" s="260"/>
      <c r="Z76" s="260"/>
    </row>
    <row r="77" spans="1:26" ht="33.75" thickBot="1">
      <c r="A77" s="27" t="s">
        <v>219</v>
      </c>
      <c r="B77" s="28">
        <v>0</v>
      </c>
      <c r="C77" s="28">
        <v>0</v>
      </c>
      <c r="D77" s="31">
        <v>0</v>
      </c>
      <c r="E77" s="28">
        <v>0</v>
      </c>
      <c r="F77" s="28">
        <v>0</v>
      </c>
      <c r="G77" s="28">
        <v>0</v>
      </c>
      <c r="H77" s="31">
        <v>0</v>
      </c>
      <c r="I77" s="28">
        <v>0</v>
      </c>
      <c r="J77" s="31">
        <v>0</v>
      </c>
      <c r="K77" s="28">
        <v>0</v>
      </c>
      <c r="L77" s="31">
        <v>0</v>
      </c>
      <c r="M77" s="28">
        <v>0</v>
      </c>
      <c r="N77" s="31">
        <v>0</v>
      </c>
      <c r="O77" s="28">
        <v>0</v>
      </c>
      <c r="P77" s="31">
        <v>0</v>
      </c>
      <c r="Q77" s="42">
        <v>0</v>
      </c>
      <c r="R77" s="31">
        <v>0</v>
      </c>
      <c r="S77" s="42">
        <v>0</v>
      </c>
      <c r="T77" s="31">
        <v>0</v>
      </c>
      <c r="U77" s="42">
        <v>0</v>
      </c>
      <c r="V77" s="31">
        <v>0</v>
      </c>
      <c r="W77" s="260"/>
      <c r="X77" s="260"/>
      <c r="Y77" s="260"/>
      <c r="Z77" s="260"/>
    </row>
    <row r="78" spans="1:26" ht="33.75" thickBot="1">
      <c r="A78" s="27" t="s">
        <v>220</v>
      </c>
      <c r="B78" s="28">
        <v>0</v>
      </c>
      <c r="C78" s="28">
        <v>0</v>
      </c>
      <c r="D78" s="31">
        <v>0</v>
      </c>
      <c r="E78" s="28">
        <v>0</v>
      </c>
      <c r="F78" s="28">
        <v>0</v>
      </c>
      <c r="G78" s="28">
        <v>0</v>
      </c>
      <c r="H78" s="31">
        <v>0</v>
      </c>
      <c r="I78" s="28">
        <v>0</v>
      </c>
      <c r="J78" s="31">
        <v>0</v>
      </c>
      <c r="K78" s="28">
        <v>0</v>
      </c>
      <c r="L78" s="31">
        <v>0</v>
      </c>
      <c r="M78" s="28">
        <v>0</v>
      </c>
      <c r="N78" s="31">
        <v>0</v>
      </c>
      <c r="O78" s="28">
        <v>0</v>
      </c>
      <c r="P78" s="31">
        <v>0</v>
      </c>
      <c r="Q78" s="42">
        <v>0</v>
      </c>
      <c r="R78" s="31">
        <v>0</v>
      </c>
      <c r="S78" s="42">
        <v>0</v>
      </c>
      <c r="T78" s="31">
        <v>0</v>
      </c>
      <c r="U78" s="42">
        <v>0</v>
      </c>
      <c r="V78" s="31">
        <v>0</v>
      </c>
      <c r="W78" s="260"/>
      <c r="X78" s="260"/>
      <c r="Y78" s="260"/>
      <c r="Z78" s="260"/>
    </row>
    <row r="79" spans="1:26" ht="33.75" thickBot="1">
      <c r="A79" s="27" t="s">
        <v>221</v>
      </c>
      <c r="B79" s="28">
        <v>0</v>
      </c>
      <c r="C79" s="28">
        <v>0</v>
      </c>
      <c r="D79" s="31">
        <v>0</v>
      </c>
      <c r="E79" s="28">
        <v>0</v>
      </c>
      <c r="F79" s="28">
        <v>0</v>
      </c>
      <c r="G79" s="28">
        <v>0</v>
      </c>
      <c r="H79" s="31">
        <v>0</v>
      </c>
      <c r="I79" s="28">
        <v>0</v>
      </c>
      <c r="J79" s="31">
        <v>0</v>
      </c>
      <c r="K79" s="28">
        <v>0</v>
      </c>
      <c r="L79" s="31">
        <v>0</v>
      </c>
      <c r="M79" s="28">
        <v>0</v>
      </c>
      <c r="N79" s="31">
        <v>0</v>
      </c>
      <c r="O79" s="28">
        <v>0</v>
      </c>
      <c r="P79" s="31">
        <v>0</v>
      </c>
      <c r="Q79" s="42">
        <v>0</v>
      </c>
      <c r="R79" s="31">
        <v>0</v>
      </c>
      <c r="S79" s="42">
        <v>0</v>
      </c>
      <c r="T79" s="31">
        <v>0</v>
      </c>
      <c r="U79" s="42">
        <v>0</v>
      </c>
      <c r="V79" s="31">
        <v>0</v>
      </c>
      <c r="W79" s="260"/>
      <c r="X79" s="260"/>
      <c r="Y79" s="260"/>
      <c r="Z79" s="260"/>
    </row>
    <row r="80" spans="1:26" ht="17.25" thickBot="1">
      <c r="A80" s="27" t="s">
        <v>222</v>
      </c>
      <c r="B80" s="28">
        <v>0</v>
      </c>
      <c r="C80" s="28">
        <v>0</v>
      </c>
      <c r="D80" s="31">
        <v>0</v>
      </c>
      <c r="E80" s="28">
        <v>0</v>
      </c>
      <c r="F80" s="28">
        <v>0</v>
      </c>
      <c r="G80" s="28">
        <v>0</v>
      </c>
      <c r="H80" s="31">
        <v>0</v>
      </c>
      <c r="I80" s="28">
        <v>0</v>
      </c>
      <c r="J80" s="31">
        <v>0</v>
      </c>
      <c r="K80" s="28">
        <v>0</v>
      </c>
      <c r="L80" s="31">
        <v>0</v>
      </c>
      <c r="M80" s="28">
        <v>0</v>
      </c>
      <c r="N80" s="31">
        <v>0</v>
      </c>
      <c r="O80" s="28">
        <v>0</v>
      </c>
      <c r="P80" s="31">
        <v>0</v>
      </c>
      <c r="Q80" s="42">
        <v>0</v>
      </c>
      <c r="R80" s="31">
        <v>0</v>
      </c>
      <c r="S80" s="42">
        <v>0</v>
      </c>
      <c r="T80" s="31">
        <v>0</v>
      </c>
      <c r="U80" s="42">
        <v>0</v>
      </c>
      <c r="V80" s="31">
        <v>0</v>
      </c>
      <c r="W80" s="260"/>
      <c r="X80" s="260"/>
      <c r="Y80" s="260"/>
      <c r="Z80" s="260"/>
    </row>
    <row r="81" spans="1:26" ht="33.75" thickBot="1">
      <c r="A81" s="27" t="s">
        <v>223</v>
      </c>
      <c r="B81" s="28">
        <v>0</v>
      </c>
      <c r="C81" s="28">
        <v>0</v>
      </c>
      <c r="D81" s="31">
        <v>0</v>
      </c>
      <c r="E81" s="28">
        <v>0</v>
      </c>
      <c r="F81" s="28">
        <v>0</v>
      </c>
      <c r="G81" s="28">
        <v>0</v>
      </c>
      <c r="H81" s="31">
        <v>0</v>
      </c>
      <c r="I81" s="28">
        <v>0</v>
      </c>
      <c r="J81" s="31">
        <v>0</v>
      </c>
      <c r="K81" s="28">
        <v>0</v>
      </c>
      <c r="L81" s="31">
        <v>0</v>
      </c>
      <c r="M81" s="28">
        <v>0</v>
      </c>
      <c r="N81" s="31">
        <v>0</v>
      </c>
      <c r="O81" s="28">
        <v>0</v>
      </c>
      <c r="P81" s="31">
        <v>0</v>
      </c>
      <c r="Q81" s="42">
        <v>0</v>
      </c>
      <c r="R81" s="31">
        <v>0</v>
      </c>
      <c r="S81" s="42">
        <v>0</v>
      </c>
      <c r="T81" s="31">
        <v>0</v>
      </c>
      <c r="U81" s="42">
        <v>0</v>
      </c>
      <c r="V81" s="31">
        <v>0</v>
      </c>
      <c r="W81" s="260"/>
      <c r="X81" s="260"/>
      <c r="Y81" s="260"/>
      <c r="Z81" s="260"/>
    </row>
    <row r="82" spans="1:26" ht="17.25" thickBot="1">
      <c r="A82" s="27" t="s">
        <v>224</v>
      </c>
      <c r="B82" s="28">
        <v>0</v>
      </c>
      <c r="C82" s="28">
        <v>0</v>
      </c>
      <c r="D82" s="31">
        <v>0</v>
      </c>
      <c r="E82" s="28">
        <v>0</v>
      </c>
      <c r="F82" s="28">
        <v>0</v>
      </c>
      <c r="G82" s="28">
        <v>0</v>
      </c>
      <c r="H82" s="31">
        <v>0</v>
      </c>
      <c r="I82" s="28">
        <v>0</v>
      </c>
      <c r="J82" s="31">
        <v>0</v>
      </c>
      <c r="K82" s="28">
        <v>0</v>
      </c>
      <c r="L82" s="31">
        <v>0</v>
      </c>
      <c r="M82" s="28">
        <v>0</v>
      </c>
      <c r="N82" s="31">
        <v>0</v>
      </c>
      <c r="O82" s="28">
        <v>0</v>
      </c>
      <c r="P82" s="31">
        <v>0</v>
      </c>
      <c r="Q82" s="42">
        <v>0</v>
      </c>
      <c r="R82" s="31">
        <v>0</v>
      </c>
      <c r="S82" s="42">
        <v>0</v>
      </c>
      <c r="T82" s="31">
        <v>0</v>
      </c>
      <c r="U82" s="42">
        <v>0</v>
      </c>
      <c r="V82" s="31">
        <v>0</v>
      </c>
      <c r="W82" s="260"/>
      <c r="X82" s="260"/>
      <c r="Y82" s="260"/>
      <c r="Z82" s="260"/>
    </row>
    <row r="83" spans="1:26" ht="17.25" thickBot="1">
      <c r="A83" s="27" t="s">
        <v>225</v>
      </c>
      <c r="B83" s="28">
        <v>0</v>
      </c>
      <c r="C83" s="28">
        <v>0</v>
      </c>
      <c r="D83" s="31">
        <v>0</v>
      </c>
      <c r="E83" s="28">
        <v>0</v>
      </c>
      <c r="F83" s="28">
        <v>0</v>
      </c>
      <c r="G83" s="28">
        <v>0</v>
      </c>
      <c r="H83" s="31">
        <v>0</v>
      </c>
      <c r="I83" s="28">
        <v>0</v>
      </c>
      <c r="J83" s="31">
        <v>0</v>
      </c>
      <c r="K83" s="28">
        <v>0</v>
      </c>
      <c r="L83" s="31">
        <v>0</v>
      </c>
      <c r="M83" s="28">
        <v>0</v>
      </c>
      <c r="N83" s="31">
        <v>0</v>
      </c>
      <c r="O83" s="28">
        <v>0</v>
      </c>
      <c r="P83" s="31">
        <v>0</v>
      </c>
      <c r="Q83" s="42">
        <v>0</v>
      </c>
      <c r="R83" s="31">
        <v>0</v>
      </c>
      <c r="S83" s="42">
        <v>0</v>
      </c>
      <c r="T83" s="31">
        <v>0</v>
      </c>
      <c r="U83" s="42">
        <v>0</v>
      </c>
      <c r="V83" s="31">
        <v>0</v>
      </c>
      <c r="W83" s="260"/>
      <c r="X83" s="260"/>
      <c r="Y83" s="260"/>
      <c r="Z83" s="260"/>
    </row>
    <row r="84" spans="1:26" ht="17.25" thickBot="1">
      <c r="A84" s="27" t="s">
        <v>226</v>
      </c>
      <c r="B84" s="28">
        <v>8</v>
      </c>
      <c r="C84" s="28">
        <v>0</v>
      </c>
      <c r="D84" s="31">
        <v>0</v>
      </c>
      <c r="E84" s="28">
        <v>2</v>
      </c>
      <c r="F84" s="28">
        <v>2</v>
      </c>
      <c r="G84" s="28">
        <v>0</v>
      </c>
      <c r="H84" s="31">
        <v>0</v>
      </c>
      <c r="I84" s="28">
        <v>3</v>
      </c>
      <c r="J84" s="333">
        <v>0.375</v>
      </c>
      <c r="K84" s="28">
        <v>0</v>
      </c>
      <c r="L84" s="31">
        <v>0</v>
      </c>
      <c r="M84" s="28">
        <v>0</v>
      </c>
      <c r="N84" s="31">
        <v>0</v>
      </c>
      <c r="O84" s="28">
        <v>0</v>
      </c>
      <c r="P84" s="31">
        <v>0</v>
      </c>
      <c r="Q84" s="59">
        <v>1</v>
      </c>
      <c r="R84" s="324">
        <v>0.125</v>
      </c>
      <c r="S84" s="42">
        <v>0</v>
      </c>
      <c r="T84" s="31">
        <v>0</v>
      </c>
      <c r="U84" s="63">
        <v>4</v>
      </c>
      <c r="V84" s="93">
        <v>0.5</v>
      </c>
      <c r="W84" s="260"/>
      <c r="X84" s="260"/>
      <c r="Y84" s="260"/>
      <c r="Z84" s="260"/>
    </row>
  </sheetData>
  <autoFilter ref="A1:Z84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A1:AG101"/>
  <sheetViews>
    <sheetView topLeftCell="A46" workbookViewId="0">
      <pane xSplit="8" ySplit="12" topLeftCell="I58" activePane="bottomRight" state="frozen"/>
      <selection activeCell="A46" sqref="A46"/>
      <selection pane="topRight" activeCell="I46" sqref="I46"/>
      <selection pane="bottomLeft" activeCell="A58" sqref="A58"/>
      <selection pane="bottomRight" activeCell="B2" sqref="B2"/>
    </sheetView>
  </sheetViews>
  <sheetFormatPr defaultColWidth="11.42578125" defaultRowHeight="15"/>
  <sheetData>
    <row r="1" spans="1:8">
      <c r="A1" t="e">
        <f>#REF!</f>
        <v>#REF!</v>
      </c>
      <c r="B1" t="e">
        <f>#REF!</f>
        <v>#REF!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</row>
    <row r="3" spans="1:8">
      <c r="A3" t="s">
        <v>43</v>
      </c>
      <c r="B3" t="e">
        <f>#REF!</f>
        <v>#REF!</v>
      </c>
      <c r="C3" t="e">
        <f>#REF!</f>
        <v>#REF!</v>
      </c>
      <c r="D3" t="e">
        <f>#REF!</f>
        <v>#REF!</v>
      </c>
      <c r="E3" t="e">
        <f>C3-D3</f>
        <v>#REF!</v>
      </c>
      <c r="F3" t="e">
        <f>SUMIF(B3:B11, B3, G3:G11)</f>
        <v>#REF!</v>
      </c>
      <c r="G3" t="e">
        <f>(1/C3)*(C3-C4)</f>
        <v>#REF!</v>
      </c>
      <c r="H3" t="e">
        <f>#REF!</f>
        <v>#REF!</v>
      </c>
    </row>
    <row r="4" spans="1:8">
      <c r="A4" t="s">
        <v>44</v>
      </c>
      <c r="B4" t="e">
        <f>#REF!</f>
        <v>#REF!</v>
      </c>
      <c r="C4" t="e">
        <f>#REF!</f>
        <v>#REF!</v>
      </c>
      <c r="D4" t="e">
        <f>#REF!</f>
        <v>#REF!</v>
      </c>
      <c r="E4" t="e">
        <f t="shared" ref="E4:E5" si="0">C4-D4</f>
        <v>#REF!</v>
      </c>
      <c r="F4" t="e">
        <f ca="1">SUMIF(B3:B14, B4, G3:G11)</f>
        <v>#REF!</v>
      </c>
      <c r="H4" t="e">
        <f>#REF!</f>
        <v>#REF!</v>
      </c>
    </row>
    <row r="5" spans="1:8">
      <c r="A5" t="s">
        <v>45</v>
      </c>
      <c r="B5" t="e">
        <f>#REF!</f>
        <v>#REF!</v>
      </c>
      <c r="C5" t="e">
        <f>#REF!</f>
        <v>#REF!</v>
      </c>
      <c r="D5" t="e">
        <f>#REF!</f>
        <v>#REF!</v>
      </c>
      <c r="E5" t="e">
        <f t="shared" si="0"/>
        <v>#REF!</v>
      </c>
      <c r="F5" t="e">
        <f ca="1">SUMIF(B3:B14, B5, G3:G11)</f>
        <v>#REF!</v>
      </c>
      <c r="H5" t="e">
        <f>#REF!</f>
        <v>#REF!</v>
      </c>
    </row>
    <row r="6" spans="1:8">
      <c r="A6" t="s">
        <v>46</v>
      </c>
      <c r="B6" t="e">
        <f>INDEX(A$2:A$20,MATCH(C6,M$2:M$20,0))</f>
        <v>#NUM!</v>
      </c>
      <c r="C6" t="e">
        <f>LARGE(M$2:M$20, D6)</f>
        <v>#NUM!</v>
      </c>
      <c r="D6">
        <v>1</v>
      </c>
      <c r="E6" t="e">
        <f>LARGE(M$2:M$20, F6)</f>
        <v>#NUM!</v>
      </c>
      <c r="F6">
        <v>2</v>
      </c>
      <c r="G6" t="e">
        <f>IF(C6&gt;0, (1/C6)*(C6-E6), 0.1)</f>
        <v>#NUM!</v>
      </c>
      <c r="H6" t="e">
        <f t="shared" ref="H6:H11" si="1">INDEX(AF$2:AF$20,MATCH(B6,A$2:A$20,0))</f>
        <v>#NUM!</v>
      </c>
    </row>
    <row r="7" spans="1:8">
      <c r="A7" t="s">
        <v>25</v>
      </c>
      <c r="B7" t="e">
        <f>INDEX(A$2:A$20,MATCH(C7,W$2:W$20,0))</f>
        <v>#NUM!</v>
      </c>
      <c r="C7" t="e">
        <f>LARGE(W$2:W$20, D7)</f>
        <v>#NUM!</v>
      </c>
      <c r="D7">
        <v>1</v>
      </c>
      <c r="E7" t="e">
        <f>LARGE(W$2:W$20, F7)</f>
        <v>#NUM!</v>
      </c>
      <c r="F7">
        <v>2</v>
      </c>
      <c r="G7" t="e">
        <f>IF(C7&gt;0, (1/C7)*(C7-E7), 0.1)</f>
        <v>#NUM!</v>
      </c>
      <c r="H7" t="e">
        <f t="shared" si="1"/>
        <v>#NUM!</v>
      </c>
    </row>
    <row r="8" spans="1:8">
      <c r="A8" t="s">
        <v>28</v>
      </c>
      <c r="B8" t="e">
        <f>INDEX(A$2:A$20,MATCH(C8,AA$2:AA$20,0))</f>
        <v>#NUM!</v>
      </c>
      <c r="C8" t="e">
        <f>LARGE(AA$2:AA$20, D8)</f>
        <v>#NUM!</v>
      </c>
      <c r="D8">
        <v>1</v>
      </c>
      <c r="E8" t="e">
        <f>LARGE(AA$2:AA$20, F8)</f>
        <v>#NUM!</v>
      </c>
      <c r="F8">
        <v>2</v>
      </c>
      <c r="G8" t="e">
        <f>(1/C8)*(C8-E8)</f>
        <v>#NUM!</v>
      </c>
      <c r="H8" t="e">
        <f t="shared" si="1"/>
        <v>#NUM!</v>
      </c>
    </row>
    <row r="9" spans="1:8">
      <c r="A9" t="s">
        <v>30</v>
      </c>
      <c r="B9" t="e">
        <f>INDEX(A$2:A$20,MATCH(C9,AC$2:AC$20,0))</f>
        <v>#NUM!</v>
      </c>
      <c r="C9" t="e">
        <f>LARGE(AC$2:AC$20, D9)</f>
        <v>#NUM!</v>
      </c>
      <c r="D9">
        <v>1</v>
      </c>
      <c r="E9" t="e">
        <f>LARGE(AC$2:AC$20, F9)</f>
        <v>#NUM!</v>
      </c>
      <c r="F9">
        <v>2</v>
      </c>
      <c r="G9" t="e">
        <f t="shared" ref="G9:G10" si="2">(1/C9)*(C9-E9)</f>
        <v>#NUM!</v>
      </c>
      <c r="H9" t="e">
        <f t="shared" si="1"/>
        <v>#NUM!</v>
      </c>
    </row>
    <row r="10" spans="1:8">
      <c r="A10" t="s">
        <v>26</v>
      </c>
      <c r="B10" t="e">
        <f>INDEX(A$2:A$20,MATCH(C10,Y$2:Y$20,0))</f>
        <v>#NUM!</v>
      </c>
      <c r="C10" t="e">
        <f>LARGE(Y$2:Y$20, D10)</f>
        <v>#NUM!</v>
      </c>
      <c r="D10">
        <v>1</v>
      </c>
      <c r="E10" t="e">
        <f>LARGE(Y$2:Y$20, F10)</f>
        <v>#NUM!</v>
      </c>
      <c r="F10">
        <v>2</v>
      </c>
      <c r="G10" t="e">
        <f t="shared" si="2"/>
        <v>#NUM!</v>
      </c>
      <c r="H10" t="e">
        <f t="shared" si="1"/>
        <v>#NUM!</v>
      </c>
    </row>
    <row r="11" spans="1:8">
      <c r="A11" t="s">
        <v>47</v>
      </c>
      <c r="B11" t="e">
        <f>INDEX(A$2:A$20,MATCH(C11,AD$2:AD$20,0))</f>
        <v>#NUM!</v>
      </c>
      <c r="C11" t="e">
        <f>LARGE(AD$2:AD$20, D11)+0.01</f>
        <v>#NUM!</v>
      </c>
      <c r="D11">
        <v>1</v>
      </c>
      <c r="E11" t="e">
        <f>LARGE(AD$2:AD$20, F11)</f>
        <v>#NUM!</v>
      </c>
      <c r="F11">
        <v>2</v>
      </c>
      <c r="G11" t="e">
        <f>IF(G16&lt;8000, (1/C11)*(C11-E11), (0.5*(1/C11)*(C11-E11)))</f>
        <v>#REF!</v>
      </c>
      <c r="H11" t="e">
        <f t="shared" si="1"/>
        <v>#NUM!</v>
      </c>
    </row>
    <row r="12" spans="1:8">
      <c r="A12" t="s">
        <v>69</v>
      </c>
      <c r="B12" t="e">
        <f>IF(AND(G16&gt;3000, G16&lt;10000, G11&gt;0.3, G18="Non Handicap"), B11, "no selection")</f>
        <v>#REF!</v>
      </c>
    </row>
    <row r="13" spans="1:8">
      <c r="A13" t="s">
        <v>5</v>
      </c>
      <c r="B13" t="e">
        <f>IF(AND(G18="Handicap",G16&lt;5000),B11,IF(AND(G18="Handicap",G16&gt;5000),B8,IF(AND(G18="Non Handicap"),B6,"no selection")))</f>
        <v>#REF!</v>
      </c>
      <c r="C13" t="e">
        <f>IF(G18="Handicap", INDEX(B3:B5,(MATCH(LARGE(D3:D5,3),D3:D5,0))))</f>
        <v>#REF!</v>
      </c>
      <c r="D13" t="e">
        <f>IF(G18="Handicap", INDEX(B3:B5,(MATCH(LARGE(E3:E5,1),E3:E5,0))))</f>
        <v>#REF!</v>
      </c>
      <c r="G13" t="s">
        <v>68</v>
      </c>
      <c r="H13" t="e">
        <f>COUNTIF(#REF!, "*")</f>
        <v>#REF!</v>
      </c>
    </row>
    <row r="14" spans="1:8">
      <c r="A14" t="s">
        <v>48</v>
      </c>
      <c r="B14" t="e">
        <f>INDEX(B3:B13,MODE(MATCH(B3:B13,B3:B13,0)))</f>
        <v>#REF!</v>
      </c>
      <c r="C14" t="e">
        <f>INDEX(AF$2:AF$20,MATCH(B14,A$2:A$20,0))</f>
        <v>#REF!</v>
      </c>
      <c r="D14">
        <v>1</v>
      </c>
      <c r="E14" t="e">
        <f>SUMIF(B3:B11, B14, G3:G11)</f>
        <v>#REF!</v>
      </c>
      <c r="F14">
        <v>0</v>
      </c>
      <c r="G14" t="e">
        <f>#REF!</f>
        <v>#REF!</v>
      </c>
    </row>
    <row r="15" spans="1:8">
      <c r="A15" t="s">
        <v>49</v>
      </c>
      <c r="B15" t="e">
        <f>IF(B11=B3, B3)</f>
        <v>#NUM!</v>
      </c>
      <c r="C15" t="e">
        <f>INDEX(AF$2:AF$20,MATCH(B15,A$2:A$20,0))</f>
        <v>#NUM!</v>
      </c>
      <c r="D15">
        <v>1</v>
      </c>
      <c r="F15" t="e">
        <f>IF(G18="Non Handicap", F14+1, F14)</f>
        <v>#REF!</v>
      </c>
      <c r="G15" t="e">
        <f>#REF!</f>
        <v>#REF!</v>
      </c>
      <c r="H15" t="e">
        <f>LARGE(G8:G10, 1)</f>
        <v>#NUM!</v>
      </c>
    </row>
    <row r="16" spans="1:8">
      <c r="A16" t="s">
        <v>50</v>
      </c>
      <c r="B16" t="e">
        <f>IF(B15=B6,B3)</f>
        <v>#NUM!</v>
      </c>
      <c r="C16" t="e">
        <f>INDEX(AF$2:AF$20,MATCH(B16,A$2:A$20,0))</f>
        <v>#NUM!</v>
      </c>
      <c r="D16">
        <v>1</v>
      </c>
      <c r="F16" t="e">
        <f>IF(B15=B16, F15+1, F15)</f>
        <v>#NUM!</v>
      </c>
      <c r="G16" t="e">
        <f>#REF!</f>
        <v>#REF!</v>
      </c>
      <c r="H16" t="e">
        <f>LARGE(F3:F5, 1)</f>
        <v>#REF!</v>
      </c>
    </row>
    <row r="17" spans="1:8">
      <c r="A17" t="s">
        <v>67</v>
      </c>
      <c r="B17" t="e">
        <f>H17</f>
        <v>#REF!</v>
      </c>
      <c r="F17" t="e">
        <f>IF(H13&lt;11, F16+1, F16)</f>
        <v>#REF!</v>
      </c>
      <c r="G17" t="e">
        <f>#REF!</f>
        <v>#REF!</v>
      </c>
      <c r="H17" t="e">
        <f>INDEX(B3:B5,MATCH(H16,F3:F5,0))</f>
        <v>#REF!</v>
      </c>
    </row>
    <row r="18" spans="1:8">
      <c r="B18" t="e">
        <f>INDEX(B12:B17,MODE(MATCH(B12:B17,B12:B17,0)))</f>
        <v>#REF!</v>
      </c>
      <c r="C18" t="e">
        <f>INDEX(AF$2:AF$20,MATCH(B18,A$2:A$20,0))</f>
        <v>#REF!</v>
      </c>
      <c r="D18">
        <v>1</v>
      </c>
      <c r="F18" t="e">
        <f>IF(E20&gt;0.5, F17+1, F17)</f>
        <v>#REF!</v>
      </c>
      <c r="G18" t="e">
        <f>#REF!</f>
        <v>#REF!</v>
      </c>
      <c r="H18" t="e">
        <f>IF(G16&gt;10000, G20+1, G20)</f>
        <v>#REF!</v>
      </c>
    </row>
    <row r="19" spans="1:8">
      <c r="A19" t="s">
        <v>51</v>
      </c>
      <c r="B19" t="e">
        <f>IF(OR(ISNA(B18), B18="no selection"), B14, B18)</f>
        <v>#REF!</v>
      </c>
      <c r="C19" t="e">
        <f>INDEX(AF$2:AF$20,MATCH(B19,A$2:A$20,0))</f>
        <v>#REF!</v>
      </c>
      <c r="D19">
        <v>1</v>
      </c>
      <c r="F19" t="e">
        <f>IF(E20&gt;1, F18+1, F18)</f>
        <v>#REF!</v>
      </c>
      <c r="G19" t="e">
        <f>IF(G16&lt;5000, F20-1, F20)</f>
        <v>#REF!</v>
      </c>
    </row>
    <row r="20" spans="1:8">
      <c r="A20" t="s">
        <v>62</v>
      </c>
      <c r="B20" t="e">
        <f>IF(B19=FALSE, B3, B19)</f>
        <v>#REF!</v>
      </c>
      <c r="C20" t="e">
        <f>INDEX(AF$2:AF$20,MATCH(B20,A$2:A$20,0))</f>
        <v>#REF!</v>
      </c>
      <c r="D20">
        <v>1</v>
      </c>
      <c r="E20" t="e">
        <f>SUMIF(B3:B11, B20, G3:G11)</f>
        <v>#REF!</v>
      </c>
      <c r="F20" t="e">
        <f>IF(E20&gt;1.5, F19+1, F19)</f>
        <v>#REF!</v>
      </c>
      <c r="G20" t="e">
        <f>IF(H13&gt;15, G19-1, G19)</f>
        <v>#REF!</v>
      </c>
      <c r="H20" t="e">
        <f>IF(H18=0,"*",IF(H18=1,"*",IF(H18=2,"**",IF(H18=3,"***",IF(H18=4,"****",IF(H18&gt;=5,"*****","*"))))))</f>
        <v>#REF!</v>
      </c>
    </row>
    <row r="21" spans="1:8">
      <c r="B21" t="s">
        <v>94</v>
      </c>
      <c r="C21" t="s">
        <v>95</v>
      </c>
      <c r="D21" t="s">
        <v>96</v>
      </c>
      <c r="E21" t="s">
        <v>34</v>
      </c>
      <c r="F21" t="s">
        <v>97</v>
      </c>
    </row>
    <row r="22" spans="1:8">
      <c r="A22" t="s">
        <v>98</v>
      </c>
      <c r="B22" t="e">
        <f>B3</f>
        <v>#REF!</v>
      </c>
      <c r="C22" t="e">
        <f>C3</f>
        <v>#REF!</v>
      </c>
      <c r="D22" t="e">
        <f>(1/C22)*(C22-C23)</f>
        <v>#REF!</v>
      </c>
      <c r="E22" t="e">
        <f>H3</f>
        <v>#REF!</v>
      </c>
      <c r="F22" t="e">
        <f>(E22*10)-10</f>
        <v>#REF!</v>
      </c>
    </row>
    <row r="23" spans="1:8">
      <c r="A23" t="s">
        <v>99</v>
      </c>
      <c r="B23" t="e">
        <f t="shared" ref="B23:C24" si="3">B4</f>
        <v>#REF!</v>
      </c>
      <c r="C23" t="e">
        <f t="shared" si="3"/>
        <v>#REF!</v>
      </c>
      <c r="D23" t="e">
        <f>(1/C23)*(C23-C24)</f>
        <v>#REF!</v>
      </c>
      <c r="E23" t="e">
        <f t="shared" ref="E23:E24" si="4">H4</f>
        <v>#REF!</v>
      </c>
      <c r="F23" t="e">
        <f>(E23*10)-10</f>
        <v>#REF!</v>
      </c>
    </row>
    <row r="24" spans="1:8">
      <c r="A24" t="s">
        <v>100</v>
      </c>
      <c r="B24" t="e">
        <f t="shared" si="3"/>
        <v>#REF!</v>
      </c>
      <c r="C24" t="e">
        <f t="shared" si="3"/>
        <v>#REF!</v>
      </c>
      <c r="E24" t="e">
        <f t="shared" si="4"/>
        <v>#REF!</v>
      </c>
    </row>
    <row r="25" spans="1:8">
      <c r="A25" t="s">
        <v>101</v>
      </c>
      <c r="B25" t="e">
        <f>IF(AND(G18="Non Handicap",H13&gt;=7,H13&lt;=12,D23&gt;0.1,F22&gt;5,F23&gt;5),B22,"")</f>
        <v>#REF!</v>
      </c>
    </row>
    <row r="26" spans="1:8">
      <c r="A26" t="s">
        <v>102</v>
      </c>
      <c r="B26" t="e">
        <f>IF(AND(G18="Non Handicap",H13&gt;=7,H13&lt;=12,D23&gt;0.1,F22&gt;5,F23&gt;5),B23,"")</f>
        <v>#REF!</v>
      </c>
    </row>
    <row r="51" spans="1:33">
      <c r="A51">
        <f>C2</f>
        <v>0</v>
      </c>
      <c r="B51">
        <f>B2</f>
        <v>0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>
      <c r="J52">
        <v>1</v>
      </c>
      <c r="K52" t="e">
        <f t="shared" ref="K52:K91" si="5">INDEX($A$2:$A$20,(MATCH(LARGE(M$2:M$20,$J52),M$2:M$20,0)))</f>
        <v>#NUM!</v>
      </c>
      <c r="L52" t="e">
        <f t="shared" ref="L52:L91" si="6">INDEX($A$2:$A$20,(MATCH(LARGE(N$2:N$20,$J52),N$2:N$20,0)))</f>
        <v>#NUM!</v>
      </c>
      <c r="M52" t="e">
        <f t="shared" ref="M52:M91" si="7">INDEX($A$2:$A$20,(MATCH(LARGE(O$2:O$20,$J52),O$2:O$20,0)))</f>
        <v>#NUM!</v>
      </c>
      <c r="N52" t="e">
        <f t="shared" ref="N52:N91" si="8">INDEX($A$2:$A$20,(MATCH(LARGE(W$2:W$20,$J52),W$2:W$20,0)))</f>
        <v>#NUM!</v>
      </c>
      <c r="O52" t="e">
        <f t="shared" ref="O52:O91" si="9">INDEX($A$2:$A$20,(MATCH(LARGE(AA$2:AA$20,$J52),AA$2:AA$20,0)))</f>
        <v>#NUM!</v>
      </c>
      <c r="P52" t="e">
        <f t="shared" ref="P52:P91" si="10">INDEX($A$2:$A$20,(MATCH(LARGE(Y$2:Y$20,$J52),Y$2:Y$20,0)))</f>
        <v>#NUM!</v>
      </c>
      <c r="Q52" t="e">
        <f t="shared" ref="Q52:Q91" si="11">INDEX($A$2:$A$20,(MATCH(LARGE(Y$2:Y$20,$J52),Y$2:Y$20,0)))</f>
        <v>#NUM!</v>
      </c>
      <c r="R52" t="e">
        <f t="shared" ref="R52:R91" si="12">INDEX($A$2:$A$20,(MATCH(LARGE(AD$2:AD$20,$J52),AD$2:AD$20,0)))</f>
        <v>#NUM!</v>
      </c>
      <c r="S52">
        <f t="shared" ref="S52:S80" si="13">A2</f>
        <v>0</v>
      </c>
      <c r="V52" t="e">
        <f t="shared" ref="V52:V80" si="14">SUM(Y52:AF52)</f>
        <v>#N/A</v>
      </c>
      <c r="W52" t="e">
        <f t="shared" ref="W52:W80" si="15">V52-AG2</f>
        <v>#N/A</v>
      </c>
      <c r="X52" t="str">
        <f t="shared" ref="X52:X60" si="16">IF(ISNA(W52),"",W52)</f>
        <v/>
      </c>
      <c r="Y52" t="e">
        <f t="shared" ref="Y52:Y80" si="17">(($H$63+1)-(RANK(M2,M$2:M$30)))</f>
        <v>#N/A</v>
      </c>
      <c r="Z52" t="e">
        <f t="shared" ref="Z52:Z80" si="18">(($H$63+1)-(RANK(N2,N$2:N$30)))</f>
        <v>#N/A</v>
      </c>
      <c r="AA52" t="e">
        <f t="shared" ref="AA52:AA80" si="19">(($H$63+1)-(RANK(O2,O$2:O$30)))</f>
        <v>#N/A</v>
      </c>
      <c r="AB52" t="e">
        <f t="shared" ref="AB52:AB80" si="20">(($H$63+1)-(RANK(W2,W$2:W$30)))</f>
        <v>#N/A</v>
      </c>
      <c r="AC52" t="e">
        <f t="shared" ref="AC52:AC80" si="21">(($H$63+1)-(RANK(Y2,Y$2:Y$30)))</f>
        <v>#N/A</v>
      </c>
      <c r="AD52" t="e">
        <f t="shared" ref="AD52:AD80" si="22">(($H$63+1)-(RANK(AA2,AA$2:AA$30)))</f>
        <v>#N/A</v>
      </c>
      <c r="AE52" t="e">
        <f t="shared" ref="AE52:AE80" si="23">(($H$63+1)-(RANK(AC2,AC$2:AC$30)))</f>
        <v>#N/A</v>
      </c>
      <c r="AF52" t="e">
        <f t="shared" ref="AF52:AF80" si="24">(($H$63+1)-(RANK(AD2,AD$2:AD$30)))</f>
        <v>#N/A</v>
      </c>
      <c r="AG52" t="e">
        <f>INDEX(S52:S92, MATCH(LARGE(X52:X92, 1),X52:X92, 0))</f>
        <v>#NUM!</v>
      </c>
    </row>
    <row r="53" spans="1:33">
      <c r="A53" t="s">
        <v>43</v>
      </c>
      <c r="B53">
        <f>A2</f>
        <v>0</v>
      </c>
      <c r="C53">
        <f>AE2</f>
        <v>0</v>
      </c>
      <c r="D53">
        <f>AG2</f>
        <v>0</v>
      </c>
      <c r="E53">
        <f>C53-D53</f>
        <v>0</v>
      </c>
      <c r="F53" t="e">
        <f>SUMIF(B53:B61, B53, G53:G61)</f>
        <v>#DIV/0!</v>
      </c>
      <c r="G53" t="e">
        <f>(1/C53)*(C53-C54)</f>
        <v>#DIV/0!</v>
      </c>
      <c r="H53">
        <f>AF2</f>
        <v>0</v>
      </c>
      <c r="J53">
        <v>2</v>
      </c>
      <c r="K53" t="e">
        <f t="shared" si="5"/>
        <v>#NUM!</v>
      </c>
      <c r="L53" t="e">
        <f t="shared" si="6"/>
        <v>#NUM!</v>
      </c>
      <c r="M53" t="e">
        <f t="shared" si="7"/>
        <v>#NUM!</v>
      </c>
      <c r="N53" t="e">
        <f t="shared" si="8"/>
        <v>#NUM!</v>
      </c>
      <c r="O53" t="e">
        <f t="shared" si="9"/>
        <v>#NUM!</v>
      </c>
      <c r="P53" t="e">
        <f t="shared" si="10"/>
        <v>#NUM!</v>
      </c>
      <c r="Q53" t="e">
        <f t="shared" si="11"/>
        <v>#NUM!</v>
      </c>
      <c r="R53" t="e">
        <f t="shared" si="12"/>
        <v>#NUM!</v>
      </c>
      <c r="S53" t="str">
        <f t="shared" si="13"/>
        <v>Top-rated</v>
      </c>
      <c r="V53" t="e">
        <f t="shared" si="14"/>
        <v>#N/A</v>
      </c>
      <c r="W53" t="e">
        <f t="shared" si="15"/>
        <v>#N/A</v>
      </c>
      <c r="X53" t="str">
        <f t="shared" si="16"/>
        <v/>
      </c>
      <c r="Y53" t="e">
        <f t="shared" si="17"/>
        <v>#N/A</v>
      </c>
      <c r="Z53" t="e">
        <f t="shared" si="18"/>
        <v>#N/A</v>
      </c>
      <c r="AA53" t="e">
        <f t="shared" si="19"/>
        <v>#N/A</v>
      </c>
      <c r="AB53" t="e">
        <f t="shared" si="20"/>
        <v>#N/A</v>
      </c>
      <c r="AC53" t="e">
        <f t="shared" si="21"/>
        <v>#N/A</v>
      </c>
      <c r="AD53" t="e">
        <f t="shared" si="22"/>
        <v>#N/A</v>
      </c>
      <c r="AE53" t="e">
        <f t="shared" si="23"/>
        <v>#N/A</v>
      </c>
      <c r="AF53" t="e">
        <f t="shared" si="24"/>
        <v>#N/A</v>
      </c>
    </row>
    <row r="54" spans="1:33">
      <c r="A54" t="s">
        <v>44</v>
      </c>
      <c r="B54" t="str">
        <f>A3</f>
        <v>Top-rated</v>
      </c>
      <c r="C54">
        <f>AE3</f>
        <v>0</v>
      </c>
      <c r="D54">
        <f>AG3</f>
        <v>0</v>
      </c>
      <c r="E54">
        <f t="shared" ref="E54:E55" si="25">C54-D54</f>
        <v>0</v>
      </c>
      <c r="F54">
        <f ca="1">SUMIF(B53:B64, B54, G53:G61)</f>
        <v>0</v>
      </c>
      <c r="H54">
        <f>AF3</f>
        <v>0</v>
      </c>
      <c r="J54">
        <v>3</v>
      </c>
      <c r="K54" t="e">
        <f t="shared" si="5"/>
        <v>#NUM!</v>
      </c>
      <c r="L54" t="e">
        <f t="shared" si="6"/>
        <v>#NUM!</v>
      </c>
      <c r="M54" t="e">
        <f t="shared" si="7"/>
        <v>#NUM!</v>
      </c>
      <c r="N54" t="e">
        <f t="shared" si="8"/>
        <v>#NUM!</v>
      </c>
      <c r="O54" t="e">
        <f t="shared" si="9"/>
        <v>#NUM!</v>
      </c>
      <c r="P54" t="e">
        <f t="shared" si="10"/>
        <v>#NUM!</v>
      </c>
      <c r="Q54" t="e">
        <f t="shared" si="11"/>
        <v>#NUM!</v>
      </c>
      <c r="R54" t="e">
        <f t="shared" si="12"/>
        <v>#NUM!</v>
      </c>
      <c r="S54" t="str">
        <f t="shared" si="13"/>
        <v>2nd rated</v>
      </c>
      <c r="V54" t="e">
        <f t="shared" si="14"/>
        <v>#N/A</v>
      </c>
      <c r="W54" t="e">
        <f t="shared" si="15"/>
        <v>#N/A</v>
      </c>
      <c r="X54" t="str">
        <f t="shared" si="16"/>
        <v/>
      </c>
      <c r="Y54" t="e">
        <f t="shared" si="17"/>
        <v>#N/A</v>
      </c>
      <c r="Z54" t="e">
        <f t="shared" si="18"/>
        <v>#N/A</v>
      </c>
      <c r="AA54" t="e">
        <f t="shared" si="19"/>
        <v>#N/A</v>
      </c>
      <c r="AB54" t="e">
        <f t="shared" si="20"/>
        <v>#N/A</v>
      </c>
      <c r="AC54" t="e">
        <f t="shared" si="21"/>
        <v>#N/A</v>
      </c>
      <c r="AD54" t="e">
        <f t="shared" si="22"/>
        <v>#N/A</v>
      </c>
      <c r="AE54" t="e">
        <f t="shared" si="23"/>
        <v>#N/A</v>
      </c>
      <c r="AF54" t="e">
        <f t="shared" si="24"/>
        <v>#N/A</v>
      </c>
    </row>
    <row r="55" spans="1:33">
      <c r="A55" t="s">
        <v>45</v>
      </c>
      <c r="B55" t="str">
        <f>A4</f>
        <v>2nd rated</v>
      </c>
      <c r="C55">
        <f>AE4</f>
        <v>0</v>
      </c>
      <c r="D55">
        <f>AG4</f>
        <v>0</v>
      </c>
      <c r="E55">
        <f t="shared" si="25"/>
        <v>0</v>
      </c>
      <c r="F55">
        <f ca="1">SUMIF(B53:B64, B55, G53:G61)</f>
        <v>0</v>
      </c>
      <c r="H55">
        <f>AF4</f>
        <v>0</v>
      </c>
      <c r="J55">
        <v>4</v>
      </c>
      <c r="K55" t="e">
        <f t="shared" si="5"/>
        <v>#NUM!</v>
      </c>
      <c r="L55" t="e">
        <f t="shared" si="6"/>
        <v>#NUM!</v>
      </c>
      <c r="M55" t="e">
        <f t="shared" si="7"/>
        <v>#NUM!</v>
      </c>
      <c r="N55" t="e">
        <f t="shared" si="8"/>
        <v>#NUM!</v>
      </c>
      <c r="O55" t="e">
        <f t="shared" si="9"/>
        <v>#NUM!</v>
      </c>
      <c r="P55" t="e">
        <f t="shared" si="10"/>
        <v>#NUM!</v>
      </c>
      <c r="Q55" t="e">
        <f t="shared" si="11"/>
        <v>#NUM!</v>
      </c>
      <c r="R55" t="e">
        <f t="shared" si="12"/>
        <v>#NUM!</v>
      </c>
      <c r="S55" t="str">
        <f t="shared" si="13"/>
        <v>3rd rated</v>
      </c>
      <c r="V55" t="e">
        <f t="shared" si="14"/>
        <v>#N/A</v>
      </c>
      <c r="W55" t="e">
        <f t="shared" si="15"/>
        <v>#N/A</v>
      </c>
      <c r="X55" t="str">
        <f t="shared" si="16"/>
        <v/>
      </c>
      <c r="Y55" t="e">
        <f t="shared" si="17"/>
        <v>#N/A</v>
      </c>
      <c r="Z55" t="e">
        <f t="shared" si="18"/>
        <v>#N/A</v>
      </c>
      <c r="AA55" t="e">
        <f t="shared" si="19"/>
        <v>#N/A</v>
      </c>
      <c r="AB55" t="e">
        <f t="shared" si="20"/>
        <v>#N/A</v>
      </c>
      <c r="AC55" t="e">
        <f t="shared" si="21"/>
        <v>#N/A</v>
      </c>
      <c r="AD55" t="e">
        <f t="shared" si="22"/>
        <v>#N/A</v>
      </c>
      <c r="AE55" t="e">
        <f t="shared" si="23"/>
        <v>#N/A</v>
      </c>
      <c r="AF55" t="e">
        <f t="shared" si="24"/>
        <v>#N/A</v>
      </c>
    </row>
    <row r="56" spans="1:33">
      <c r="A56" t="s">
        <v>46</v>
      </c>
      <c r="B56" t="e">
        <f>INDEX(A$2:A$20,MATCH(C56,M$2:M$20,0))</f>
        <v>#NUM!</v>
      </c>
      <c r="C56" t="e">
        <f>LARGE(M$2:M$20, D56)</f>
        <v>#NUM!</v>
      </c>
      <c r="D56">
        <v>1</v>
      </c>
      <c r="E56" t="e">
        <f>LARGE(M$2:M$20, F56)</f>
        <v>#NUM!</v>
      </c>
      <c r="F56">
        <v>2</v>
      </c>
      <c r="G56" t="e">
        <f t="shared" ref="G56:G61" si="26">IF(C56&gt;0, (1/C56)*(C56-E56), 0.1)</f>
        <v>#NUM!</v>
      </c>
      <c r="H56" t="e">
        <f t="shared" ref="H56:H61" si="27">INDEX(AF$2:AF$20,MATCH(B56,A$2:A$20,0))</f>
        <v>#NUM!</v>
      </c>
      <c r="J56">
        <v>5</v>
      </c>
      <c r="K56" t="e">
        <f t="shared" si="5"/>
        <v>#NUM!</v>
      </c>
      <c r="L56" t="e">
        <f t="shared" si="6"/>
        <v>#NUM!</v>
      </c>
      <c r="M56" t="e">
        <f t="shared" si="7"/>
        <v>#NUM!</v>
      </c>
      <c r="N56" t="e">
        <f t="shared" si="8"/>
        <v>#NUM!</v>
      </c>
      <c r="O56" t="e">
        <f t="shared" si="9"/>
        <v>#NUM!</v>
      </c>
      <c r="P56" t="e">
        <f t="shared" si="10"/>
        <v>#NUM!</v>
      </c>
      <c r="Q56" t="e">
        <f t="shared" si="11"/>
        <v>#NUM!</v>
      </c>
      <c r="R56" t="e">
        <f t="shared" si="12"/>
        <v>#NUM!</v>
      </c>
      <c r="S56" t="str">
        <f t="shared" si="13"/>
        <v>Form (last race)</v>
      </c>
      <c r="V56" t="e">
        <f t="shared" si="14"/>
        <v>#N/A</v>
      </c>
      <c r="W56" t="e">
        <f t="shared" si="15"/>
        <v>#N/A</v>
      </c>
      <c r="X56" t="str">
        <f t="shared" si="16"/>
        <v/>
      </c>
      <c r="Y56" t="e">
        <f t="shared" si="17"/>
        <v>#N/A</v>
      </c>
      <c r="Z56" t="e">
        <f t="shared" si="18"/>
        <v>#N/A</v>
      </c>
      <c r="AA56" t="e">
        <f t="shared" si="19"/>
        <v>#N/A</v>
      </c>
      <c r="AB56" t="e">
        <f t="shared" si="20"/>
        <v>#N/A</v>
      </c>
      <c r="AC56" t="e">
        <f t="shared" si="21"/>
        <v>#N/A</v>
      </c>
      <c r="AD56" t="e">
        <f t="shared" si="22"/>
        <v>#N/A</v>
      </c>
      <c r="AE56" t="e">
        <f t="shared" si="23"/>
        <v>#N/A</v>
      </c>
      <c r="AF56" t="e">
        <f t="shared" si="24"/>
        <v>#N/A</v>
      </c>
    </row>
    <row r="57" spans="1:33">
      <c r="A57" t="s">
        <v>25</v>
      </c>
      <c r="B57" t="e">
        <f>INDEX(A$2:A$20,MATCH(C57,W$2:W$20,0))</f>
        <v>#NUM!</v>
      </c>
      <c r="C57" t="e">
        <f>LARGE(W$2:W$20, D57)</f>
        <v>#NUM!</v>
      </c>
      <c r="D57">
        <v>1</v>
      </c>
      <c r="E57" t="e">
        <f>LARGE(W$2:W$20, F57)</f>
        <v>#NUM!</v>
      </c>
      <c r="F57">
        <v>2</v>
      </c>
      <c r="G57" t="e">
        <f t="shared" si="26"/>
        <v>#NUM!</v>
      </c>
      <c r="H57" t="e">
        <f t="shared" si="27"/>
        <v>#NUM!</v>
      </c>
      <c r="J57">
        <v>6</v>
      </c>
      <c r="K57" t="e">
        <f t="shared" si="5"/>
        <v>#NUM!</v>
      </c>
      <c r="L57" t="e">
        <f t="shared" si="6"/>
        <v>#NUM!</v>
      </c>
      <c r="M57" t="e">
        <f t="shared" si="7"/>
        <v>#NUM!</v>
      </c>
      <c r="N57" t="e">
        <f t="shared" si="8"/>
        <v>#NUM!</v>
      </c>
      <c r="O57" t="e">
        <f t="shared" si="9"/>
        <v>#NUM!</v>
      </c>
      <c r="P57" t="e">
        <f t="shared" si="10"/>
        <v>#NUM!</v>
      </c>
      <c r="Q57" t="e">
        <f t="shared" si="11"/>
        <v>#NUM!</v>
      </c>
      <c r="R57" t="e">
        <f t="shared" si="12"/>
        <v>#NUM!</v>
      </c>
      <c r="S57" t="str">
        <f t="shared" si="13"/>
        <v>Speed</v>
      </c>
      <c r="V57" t="e">
        <f t="shared" si="14"/>
        <v>#N/A</v>
      </c>
      <c r="W57" t="e">
        <f t="shared" si="15"/>
        <v>#N/A</v>
      </c>
      <c r="X57" t="str">
        <f t="shared" si="16"/>
        <v/>
      </c>
      <c r="Y57" t="e">
        <f t="shared" si="17"/>
        <v>#N/A</v>
      </c>
      <c r="Z57" t="e">
        <f t="shared" si="18"/>
        <v>#N/A</v>
      </c>
      <c r="AA57" t="e">
        <f t="shared" si="19"/>
        <v>#N/A</v>
      </c>
      <c r="AB57" t="e">
        <f t="shared" si="20"/>
        <v>#N/A</v>
      </c>
      <c r="AC57" t="e">
        <f t="shared" si="21"/>
        <v>#N/A</v>
      </c>
      <c r="AD57" t="e">
        <f t="shared" si="22"/>
        <v>#N/A</v>
      </c>
      <c r="AE57" t="e">
        <f t="shared" si="23"/>
        <v>#N/A</v>
      </c>
      <c r="AF57" t="e">
        <f t="shared" si="24"/>
        <v>#N/A</v>
      </c>
    </row>
    <row r="58" spans="1:33">
      <c r="A58" t="s">
        <v>28</v>
      </c>
      <c r="B58" t="e">
        <f>INDEX(A$2:A$20,MATCH(C58,AA$2:AA$20,0))</f>
        <v>#NUM!</v>
      </c>
      <c r="C58" t="e">
        <f>LARGE(AA$2:AA$20, D58)</f>
        <v>#NUM!</v>
      </c>
      <c r="D58">
        <v>1</v>
      </c>
      <c r="E58" t="e">
        <f>LARGE(AA$2:AA$20, F58)</f>
        <v>#NUM!</v>
      </c>
      <c r="F58">
        <v>2</v>
      </c>
      <c r="G58" t="e">
        <f t="shared" si="26"/>
        <v>#NUM!</v>
      </c>
      <c r="H58" t="e">
        <f t="shared" si="27"/>
        <v>#NUM!</v>
      </c>
      <c r="J58">
        <v>7</v>
      </c>
      <c r="K58" t="e">
        <f t="shared" si="5"/>
        <v>#NUM!</v>
      </c>
      <c r="L58" t="e">
        <f t="shared" si="6"/>
        <v>#NUM!</v>
      </c>
      <c r="M58" t="e">
        <f t="shared" si="7"/>
        <v>#NUM!</v>
      </c>
      <c r="N58" t="e">
        <f t="shared" si="8"/>
        <v>#NUM!</v>
      </c>
      <c r="O58" t="e">
        <f t="shared" si="9"/>
        <v>#NUM!</v>
      </c>
      <c r="P58" t="e">
        <f t="shared" si="10"/>
        <v>#NUM!</v>
      </c>
      <c r="Q58" t="e">
        <f t="shared" si="11"/>
        <v>#NUM!</v>
      </c>
      <c r="R58" t="e">
        <f t="shared" si="12"/>
        <v>#NUM!</v>
      </c>
      <c r="S58" t="str">
        <f t="shared" si="13"/>
        <v>Trainer</v>
      </c>
      <c r="V58" t="e">
        <f t="shared" si="14"/>
        <v>#N/A</v>
      </c>
      <c r="W58" t="e">
        <f t="shared" si="15"/>
        <v>#N/A</v>
      </c>
      <c r="X58" t="str">
        <f t="shared" si="16"/>
        <v/>
      </c>
      <c r="Y58" t="e">
        <f t="shared" si="17"/>
        <v>#N/A</v>
      </c>
      <c r="Z58" t="e">
        <f t="shared" si="18"/>
        <v>#N/A</v>
      </c>
      <c r="AA58" t="e">
        <f t="shared" si="19"/>
        <v>#N/A</v>
      </c>
      <c r="AB58" t="e">
        <f t="shared" si="20"/>
        <v>#N/A</v>
      </c>
      <c r="AC58" t="e">
        <f t="shared" si="21"/>
        <v>#N/A</v>
      </c>
      <c r="AD58" t="e">
        <f t="shared" si="22"/>
        <v>#N/A</v>
      </c>
      <c r="AE58" t="e">
        <f t="shared" si="23"/>
        <v>#N/A</v>
      </c>
      <c r="AF58" t="e">
        <f t="shared" si="24"/>
        <v>#N/A</v>
      </c>
    </row>
    <row r="59" spans="1:33">
      <c r="A59" t="s">
        <v>30</v>
      </c>
      <c r="B59" t="e">
        <f>INDEX(A$2:A$20,MATCH(C59,AC$2:AC$20,0))</f>
        <v>#NUM!</v>
      </c>
      <c r="C59" t="e">
        <f>LARGE(AC$2:AC$20, D59)</f>
        <v>#NUM!</v>
      </c>
      <c r="D59">
        <v>1</v>
      </c>
      <c r="E59" t="e">
        <f>LARGE(AC$2:AC$20, F59)</f>
        <v>#NUM!</v>
      </c>
      <c r="F59">
        <v>2</v>
      </c>
      <c r="G59" t="e">
        <f t="shared" si="26"/>
        <v>#NUM!</v>
      </c>
      <c r="H59" t="e">
        <f t="shared" si="27"/>
        <v>#NUM!</v>
      </c>
      <c r="J59">
        <v>8</v>
      </c>
      <c r="K59" t="e">
        <f t="shared" si="5"/>
        <v>#NUM!</v>
      </c>
      <c r="L59" t="e">
        <f t="shared" si="6"/>
        <v>#NUM!</v>
      </c>
      <c r="M59" t="e">
        <f t="shared" si="7"/>
        <v>#NUM!</v>
      </c>
      <c r="N59" t="e">
        <f t="shared" si="8"/>
        <v>#NUM!</v>
      </c>
      <c r="O59" t="e">
        <f t="shared" si="9"/>
        <v>#NUM!</v>
      </c>
      <c r="P59" t="e">
        <f t="shared" si="10"/>
        <v>#NUM!</v>
      </c>
      <c r="Q59" t="e">
        <f t="shared" si="11"/>
        <v>#NUM!</v>
      </c>
      <c r="R59" t="e">
        <f t="shared" si="12"/>
        <v>#NUM!</v>
      </c>
      <c r="S59" t="str">
        <f t="shared" si="13"/>
        <v>Stallion</v>
      </c>
      <c r="V59" t="e">
        <f t="shared" si="14"/>
        <v>#N/A</v>
      </c>
      <c r="W59" t="e">
        <f t="shared" si="15"/>
        <v>#N/A</v>
      </c>
      <c r="X59" t="str">
        <f t="shared" si="16"/>
        <v/>
      </c>
      <c r="Y59" t="e">
        <f t="shared" si="17"/>
        <v>#N/A</v>
      </c>
      <c r="Z59" t="e">
        <f t="shared" si="18"/>
        <v>#N/A</v>
      </c>
      <c r="AA59" t="e">
        <f t="shared" si="19"/>
        <v>#N/A</v>
      </c>
      <c r="AB59" t="e">
        <f t="shared" si="20"/>
        <v>#N/A</v>
      </c>
      <c r="AC59" t="e">
        <f t="shared" si="21"/>
        <v>#N/A</v>
      </c>
      <c r="AD59" t="e">
        <f t="shared" si="22"/>
        <v>#N/A</v>
      </c>
      <c r="AE59" t="e">
        <f t="shared" si="23"/>
        <v>#N/A</v>
      </c>
      <c r="AF59" t="e">
        <f t="shared" si="24"/>
        <v>#N/A</v>
      </c>
    </row>
    <row r="60" spans="1:33">
      <c r="A60" t="s">
        <v>26</v>
      </c>
      <c r="B60" t="e">
        <f>INDEX(A$2:A$20,MATCH(C60,Y$2:Y$20,0))</f>
        <v>#NUM!</v>
      </c>
      <c r="C60" t="e">
        <f>LARGE(Y$2:Y$20, D60)</f>
        <v>#NUM!</v>
      </c>
      <c r="D60">
        <v>1</v>
      </c>
      <c r="E60" t="e">
        <f>LARGE(Y$2:Y$20, F60)</f>
        <v>#NUM!</v>
      </c>
      <c r="F60">
        <v>2</v>
      </c>
      <c r="G60" t="e">
        <f t="shared" si="26"/>
        <v>#NUM!</v>
      </c>
      <c r="H60" t="e">
        <f t="shared" si="27"/>
        <v>#NUM!</v>
      </c>
      <c r="J60">
        <v>9</v>
      </c>
      <c r="K60" t="e">
        <f t="shared" si="5"/>
        <v>#NUM!</v>
      </c>
      <c r="L60" t="e">
        <f t="shared" si="6"/>
        <v>#NUM!</v>
      </c>
      <c r="M60" t="e">
        <f t="shared" si="7"/>
        <v>#NUM!</v>
      </c>
      <c r="N60" t="e">
        <f t="shared" si="8"/>
        <v>#NUM!</v>
      </c>
      <c r="O60" t="e">
        <f t="shared" si="9"/>
        <v>#NUM!</v>
      </c>
      <c r="P60" t="e">
        <f t="shared" si="10"/>
        <v>#NUM!</v>
      </c>
      <c r="Q60" t="e">
        <f t="shared" si="11"/>
        <v>#NUM!</v>
      </c>
      <c r="R60" t="e">
        <f t="shared" si="12"/>
        <v>#NUM!</v>
      </c>
      <c r="S60" t="str">
        <f t="shared" si="13"/>
        <v>Jockey</v>
      </c>
      <c r="V60" t="e">
        <f t="shared" si="14"/>
        <v>#N/A</v>
      </c>
      <c r="W60" t="e">
        <f t="shared" si="15"/>
        <v>#N/A</v>
      </c>
      <c r="X60" t="str">
        <f t="shared" si="16"/>
        <v/>
      </c>
      <c r="Y60" t="e">
        <f t="shared" si="17"/>
        <v>#N/A</v>
      </c>
      <c r="Z60" t="e">
        <f t="shared" si="18"/>
        <v>#N/A</v>
      </c>
      <c r="AA60" t="e">
        <f t="shared" si="19"/>
        <v>#N/A</v>
      </c>
      <c r="AB60" t="e">
        <f t="shared" si="20"/>
        <v>#N/A</v>
      </c>
      <c r="AC60" t="e">
        <f t="shared" si="21"/>
        <v>#N/A</v>
      </c>
      <c r="AD60" t="e">
        <f t="shared" si="22"/>
        <v>#N/A</v>
      </c>
      <c r="AE60" t="e">
        <f t="shared" si="23"/>
        <v>#N/A</v>
      </c>
      <c r="AF60" t="e">
        <f t="shared" si="24"/>
        <v>#N/A</v>
      </c>
    </row>
    <row r="61" spans="1:33">
      <c r="A61" t="s">
        <v>47</v>
      </c>
      <c r="B61" t="e">
        <f>INDEX(A$2:A$20,MATCH(C61,AD$2:AD$20,0))</f>
        <v>#NUM!</v>
      </c>
      <c r="C61" t="e">
        <f>LARGE(AD$2:AD$20, D61)</f>
        <v>#NUM!</v>
      </c>
      <c r="D61">
        <v>1</v>
      </c>
      <c r="E61" t="e">
        <f>LARGE(AD$2:AD$20, F61)</f>
        <v>#NUM!</v>
      </c>
      <c r="F61">
        <v>2</v>
      </c>
      <c r="G61" t="e">
        <f t="shared" si="26"/>
        <v>#NUM!</v>
      </c>
      <c r="H61" t="e">
        <f t="shared" si="27"/>
        <v>#NUM!</v>
      </c>
      <c r="J61">
        <v>10</v>
      </c>
      <c r="K61" t="e">
        <f t="shared" si="5"/>
        <v>#NUM!</v>
      </c>
      <c r="L61" t="e">
        <f t="shared" si="6"/>
        <v>#NUM!</v>
      </c>
      <c r="M61" t="e">
        <f t="shared" si="7"/>
        <v>#NUM!</v>
      </c>
      <c r="N61" t="e">
        <f t="shared" si="8"/>
        <v>#NUM!</v>
      </c>
      <c r="O61" t="e">
        <f t="shared" si="9"/>
        <v>#NUM!</v>
      </c>
      <c r="P61" t="e">
        <f t="shared" si="10"/>
        <v>#NUM!</v>
      </c>
      <c r="Q61" t="e">
        <f t="shared" si="11"/>
        <v>#NUM!</v>
      </c>
      <c r="R61" t="e">
        <f t="shared" si="12"/>
        <v>#NUM!</v>
      </c>
      <c r="S61" t="str">
        <f t="shared" si="13"/>
        <v>Suitability</v>
      </c>
      <c r="V61" t="e">
        <f t="shared" si="14"/>
        <v>#N/A</v>
      </c>
      <c r="W61" t="e">
        <f t="shared" si="15"/>
        <v>#N/A</v>
      </c>
      <c r="X61" t="str">
        <f>IF(ISNA(W61),"",W61)</f>
        <v/>
      </c>
      <c r="Y61" t="e">
        <f t="shared" si="17"/>
        <v>#N/A</v>
      </c>
      <c r="Z61" t="e">
        <f t="shared" si="18"/>
        <v>#N/A</v>
      </c>
      <c r="AA61" t="e">
        <f t="shared" si="19"/>
        <v>#N/A</v>
      </c>
      <c r="AB61" t="e">
        <f t="shared" si="20"/>
        <v>#N/A</v>
      </c>
      <c r="AC61" t="e">
        <f t="shared" si="21"/>
        <v>#N/A</v>
      </c>
      <c r="AD61" t="e">
        <f t="shared" si="22"/>
        <v>#N/A</v>
      </c>
      <c r="AE61" t="e">
        <f t="shared" si="23"/>
        <v>#N/A</v>
      </c>
      <c r="AF61" t="e">
        <f t="shared" si="24"/>
        <v>#N/A</v>
      </c>
    </row>
    <row r="62" spans="1:33">
      <c r="A62" t="s">
        <v>116</v>
      </c>
      <c r="B62">
        <f>IF(OR(D2="5f ", D2="6f ", D2="7f ", D2="1m "), B57, IF(J2="2yo", B59, B53))</f>
        <v>0</v>
      </c>
      <c r="J62">
        <v>11</v>
      </c>
      <c r="K62" t="e">
        <f t="shared" si="5"/>
        <v>#NUM!</v>
      </c>
      <c r="L62" t="e">
        <f t="shared" si="6"/>
        <v>#NUM!</v>
      </c>
      <c r="M62" t="e">
        <f t="shared" si="7"/>
        <v>#NUM!</v>
      </c>
      <c r="N62" t="e">
        <f t="shared" si="8"/>
        <v>#NUM!</v>
      </c>
      <c r="O62" t="e">
        <f t="shared" si="9"/>
        <v>#NUM!</v>
      </c>
      <c r="P62" t="e">
        <f t="shared" si="10"/>
        <v>#NUM!</v>
      </c>
      <c r="Q62" t="e">
        <f t="shared" si="11"/>
        <v>#NUM!</v>
      </c>
      <c r="R62" t="e">
        <f t="shared" si="12"/>
        <v>#NUM!</v>
      </c>
      <c r="S62" t="str">
        <f t="shared" si="13"/>
        <v>Money selection</v>
      </c>
      <c r="V62" t="e">
        <f t="shared" si="14"/>
        <v>#N/A</v>
      </c>
      <c r="W62" t="e">
        <f t="shared" si="15"/>
        <v>#N/A</v>
      </c>
      <c r="X62" t="str">
        <f t="shared" ref="X62:X80" si="28">IF(ISNA(W62),"",W62)</f>
        <v/>
      </c>
      <c r="Y62" t="e">
        <f t="shared" si="17"/>
        <v>#N/A</v>
      </c>
      <c r="Z62" t="e">
        <f t="shared" si="18"/>
        <v>#N/A</v>
      </c>
      <c r="AA62" t="e">
        <f t="shared" si="19"/>
        <v>#N/A</v>
      </c>
      <c r="AB62" t="e">
        <f t="shared" si="20"/>
        <v>#N/A</v>
      </c>
      <c r="AC62" t="e">
        <f t="shared" si="21"/>
        <v>#N/A</v>
      </c>
      <c r="AD62" t="e">
        <f t="shared" si="22"/>
        <v>#N/A</v>
      </c>
      <c r="AE62" t="e">
        <f t="shared" si="23"/>
        <v>#N/A</v>
      </c>
      <c r="AF62" t="e">
        <f t="shared" si="24"/>
        <v>#N/A</v>
      </c>
    </row>
    <row r="63" spans="1:33">
      <c r="A63" t="s">
        <v>5</v>
      </c>
      <c r="B63" t="str">
        <f>IF(AND(G68="Handicap",G66&lt;5000),B61,IF(AND(G68="Handicap",G66&gt;5000),B58,IF(AND(G68="Non Handicap"),B56,"no selection")))</f>
        <v>no selection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22</v>
      </c>
      <c r="J63">
        <v>12</v>
      </c>
      <c r="K63" t="e">
        <f t="shared" si="5"/>
        <v>#NUM!</v>
      </c>
      <c r="L63" t="e">
        <f t="shared" si="6"/>
        <v>#NUM!</v>
      </c>
      <c r="M63" t="e">
        <f t="shared" si="7"/>
        <v>#NUM!</v>
      </c>
      <c r="N63" t="e">
        <f t="shared" si="8"/>
        <v>#NUM!</v>
      </c>
      <c r="O63" t="e">
        <f t="shared" si="9"/>
        <v>#NUM!</v>
      </c>
      <c r="P63" t="e">
        <f t="shared" si="10"/>
        <v>#NUM!</v>
      </c>
      <c r="Q63" t="e">
        <f t="shared" si="11"/>
        <v>#NUM!</v>
      </c>
      <c r="R63" t="e">
        <f t="shared" si="12"/>
        <v>#NUM!</v>
      </c>
      <c r="S63" t="str">
        <f t="shared" si="13"/>
        <v>Handicap</v>
      </c>
      <c r="V63" t="e">
        <f t="shared" si="14"/>
        <v>#N/A</v>
      </c>
      <c r="W63" t="e">
        <f t="shared" si="15"/>
        <v>#N/A</v>
      </c>
      <c r="X63" t="str">
        <f t="shared" si="28"/>
        <v/>
      </c>
      <c r="Y63" t="e">
        <f t="shared" si="17"/>
        <v>#N/A</v>
      </c>
      <c r="Z63" t="e">
        <f t="shared" si="18"/>
        <v>#N/A</v>
      </c>
      <c r="AA63" t="e">
        <f t="shared" si="19"/>
        <v>#N/A</v>
      </c>
      <c r="AB63" t="e">
        <f t="shared" si="20"/>
        <v>#N/A</v>
      </c>
      <c r="AC63" t="e">
        <f t="shared" si="21"/>
        <v>#N/A</v>
      </c>
      <c r="AD63" t="e">
        <f t="shared" si="22"/>
        <v>#N/A</v>
      </c>
      <c r="AE63" t="e">
        <f t="shared" si="23"/>
        <v>#N/A</v>
      </c>
      <c r="AF63" t="e">
        <f t="shared" si="24"/>
        <v>#N/A</v>
      </c>
    </row>
    <row r="64" spans="1:33">
      <c r="A64" t="s">
        <v>48</v>
      </c>
      <c r="B64" t="e">
        <f>INDEX(B53:B63,MODE(MATCH(B53:B63,B53:B63,0)))</f>
        <v>#NUM!</v>
      </c>
      <c r="C64" t="e">
        <f>INDEX(AF$2:AF$20,MATCH(B64,A$2:A$20,0))</f>
        <v>#NUM!</v>
      </c>
      <c r="D64">
        <v>1</v>
      </c>
      <c r="E64" t="e">
        <f>SUMIF(B53:B61, B64, G53:G61)</f>
        <v>#NUM!</v>
      </c>
      <c r="F64">
        <v>0</v>
      </c>
      <c r="G64">
        <f>K2</f>
        <v>0</v>
      </c>
      <c r="J64">
        <v>13</v>
      </c>
      <c r="K64" t="e">
        <f t="shared" si="5"/>
        <v>#NUM!</v>
      </c>
      <c r="L64" t="e">
        <f t="shared" si="6"/>
        <v>#NUM!</v>
      </c>
      <c r="M64" t="e">
        <f t="shared" si="7"/>
        <v>#NUM!</v>
      </c>
      <c r="N64" t="e">
        <f t="shared" si="8"/>
        <v>#NUM!</v>
      </c>
      <c r="O64" t="e">
        <f t="shared" si="9"/>
        <v>#NUM!</v>
      </c>
      <c r="P64" t="e">
        <f t="shared" si="10"/>
        <v>#NUM!</v>
      </c>
      <c r="Q64" t="e">
        <f t="shared" si="11"/>
        <v>#NUM!</v>
      </c>
      <c r="R64" t="e">
        <f t="shared" si="12"/>
        <v>#NUM!</v>
      </c>
      <c r="S64" t="str">
        <f t="shared" si="13"/>
        <v>Most Common</v>
      </c>
      <c r="V64" t="e">
        <f t="shared" si="14"/>
        <v>#N/A</v>
      </c>
      <c r="W64" t="e">
        <f t="shared" si="15"/>
        <v>#N/A</v>
      </c>
      <c r="X64" t="str">
        <f t="shared" si="28"/>
        <v/>
      </c>
      <c r="Y64" t="e">
        <f t="shared" si="17"/>
        <v>#N/A</v>
      </c>
      <c r="Z64" t="e">
        <f t="shared" si="18"/>
        <v>#N/A</v>
      </c>
      <c r="AA64" t="e">
        <f t="shared" si="19"/>
        <v>#N/A</v>
      </c>
      <c r="AB64" t="e">
        <f t="shared" si="20"/>
        <v>#N/A</v>
      </c>
      <c r="AC64" t="e">
        <f t="shared" si="21"/>
        <v>#N/A</v>
      </c>
      <c r="AD64" t="e">
        <f t="shared" si="22"/>
        <v>#N/A</v>
      </c>
      <c r="AE64" t="e">
        <f t="shared" si="23"/>
        <v>#N/A</v>
      </c>
      <c r="AF64" t="e">
        <f t="shared" si="24"/>
        <v>#N/A</v>
      </c>
    </row>
    <row r="65" spans="1:32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>
        <f>D2</f>
        <v>0</v>
      </c>
      <c r="H65" t="e">
        <f>LARGE(G58:G60, 1)</f>
        <v>#NUM!</v>
      </c>
      <c r="J65">
        <v>14</v>
      </c>
      <c r="K65" t="e">
        <f t="shared" si="5"/>
        <v>#NUM!</v>
      </c>
      <c r="L65" t="e">
        <f t="shared" si="6"/>
        <v>#NUM!</v>
      </c>
      <c r="M65" t="e">
        <f t="shared" si="7"/>
        <v>#NUM!</v>
      </c>
      <c r="N65" t="e">
        <f t="shared" si="8"/>
        <v>#NUM!</v>
      </c>
      <c r="O65" t="e">
        <f t="shared" si="9"/>
        <v>#NUM!</v>
      </c>
      <c r="P65" t="e">
        <f t="shared" si="10"/>
        <v>#NUM!</v>
      </c>
      <c r="Q65" t="e">
        <f t="shared" si="11"/>
        <v>#NUM!</v>
      </c>
      <c r="R65" t="e">
        <f t="shared" si="12"/>
        <v>#NUM!</v>
      </c>
      <c r="S65" t="str">
        <f t="shared" si="13"/>
        <v>Is top most suited?</v>
      </c>
      <c r="V65" t="e">
        <f t="shared" si="14"/>
        <v>#N/A</v>
      </c>
      <c r="W65" t="e">
        <f t="shared" si="15"/>
        <v>#N/A</v>
      </c>
      <c r="X65" t="str">
        <f t="shared" si="28"/>
        <v/>
      </c>
      <c r="Y65" t="e">
        <f t="shared" si="17"/>
        <v>#N/A</v>
      </c>
      <c r="Z65" t="e">
        <f t="shared" si="18"/>
        <v>#N/A</v>
      </c>
      <c r="AA65" t="e">
        <f t="shared" si="19"/>
        <v>#N/A</v>
      </c>
      <c r="AB65" t="e">
        <f t="shared" si="20"/>
        <v>#N/A</v>
      </c>
      <c r="AC65" t="e">
        <f t="shared" si="21"/>
        <v>#N/A</v>
      </c>
      <c r="AD65" t="e">
        <f t="shared" si="22"/>
        <v>#N/A</v>
      </c>
      <c r="AE65" t="e">
        <f t="shared" si="23"/>
        <v>#N/A</v>
      </c>
      <c r="AF65" t="e">
        <f t="shared" si="24"/>
        <v>#N/A</v>
      </c>
    </row>
    <row r="66" spans="1:32">
      <c r="A66" t="s">
        <v>50</v>
      </c>
      <c r="B66" t="e">
        <f>IF(AND(B53=B56,B56=B61),B53,"no selection")</f>
        <v>#NUM!</v>
      </c>
      <c r="C66" t="e">
        <f>INDEX(AF$2:AF$20,MATCH(B66,A$2:A$20,0))</f>
        <v>#NUM!</v>
      </c>
      <c r="D66">
        <v>1</v>
      </c>
      <c r="F66" t="e">
        <f>IF(B65=B66, F65+1, F65)</f>
        <v>#NUM!</v>
      </c>
      <c r="G66">
        <f>F2</f>
        <v>0</v>
      </c>
      <c r="H66" t="e">
        <f>LARGE(F53:F55, 1)</f>
        <v>#DIV/0!</v>
      </c>
      <c r="J66">
        <v>15</v>
      </c>
      <c r="K66" t="e">
        <f t="shared" si="5"/>
        <v>#NUM!</v>
      </c>
      <c r="L66" t="e">
        <f t="shared" si="6"/>
        <v>#NUM!</v>
      </c>
      <c r="M66" t="e">
        <f t="shared" si="7"/>
        <v>#NUM!</v>
      </c>
      <c r="N66" t="e">
        <f t="shared" si="8"/>
        <v>#NUM!</v>
      </c>
      <c r="O66" t="e">
        <f t="shared" si="9"/>
        <v>#NUM!</v>
      </c>
      <c r="P66" t="e">
        <f t="shared" si="10"/>
        <v>#NUM!</v>
      </c>
      <c r="Q66" t="e">
        <f t="shared" si="11"/>
        <v>#NUM!</v>
      </c>
      <c r="R66" t="e">
        <f t="shared" si="12"/>
        <v>#NUM!</v>
      </c>
      <c r="S66" t="str">
        <f t="shared" si="13"/>
        <v>Top = Suited = Form</v>
      </c>
      <c r="V66" t="e">
        <f t="shared" si="14"/>
        <v>#N/A</v>
      </c>
      <c r="W66" t="e">
        <f t="shared" si="15"/>
        <v>#N/A</v>
      </c>
      <c r="X66" t="str">
        <f t="shared" si="28"/>
        <v/>
      </c>
      <c r="Y66" t="e">
        <f t="shared" si="17"/>
        <v>#N/A</v>
      </c>
      <c r="Z66" t="e">
        <f t="shared" si="18"/>
        <v>#N/A</v>
      </c>
      <c r="AA66" t="e">
        <f t="shared" si="19"/>
        <v>#N/A</v>
      </c>
      <c r="AB66" t="e">
        <f t="shared" si="20"/>
        <v>#N/A</v>
      </c>
      <c r="AC66" t="e">
        <f t="shared" si="21"/>
        <v>#N/A</v>
      </c>
      <c r="AD66" t="e">
        <f t="shared" si="22"/>
        <v>#N/A</v>
      </c>
      <c r="AE66" t="e">
        <f t="shared" si="23"/>
        <v>#N/A</v>
      </c>
      <c r="AF66" t="e">
        <f t="shared" si="24"/>
        <v>#N/A</v>
      </c>
    </row>
    <row r="67" spans="1:32">
      <c r="A67" t="s">
        <v>67</v>
      </c>
      <c r="B67" t="e">
        <f>H67</f>
        <v>#DIV/0!</v>
      </c>
      <c r="F67" t="e">
        <f>IF(H63&lt;11, F66+1, F66)</f>
        <v>#NUM!</v>
      </c>
      <c r="G67">
        <f>G2</f>
        <v>0</v>
      </c>
      <c r="H67" t="e">
        <f>INDEX(B53:B55,MATCH(H66,F53:F55,0))</f>
        <v>#DIV/0!</v>
      </c>
      <c r="J67">
        <v>16</v>
      </c>
      <c r="K67" t="e">
        <f t="shared" si="5"/>
        <v>#NUM!</v>
      </c>
      <c r="L67" t="e">
        <f t="shared" si="6"/>
        <v>#NUM!</v>
      </c>
      <c r="M67" t="e">
        <f t="shared" si="7"/>
        <v>#NUM!</v>
      </c>
      <c r="N67" t="e">
        <f t="shared" si="8"/>
        <v>#NUM!</v>
      </c>
      <c r="O67" t="e">
        <f t="shared" si="9"/>
        <v>#NUM!</v>
      </c>
      <c r="P67" t="e">
        <f t="shared" si="10"/>
        <v>#NUM!</v>
      </c>
      <c r="Q67" t="e">
        <f t="shared" si="11"/>
        <v>#NUM!</v>
      </c>
      <c r="R67" t="e">
        <f t="shared" si="12"/>
        <v>#NUM!</v>
      </c>
      <c r="S67" t="str">
        <f t="shared" si="13"/>
        <v>Top 3 Confidence Pick</v>
      </c>
      <c r="V67" t="e">
        <f t="shared" si="14"/>
        <v>#N/A</v>
      </c>
      <c r="W67" t="e">
        <f t="shared" si="15"/>
        <v>#N/A</v>
      </c>
      <c r="X67" t="str">
        <f t="shared" si="28"/>
        <v/>
      </c>
      <c r="Y67" t="e">
        <f t="shared" si="17"/>
        <v>#N/A</v>
      </c>
      <c r="Z67" t="e">
        <f t="shared" si="18"/>
        <v>#N/A</v>
      </c>
      <c r="AA67" t="e">
        <f t="shared" si="19"/>
        <v>#N/A</v>
      </c>
      <c r="AB67" t="e">
        <f t="shared" si="20"/>
        <v>#N/A</v>
      </c>
      <c r="AC67" t="e">
        <f t="shared" si="21"/>
        <v>#N/A</v>
      </c>
      <c r="AD67" t="e">
        <f t="shared" si="22"/>
        <v>#N/A</v>
      </c>
      <c r="AE67" t="e">
        <f t="shared" si="23"/>
        <v>#N/A</v>
      </c>
      <c r="AF67" t="e">
        <f t="shared" si="24"/>
        <v>#N/A</v>
      </c>
    </row>
    <row r="68" spans="1:32">
      <c r="A68" t="e">
        <f>INDEX(B62:B67,MODE(MATCH(B62:B67,B62:B67,0)))</f>
        <v>#NUM!</v>
      </c>
      <c r="B68" t="e">
        <f>IF(ISNA(A68), B56, A68)</f>
        <v>#NUM!</v>
      </c>
      <c r="C68" t="e">
        <f>INDEX(AF$2:AF$20,MATCH(B68,A$2:A$20,0))</f>
        <v>#NUM!</v>
      </c>
      <c r="D68">
        <v>1</v>
      </c>
      <c r="F68" t="e">
        <f>IF(E70&gt;0.5, F67+1, F67)</f>
        <v>#NUM!</v>
      </c>
      <c r="G68">
        <f>I2</f>
        <v>0</v>
      </c>
      <c r="H68" t="e">
        <f>IF(G66&gt;10000, G70+1, G70)</f>
        <v>#NUM!</v>
      </c>
      <c r="J68">
        <v>17</v>
      </c>
      <c r="K68" t="e">
        <f t="shared" si="5"/>
        <v>#NUM!</v>
      </c>
      <c r="L68" t="e">
        <f t="shared" si="6"/>
        <v>#NUM!</v>
      </c>
      <c r="M68" t="e">
        <f t="shared" si="7"/>
        <v>#NUM!</v>
      </c>
      <c r="N68" t="e">
        <f t="shared" si="8"/>
        <v>#NUM!</v>
      </c>
      <c r="O68" t="e">
        <f t="shared" si="9"/>
        <v>#NUM!</v>
      </c>
      <c r="P68" t="e">
        <f t="shared" si="10"/>
        <v>#NUM!</v>
      </c>
      <c r="Q68" t="e">
        <f t="shared" si="11"/>
        <v>#NUM!</v>
      </c>
      <c r="R68" t="e">
        <f t="shared" si="12"/>
        <v>#NUM!</v>
      </c>
      <c r="S68">
        <f t="shared" si="13"/>
        <v>0</v>
      </c>
      <c r="V68" t="e">
        <f t="shared" si="14"/>
        <v>#N/A</v>
      </c>
      <c r="W68" t="e">
        <f t="shared" si="15"/>
        <v>#N/A</v>
      </c>
      <c r="X68" t="str">
        <f t="shared" si="28"/>
        <v/>
      </c>
      <c r="Y68" t="e">
        <f t="shared" si="17"/>
        <v>#N/A</v>
      </c>
      <c r="Z68" t="e">
        <f t="shared" si="18"/>
        <v>#N/A</v>
      </c>
      <c r="AA68" t="e">
        <f t="shared" si="19"/>
        <v>#N/A</v>
      </c>
      <c r="AB68" t="e">
        <f t="shared" si="20"/>
        <v>#N/A</v>
      </c>
      <c r="AC68" t="e">
        <f t="shared" si="21"/>
        <v>#N/A</v>
      </c>
      <c r="AD68" t="e">
        <f t="shared" si="22"/>
        <v>#N/A</v>
      </c>
      <c r="AE68" t="e">
        <f t="shared" si="23"/>
        <v>#N/A</v>
      </c>
      <c r="AF68" t="e">
        <f t="shared" si="24"/>
        <v>#N/A</v>
      </c>
    </row>
    <row r="69" spans="1:32">
      <c r="A69" t="s">
        <v>51</v>
      </c>
      <c r="B69" t="e">
        <f>IF(OR(ISNA(B68), B68="no selection"), B64, B68)</f>
        <v>#NUM!</v>
      </c>
      <c r="C69" t="e">
        <f>INDEX(AF$2:AF$20,MATCH(B69,A$2:A$20,0))</f>
        <v>#NUM!</v>
      </c>
      <c r="D69">
        <v>1</v>
      </c>
      <c r="F69" t="e">
        <f>IF(E70&gt;1, F68+1, F68)</f>
        <v>#NUM!</v>
      </c>
      <c r="G69" t="e">
        <f>IF(G66&lt;5000, F70-1, F70)</f>
        <v>#NUM!</v>
      </c>
      <c r="J69">
        <v>18</v>
      </c>
      <c r="K69" t="e">
        <f t="shared" si="5"/>
        <v>#NUM!</v>
      </c>
      <c r="L69" t="e">
        <f t="shared" si="6"/>
        <v>#NUM!</v>
      </c>
      <c r="M69" t="e">
        <f t="shared" si="7"/>
        <v>#NUM!</v>
      </c>
      <c r="N69" t="e">
        <f t="shared" si="8"/>
        <v>#NUM!</v>
      </c>
      <c r="O69" t="e">
        <f t="shared" si="9"/>
        <v>#NUM!</v>
      </c>
      <c r="P69" t="e">
        <f t="shared" si="10"/>
        <v>#NUM!</v>
      </c>
      <c r="Q69" t="e">
        <f t="shared" si="11"/>
        <v>#NUM!</v>
      </c>
      <c r="R69" t="e">
        <f t="shared" si="12"/>
        <v>#NUM!</v>
      </c>
      <c r="S69" t="str">
        <f t="shared" si="13"/>
        <v>RTH Selection</v>
      </c>
      <c r="V69" t="e">
        <f t="shared" si="14"/>
        <v>#N/A</v>
      </c>
      <c r="W69" t="e">
        <f t="shared" si="15"/>
        <v>#N/A</v>
      </c>
      <c r="X69" t="str">
        <f t="shared" si="28"/>
        <v/>
      </c>
      <c r="Y69" t="e">
        <f t="shared" si="17"/>
        <v>#N/A</v>
      </c>
      <c r="Z69" t="e">
        <f t="shared" si="18"/>
        <v>#N/A</v>
      </c>
      <c r="AA69" t="e">
        <f t="shared" si="19"/>
        <v>#N/A</v>
      </c>
      <c r="AB69" t="e">
        <f t="shared" si="20"/>
        <v>#N/A</v>
      </c>
      <c r="AC69" t="e">
        <f t="shared" si="21"/>
        <v>#N/A</v>
      </c>
      <c r="AD69" t="e">
        <f t="shared" si="22"/>
        <v>#N/A</v>
      </c>
      <c r="AE69" t="e">
        <f t="shared" si="23"/>
        <v>#N/A</v>
      </c>
      <c r="AF69" t="e">
        <f t="shared" si="24"/>
        <v>#N/A</v>
      </c>
    </row>
    <row r="70" spans="1:32">
      <c r="A70" t="s">
        <v>62</v>
      </c>
      <c r="B70" t="e">
        <f>IF(B69=FALSE, B53, B69)</f>
        <v>#NUM!</v>
      </c>
      <c r="C70" t="e">
        <f>INDEX(AF$2:AF$20,MATCH(B70,A$2:A$20,0))</f>
        <v>#NUM!</v>
      </c>
      <c r="D70">
        <v>1</v>
      </c>
      <c r="E70" t="e">
        <f>SUMIF(B53:B61, B70, G53:G61)</f>
        <v>#NUM!</v>
      </c>
      <c r="F70" t="e">
        <f>IF(E70&gt;1.5, F69+1, F69)</f>
        <v>#NUM!</v>
      </c>
      <c r="G70" t="e">
        <f>IF(H63&gt;15, G69-1, G69)</f>
        <v>#NUM!</v>
      </c>
      <c r="H70" t="e">
        <f>IF(H68=0,"*",IF(H68=1,"*",IF(H68=2,"**",IF(H68=3,"***",IF(H68=4,"****",IF(H68&gt;=5,"*****","*"))))))</f>
        <v>#NUM!</v>
      </c>
      <c r="J70">
        <v>19</v>
      </c>
      <c r="K70" t="e">
        <f t="shared" si="5"/>
        <v>#NUM!</v>
      </c>
      <c r="L70" t="e">
        <f t="shared" si="6"/>
        <v>#NUM!</v>
      </c>
      <c r="M70" t="e">
        <f t="shared" si="7"/>
        <v>#NUM!</v>
      </c>
      <c r="N70" t="e">
        <f t="shared" si="8"/>
        <v>#NUM!</v>
      </c>
      <c r="O70" t="e">
        <f t="shared" si="9"/>
        <v>#NUM!</v>
      </c>
      <c r="P70" t="e">
        <f t="shared" si="10"/>
        <v>#NUM!</v>
      </c>
      <c r="Q70" t="e">
        <f t="shared" si="11"/>
        <v>#NUM!</v>
      </c>
      <c r="R70" t="e">
        <f t="shared" si="12"/>
        <v>#NUM!</v>
      </c>
      <c r="S70" t="str">
        <f t="shared" si="13"/>
        <v>RTH Selection2</v>
      </c>
      <c r="V70" t="e">
        <f t="shared" si="14"/>
        <v>#N/A</v>
      </c>
      <c r="W70" t="e">
        <f t="shared" si="15"/>
        <v>#N/A</v>
      </c>
      <c r="X70" t="str">
        <f t="shared" si="28"/>
        <v/>
      </c>
      <c r="Y70" t="e">
        <f t="shared" si="17"/>
        <v>#N/A</v>
      </c>
      <c r="Z70" t="e">
        <f t="shared" si="18"/>
        <v>#N/A</v>
      </c>
      <c r="AA70" t="e">
        <f t="shared" si="19"/>
        <v>#N/A</v>
      </c>
      <c r="AB70" t="e">
        <f t="shared" si="20"/>
        <v>#N/A</v>
      </c>
      <c r="AC70" t="e">
        <f t="shared" si="21"/>
        <v>#N/A</v>
      </c>
      <c r="AD70" t="e">
        <f t="shared" si="22"/>
        <v>#N/A</v>
      </c>
      <c r="AE70" t="e">
        <f t="shared" si="23"/>
        <v>#N/A</v>
      </c>
      <c r="AF70" t="e">
        <f t="shared" si="24"/>
        <v>#N/A</v>
      </c>
    </row>
    <row r="71" spans="1:32">
      <c r="B71" s="23" t="s">
        <v>94</v>
      </c>
      <c r="C71" s="23" t="s">
        <v>95</v>
      </c>
      <c r="D71" s="23" t="s">
        <v>96</v>
      </c>
      <c r="E71" s="23" t="s">
        <v>34</v>
      </c>
      <c r="F71" s="23" t="s">
        <v>97</v>
      </c>
      <c r="J71">
        <v>20</v>
      </c>
      <c r="K71" t="e">
        <f t="shared" si="5"/>
        <v>#NUM!</v>
      </c>
      <c r="L71" t="e">
        <f t="shared" si="6"/>
        <v>#NUM!</v>
      </c>
      <c r="M71" t="e">
        <f t="shared" si="7"/>
        <v>#NUM!</v>
      </c>
      <c r="N71" t="e">
        <f t="shared" si="8"/>
        <v>#NUM!</v>
      </c>
      <c r="O71" t="e">
        <f t="shared" si="9"/>
        <v>#NUM!</v>
      </c>
      <c r="P71" t="e">
        <f t="shared" si="10"/>
        <v>#NUM!</v>
      </c>
      <c r="Q71" t="e">
        <f t="shared" si="11"/>
        <v>#NUM!</v>
      </c>
      <c r="R71" t="e">
        <f t="shared" si="12"/>
        <v>#NUM!</v>
      </c>
      <c r="S71">
        <f t="shared" si="13"/>
        <v>0</v>
      </c>
      <c r="V71" t="e">
        <f t="shared" si="14"/>
        <v>#N/A</v>
      </c>
      <c r="W71" t="e">
        <f t="shared" si="15"/>
        <v>#N/A</v>
      </c>
      <c r="X71" t="str">
        <f t="shared" si="28"/>
        <v/>
      </c>
      <c r="Y71" t="e">
        <f t="shared" si="17"/>
        <v>#N/A</v>
      </c>
      <c r="Z71" t="e">
        <f t="shared" si="18"/>
        <v>#N/A</v>
      </c>
      <c r="AA71" t="e">
        <f t="shared" si="19"/>
        <v>#N/A</v>
      </c>
      <c r="AB71" t="e">
        <f t="shared" si="20"/>
        <v>#N/A</v>
      </c>
      <c r="AC71" t="e">
        <f t="shared" si="21"/>
        <v>#N/A</v>
      </c>
      <c r="AD71" t="e">
        <f t="shared" si="22"/>
        <v>#N/A</v>
      </c>
      <c r="AE71" t="e">
        <f t="shared" si="23"/>
        <v>#N/A</v>
      </c>
      <c r="AF71" t="e">
        <f t="shared" si="24"/>
        <v>#N/A</v>
      </c>
    </row>
    <row r="72" spans="1:32">
      <c r="A72" t="s">
        <v>98</v>
      </c>
      <c r="B72">
        <f>B53</f>
        <v>0</v>
      </c>
      <c r="C72">
        <f>C53</f>
        <v>0</v>
      </c>
      <c r="D72" t="e">
        <f>(1/C72)*(C72-C73)</f>
        <v>#DIV/0!</v>
      </c>
      <c r="E72">
        <f>H53</f>
        <v>0</v>
      </c>
      <c r="F72">
        <f>(E72*10)-10</f>
        <v>-10</v>
      </c>
      <c r="J72">
        <v>21</v>
      </c>
      <c r="K72" t="e">
        <f t="shared" si="5"/>
        <v>#NUM!</v>
      </c>
      <c r="L72" t="e">
        <f t="shared" si="6"/>
        <v>#NUM!</v>
      </c>
      <c r="M72" t="e">
        <f t="shared" si="7"/>
        <v>#NUM!</v>
      </c>
      <c r="N72" t="e">
        <f t="shared" si="8"/>
        <v>#NUM!</v>
      </c>
      <c r="O72" t="e">
        <f t="shared" si="9"/>
        <v>#NUM!</v>
      </c>
      <c r="P72" t="e">
        <f t="shared" si="10"/>
        <v>#NUM!</v>
      </c>
      <c r="Q72" t="e">
        <f t="shared" si="11"/>
        <v>#NUM!</v>
      </c>
      <c r="R72" t="e">
        <f t="shared" si="12"/>
        <v>#NUM!</v>
      </c>
      <c r="S72" t="str">
        <f t="shared" si="13"/>
        <v>Dutch 1</v>
      </c>
      <c r="V72" t="e">
        <f t="shared" si="14"/>
        <v>#N/A</v>
      </c>
      <c r="W72" t="e">
        <f t="shared" si="15"/>
        <v>#N/A</v>
      </c>
      <c r="X72" t="str">
        <f t="shared" si="28"/>
        <v/>
      </c>
      <c r="Y72" t="e">
        <f t="shared" si="17"/>
        <v>#N/A</v>
      </c>
      <c r="Z72" t="e">
        <f t="shared" si="18"/>
        <v>#N/A</v>
      </c>
      <c r="AA72" t="e">
        <f t="shared" si="19"/>
        <v>#N/A</v>
      </c>
      <c r="AB72" t="e">
        <f t="shared" si="20"/>
        <v>#N/A</v>
      </c>
      <c r="AC72" t="e">
        <f t="shared" si="21"/>
        <v>#N/A</v>
      </c>
      <c r="AD72" t="e">
        <f t="shared" si="22"/>
        <v>#N/A</v>
      </c>
      <c r="AE72" t="e">
        <f t="shared" si="23"/>
        <v>#N/A</v>
      </c>
      <c r="AF72" t="e">
        <f t="shared" si="24"/>
        <v>#N/A</v>
      </c>
    </row>
    <row r="73" spans="1:32">
      <c r="A73" t="s">
        <v>99</v>
      </c>
      <c r="B73" t="str">
        <f t="shared" ref="B73:C74" si="29">B54</f>
        <v>Top-rated</v>
      </c>
      <c r="C73">
        <f t="shared" si="29"/>
        <v>0</v>
      </c>
      <c r="D73" t="e">
        <f>(1/C73)*(C73-C74)</f>
        <v>#DIV/0!</v>
      </c>
      <c r="E73">
        <f t="shared" ref="E73:E74" si="30">H54</f>
        <v>0</v>
      </c>
      <c r="F73">
        <f>(E73*10)-10</f>
        <v>-10</v>
      </c>
      <c r="J73">
        <v>22</v>
      </c>
      <c r="K73" t="e">
        <f t="shared" si="5"/>
        <v>#NUM!</v>
      </c>
      <c r="L73" t="e">
        <f t="shared" si="6"/>
        <v>#NUM!</v>
      </c>
      <c r="M73" t="e">
        <f t="shared" si="7"/>
        <v>#NUM!</v>
      </c>
      <c r="N73" t="e">
        <f t="shared" si="8"/>
        <v>#NUM!</v>
      </c>
      <c r="O73" t="e">
        <f t="shared" si="9"/>
        <v>#NUM!</v>
      </c>
      <c r="P73" t="e">
        <f t="shared" si="10"/>
        <v>#NUM!</v>
      </c>
      <c r="Q73" t="e">
        <f t="shared" si="11"/>
        <v>#NUM!</v>
      </c>
      <c r="R73" t="e">
        <f t="shared" si="12"/>
        <v>#NUM!</v>
      </c>
      <c r="S73" t="str">
        <f t="shared" si="13"/>
        <v>Dutch 2</v>
      </c>
      <c r="V73" t="e">
        <f t="shared" si="14"/>
        <v>#N/A</v>
      </c>
      <c r="W73" t="e">
        <f t="shared" si="15"/>
        <v>#N/A</v>
      </c>
      <c r="X73" t="str">
        <f t="shared" si="28"/>
        <v/>
      </c>
      <c r="Y73" t="e">
        <f t="shared" si="17"/>
        <v>#N/A</v>
      </c>
      <c r="Z73" t="e">
        <f t="shared" si="18"/>
        <v>#N/A</v>
      </c>
      <c r="AA73" t="e">
        <f t="shared" si="19"/>
        <v>#N/A</v>
      </c>
      <c r="AB73" t="e">
        <f t="shared" si="20"/>
        <v>#N/A</v>
      </c>
      <c r="AC73" t="e">
        <f t="shared" si="21"/>
        <v>#N/A</v>
      </c>
      <c r="AD73" t="e">
        <f t="shared" si="22"/>
        <v>#N/A</v>
      </c>
      <c r="AE73" t="e">
        <f t="shared" si="23"/>
        <v>#N/A</v>
      </c>
      <c r="AF73" t="e">
        <f t="shared" si="24"/>
        <v>#N/A</v>
      </c>
    </row>
    <row r="74" spans="1:32">
      <c r="A74" t="s">
        <v>100</v>
      </c>
      <c r="B74" t="str">
        <f t="shared" si="29"/>
        <v>2nd rated</v>
      </c>
      <c r="C74">
        <f t="shared" si="29"/>
        <v>0</v>
      </c>
      <c r="E74">
        <f t="shared" si="30"/>
        <v>0</v>
      </c>
      <c r="J74">
        <v>23</v>
      </c>
      <c r="K74" t="e">
        <f t="shared" si="5"/>
        <v>#NUM!</v>
      </c>
      <c r="L74" t="e">
        <f t="shared" si="6"/>
        <v>#NUM!</v>
      </c>
      <c r="M74" t="e">
        <f t="shared" si="7"/>
        <v>#NUM!</v>
      </c>
      <c r="N74" t="e">
        <f t="shared" si="8"/>
        <v>#NUM!</v>
      </c>
      <c r="O74" t="e">
        <f t="shared" si="9"/>
        <v>#NUM!</v>
      </c>
      <c r="P74" t="e">
        <f t="shared" si="10"/>
        <v>#NUM!</v>
      </c>
      <c r="Q74" t="e">
        <f t="shared" si="11"/>
        <v>#NUM!</v>
      </c>
      <c r="R74" t="e">
        <f t="shared" si="12"/>
        <v>#NUM!</v>
      </c>
      <c r="S74" t="str">
        <f t="shared" si="13"/>
        <v>Comparative 3</v>
      </c>
      <c r="V74" t="e">
        <f t="shared" si="14"/>
        <v>#N/A</v>
      </c>
      <c r="W74" t="e">
        <f t="shared" si="15"/>
        <v>#N/A</v>
      </c>
      <c r="X74" t="str">
        <f t="shared" si="28"/>
        <v/>
      </c>
      <c r="Y74" t="e">
        <f t="shared" si="17"/>
        <v>#N/A</v>
      </c>
      <c r="Z74" t="e">
        <f t="shared" si="18"/>
        <v>#N/A</v>
      </c>
      <c r="AA74" t="e">
        <f t="shared" si="19"/>
        <v>#N/A</v>
      </c>
      <c r="AB74" t="e">
        <f t="shared" si="20"/>
        <v>#N/A</v>
      </c>
      <c r="AC74" t="e">
        <f t="shared" si="21"/>
        <v>#N/A</v>
      </c>
      <c r="AD74" t="e">
        <f t="shared" si="22"/>
        <v>#N/A</v>
      </c>
      <c r="AE74" t="e">
        <f t="shared" si="23"/>
        <v>#N/A</v>
      </c>
      <c r="AF74" t="e">
        <f t="shared" si="24"/>
        <v>#N/A</v>
      </c>
    </row>
    <row r="75" spans="1:32">
      <c r="A75" t="s">
        <v>101</v>
      </c>
      <c r="B75" t="e">
        <f>IF(AND(G68="Non Handicap",H63&gt;=7,H63&lt;=12,D73&gt;0.1,F72&gt;5,F73&gt;5),B72,"")</f>
        <v>#DIV/0!</v>
      </c>
      <c r="J75">
        <v>24</v>
      </c>
      <c r="K75" t="e">
        <f t="shared" si="5"/>
        <v>#NUM!</v>
      </c>
      <c r="L75" t="e">
        <f t="shared" si="6"/>
        <v>#NUM!</v>
      </c>
      <c r="M75" t="e">
        <f t="shared" si="7"/>
        <v>#NUM!</v>
      </c>
      <c r="N75" t="e">
        <f t="shared" si="8"/>
        <v>#NUM!</v>
      </c>
      <c r="O75" t="e">
        <f t="shared" si="9"/>
        <v>#NUM!</v>
      </c>
      <c r="P75" t="e">
        <f t="shared" si="10"/>
        <v>#NUM!</v>
      </c>
      <c r="Q75" t="e">
        <f t="shared" si="11"/>
        <v>#NUM!</v>
      </c>
      <c r="R75" t="e">
        <f t="shared" si="12"/>
        <v>#NUM!</v>
      </c>
      <c r="S75" t="str">
        <f t="shared" si="13"/>
        <v>Dutch 1 pick</v>
      </c>
      <c r="V75" t="e">
        <f t="shared" si="14"/>
        <v>#N/A</v>
      </c>
      <c r="W75" t="e">
        <f t="shared" si="15"/>
        <v>#N/A</v>
      </c>
      <c r="X75" t="str">
        <f t="shared" si="28"/>
        <v/>
      </c>
      <c r="Y75" t="e">
        <f t="shared" si="17"/>
        <v>#N/A</v>
      </c>
      <c r="Z75" t="e">
        <f t="shared" si="18"/>
        <v>#N/A</v>
      </c>
      <c r="AA75" t="e">
        <f t="shared" si="19"/>
        <v>#N/A</v>
      </c>
      <c r="AB75" t="e">
        <f t="shared" si="20"/>
        <v>#N/A</v>
      </c>
      <c r="AC75" t="e">
        <f t="shared" si="21"/>
        <v>#N/A</v>
      </c>
      <c r="AD75" t="e">
        <f t="shared" si="22"/>
        <v>#N/A</v>
      </c>
      <c r="AE75" t="e">
        <f t="shared" si="23"/>
        <v>#N/A</v>
      </c>
      <c r="AF75" t="e">
        <f t="shared" si="24"/>
        <v>#N/A</v>
      </c>
    </row>
    <row r="76" spans="1:32">
      <c r="A76" t="s">
        <v>102</v>
      </c>
      <c r="B76" t="e">
        <f>IF(AND(G68="Non Handicap",H63&gt;=7,H63&lt;=12,D73&gt;0.1,F72&gt;5,F73&gt;5),B73,"")</f>
        <v>#DIV/0!</v>
      </c>
      <c r="J76">
        <v>25</v>
      </c>
      <c r="K76" t="e">
        <f t="shared" si="5"/>
        <v>#NUM!</v>
      </c>
      <c r="L76" t="e">
        <f t="shared" si="6"/>
        <v>#NUM!</v>
      </c>
      <c r="M76" t="e">
        <f t="shared" si="7"/>
        <v>#NUM!</v>
      </c>
      <c r="N76" t="e">
        <f t="shared" si="8"/>
        <v>#NUM!</v>
      </c>
      <c r="O76" t="e">
        <f t="shared" si="9"/>
        <v>#NUM!</v>
      </c>
      <c r="P76" t="e">
        <f t="shared" si="10"/>
        <v>#NUM!</v>
      </c>
      <c r="Q76" t="e">
        <f t="shared" si="11"/>
        <v>#NUM!</v>
      </c>
      <c r="R76" t="e">
        <f t="shared" si="12"/>
        <v>#NUM!</v>
      </c>
      <c r="S76" t="str">
        <f t="shared" si="13"/>
        <v>Dutch 2 pick</v>
      </c>
      <c r="V76" t="e">
        <f t="shared" si="14"/>
        <v>#N/A</v>
      </c>
      <c r="W76" t="e">
        <f t="shared" si="15"/>
        <v>#N/A</v>
      </c>
      <c r="X76" t="str">
        <f t="shared" si="28"/>
        <v/>
      </c>
      <c r="Y76" t="e">
        <f t="shared" si="17"/>
        <v>#N/A</v>
      </c>
      <c r="Z76" t="e">
        <f t="shared" si="18"/>
        <v>#N/A</v>
      </c>
      <c r="AA76" t="e">
        <f t="shared" si="19"/>
        <v>#N/A</v>
      </c>
      <c r="AB76" t="e">
        <f t="shared" si="20"/>
        <v>#N/A</v>
      </c>
      <c r="AC76" t="e">
        <f t="shared" si="21"/>
        <v>#N/A</v>
      </c>
      <c r="AD76" t="e">
        <f t="shared" si="22"/>
        <v>#N/A</v>
      </c>
      <c r="AE76" t="e">
        <f t="shared" si="23"/>
        <v>#N/A</v>
      </c>
      <c r="AF76" t="e">
        <f t="shared" si="24"/>
        <v>#N/A</v>
      </c>
    </row>
    <row r="77" spans="1:32">
      <c r="A77" t="s">
        <v>105</v>
      </c>
      <c r="B77" t="e">
        <f>SMALL(AF2:AF50, 1)</f>
        <v>#NUM!</v>
      </c>
      <c r="C77" t="e">
        <f>SMALL(AF2:AF50, 1)</f>
        <v>#NUM!</v>
      </c>
      <c r="D77" t="e">
        <f>IF(G77&lt;=3, "YES", "NO")</f>
        <v>#NUM!</v>
      </c>
      <c r="E77" t="e">
        <f>IF(C77=0,SMALL(AF2:AF49,2), C77)</f>
        <v>#NUM!</v>
      </c>
      <c r="F77" t="e">
        <f>IF(E77=0, SMALL(AF2:AF49, 3), E77)</f>
        <v>#NUM!</v>
      </c>
      <c r="G77" t="e">
        <f>IF(F77=0, SMALL(AF2:AF49, 4), F77)</f>
        <v>#NUM!</v>
      </c>
      <c r="H77" t="e">
        <f>INDEX(A2:A50, MATCH(G77, AF2:AF50, 0))</f>
        <v>#NUM!</v>
      </c>
      <c r="J77">
        <v>26</v>
      </c>
      <c r="K77" t="e">
        <f t="shared" si="5"/>
        <v>#NUM!</v>
      </c>
      <c r="L77" t="e">
        <f t="shared" si="6"/>
        <v>#NUM!</v>
      </c>
      <c r="M77" t="e">
        <f t="shared" si="7"/>
        <v>#NUM!</v>
      </c>
      <c r="N77" t="e">
        <f t="shared" si="8"/>
        <v>#NUM!</v>
      </c>
      <c r="O77" t="e">
        <f t="shared" si="9"/>
        <v>#NUM!</v>
      </c>
      <c r="P77" t="e">
        <f t="shared" si="10"/>
        <v>#NUM!</v>
      </c>
      <c r="Q77" t="e">
        <f t="shared" si="11"/>
        <v>#NUM!</v>
      </c>
      <c r="R77" t="e">
        <f t="shared" si="12"/>
        <v>#NUM!</v>
      </c>
      <c r="S77">
        <f t="shared" si="13"/>
        <v>0</v>
      </c>
      <c r="V77" t="e">
        <f t="shared" si="14"/>
        <v>#N/A</v>
      </c>
      <c r="W77" t="e">
        <f t="shared" si="15"/>
        <v>#N/A</v>
      </c>
      <c r="X77" t="str">
        <f t="shared" si="28"/>
        <v/>
      </c>
      <c r="Y77" t="e">
        <f t="shared" si="17"/>
        <v>#N/A</v>
      </c>
      <c r="Z77" t="e">
        <f t="shared" si="18"/>
        <v>#N/A</v>
      </c>
      <c r="AA77" t="e">
        <f t="shared" si="19"/>
        <v>#N/A</v>
      </c>
      <c r="AB77" t="e">
        <f t="shared" si="20"/>
        <v>#N/A</v>
      </c>
      <c r="AC77" t="e">
        <f t="shared" si="21"/>
        <v>#N/A</v>
      </c>
      <c r="AD77" t="e">
        <f t="shared" si="22"/>
        <v>#N/A</v>
      </c>
      <c r="AE77" t="e">
        <f t="shared" si="23"/>
        <v>#N/A</v>
      </c>
      <c r="AF77" t="e">
        <f t="shared" si="24"/>
        <v>#N/A</v>
      </c>
    </row>
    <row r="78" spans="1:32">
      <c r="A78" t="s">
        <v>106</v>
      </c>
      <c r="B78" t="e">
        <f>INDEX(AE2:AE50, MATCH(H77, A2:A50, 0))</f>
        <v>#NUM!</v>
      </c>
      <c r="C78" t="e">
        <f>(B79-B78)+0.01</f>
        <v>#NUM!</v>
      </c>
      <c r="J78">
        <v>27</v>
      </c>
      <c r="K78" t="e">
        <f t="shared" si="5"/>
        <v>#NUM!</v>
      </c>
      <c r="L78" t="e">
        <f t="shared" si="6"/>
        <v>#NUM!</v>
      </c>
      <c r="M78" t="e">
        <f t="shared" si="7"/>
        <v>#NUM!</v>
      </c>
      <c r="N78" t="e">
        <f t="shared" si="8"/>
        <v>#NUM!</v>
      </c>
      <c r="O78" t="e">
        <f t="shared" si="9"/>
        <v>#NUM!</v>
      </c>
      <c r="P78" t="e">
        <f t="shared" si="10"/>
        <v>#NUM!</v>
      </c>
      <c r="Q78" t="e">
        <f t="shared" si="11"/>
        <v>#NUM!</v>
      </c>
      <c r="R78" t="e">
        <f t="shared" si="12"/>
        <v>#NUM!</v>
      </c>
      <c r="S78">
        <f t="shared" si="13"/>
        <v>0</v>
      </c>
      <c r="V78" t="e">
        <f t="shared" si="14"/>
        <v>#N/A</v>
      </c>
      <c r="W78" t="e">
        <f t="shared" si="15"/>
        <v>#N/A</v>
      </c>
      <c r="X78" t="str">
        <f t="shared" si="28"/>
        <v/>
      </c>
      <c r="Y78" t="e">
        <f t="shared" si="17"/>
        <v>#N/A</v>
      </c>
      <c r="Z78" t="e">
        <f t="shared" si="18"/>
        <v>#N/A</v>
      </c>
      <c r="AA78" t="e">
        <f t="shared" si="19"/>
        <v>#N/A</v>
      </c>
      <c r="AB78" t="e">
        <f t="shared" si="20"/>
        <v>#N/A</v>
      </c>
      <c r="AC78" t="e">
        <f t="shared" si="21"/>
        <v>#N/A</v>
      </c>
      <c r="AD78" t="e">
        <f t="shared" si="22"/>
        <v>#N/A</v>
      </c>
      <c r="AE78" t="e">
        <f t="shared" si="23"/>
        <v>#N/A</v>
      </c>
      <c r="AF78" t="e">
        <f t="shared" si="24"/>
        <v>#N/A</v>
      </c>
    </row>
    <row r="79" spans="1:32">
      <c r="A79" t="s">
        <v>107</v>
      </c>
      <c r="B79" t="e">
        <f>LARGE(AE2:AE50, 1)</f>
        <v>#NUM!</v>
      </c>
      <c r="C79" t="e">
        <f>C78/B79</f>
        <v>#NUM!</v>
      </c>
      <c r="D79" t="e">
        <f>IF(C79&gt;=0.15, "YES", "NO")</f>
        <v>#NUM!</v>
      </c>
      <c r="G79" t="e">
        <f>IF(D79="YES",CONCATENATE("PLUS: "&amp;H77&amp;" is "&amp;ROUND(C79*100,2)&amp;"% behind top-rated "&amp;H79&amp;". "),CONCATENATE("NEGATIVE: "&amp;H77&amp;" is highly rated."))</f>
        <v>#NUM!</v>
      </c>
      <c r="H79" t="e">
        <f>INDEX(A2:A50, MATCH(B79, AE2:AE50, 0))</f>
        <v>#NUM!</v>
      </c>
      <c r="J79">
        <v>28</v>
      </c>
      <c r="K79" t="e">
        <f t="shared" si="5"/>
        <v>#NUM!</v>
      </c>
      <c r="L79" t="e">
        <f t="shared" si="6"/>
        <v>#NUM!</v>
      </c>
      <c r="M79" t="e">
        <f t="shared" si="7"/>
        <v>#NUM!</v>
      </c>
      <c r="N79" t="e">
        <f t="shared" si="8"/>
        <v>#NUM!</v>
      </c>
      <c r="O79" t="e">
        <f t="shared" si="9"/>
        <v>#NUM!</v>
      </c>
      <c r="P79" t="e">
        <f t="shared" si="10"/>
        <v>#NUM!</v>
      </c>
      <c r="Q79" t="e">
        <f t="shared" si="11"/>
        <v>#NUM!</v>
      </c>
      <c r="R79" t="e">
        <f t="shared" si="12"/>
        <v>#NUM!</v>
      </c>
      <c r="S79">
        <f t="shared" si="13"/>
        <v>0</v>
      </c>
      <c r="V79" t="e">
        <f t="shared" si="14"/>
        <v>#N/A</v>
      </c>
      <c r="W79" t="e">
        <f t="shared" si="15"/>
        <v>#N/A</v>
      </c>
      <c r="X79" t="str">
        <f t="shared" si="28"/>
        <v/>
      </c>
      <c r="Y79" t="e">
        <f t="shared" si="17"/>
        <v>#N/A</v>
      </c>
      <c r="Z79" t="e">
        <f t="shared" si="18"/>
        <v>#N/A</v>
      </c>
      <c r="AA79" t="e">
        <f t="shared" si="19"/>
        <v>#N/A</v>
      </c>
      <c r="AB79" t="e">
        <f t="shared" si="20"/>
        <v>#N/A</v>
      </c>
      <c r="AC79" t="e">
        <f t="shared" si="21"/>
        <v>#N/A</v>
      </c>
      <c r="AD79" t="e">
        <f t="shared" si="22"/>
        <v>#N/A</v>
      </c>
      <c r="AE79" t="e">
        <f t="shared" si="23"/>
        <v>#N/A</v>
      </c>
      <c r="AF79" t="e">
        <f t="shared" si="24"/>
        <v>#N/A</v>
      </c>
    </row>
    <row r="80" spans="1:32">
      <c r="A80" t="s">
        <v>108</v>
      </c>
      <c r="B80" t="e">
        <f>INDEX(W2:W50,MATCH(H77,A2:A50,0))</f>
        <v>#NUM!</v>
      </c>
      <c r="C80" t="e">
        <f>(B81-B80)+0.01</f>
        <v>#NUM!</v>
      </c>
      <c r="D80">
        <f>D2</f>
        <v>0</v>
      </c>
      <c r="J80">
        <v>29</v>
      </c>
      <c r="K80" t="e">
        <f t="shared" si="5"/>
        <v>#NUM!</v>
      </c>
      <c r="L80" t="e">
        <f t="shared" si="6"/>
        <v>#NUM!</v>
      </c>
      <c r="M80" t="e">
        <f t="shared" si="7"/>
        <v>#NUM!</v>
      </c>
      <c r="N80" t="e">
        <f t="shared" si="8"/>
        <v>#NUM!</v>
      </c>
      <c r="O80" t="e">
        <f t="shared" si="9"/>
        <v>#NUM!</v>
      </c>
      <c r="P80" t="e">
        <f t="shared" si="10"/>
        <v>#NUM!</v>
      </c>
      <c r="Q80" t="e">
        <f t="shared" si="11"/>
        <v>#NUM!</v>
      </c>
      <c r="R80" t="e">
        <f t="shared" si="12"/>
        <v>#NUM!</v>
      </c>
      <c r="S80">
        <f t="shared" si="13"/>
        <v>0</v>
      </c>
      <c r="V80" t="e">
        <f t="shared" si="14"/>
        <v>#N/A</v>
      </c>
      <c r="W80" t="e">
        <f t="shared" si="15"/>
        <v>#N/A</v>
      </c>
      <c r="X80" t="str">
        <f t="shared" si="28"/>
        <v/>
      </c>
      <c r="Y80" t="e">
        <f t="shared" si="17"/>
        <v>#N/A</v>
      </c>
      <c r="Z80" t="e">
        <f t="shared" si="18"/>
        <v>#N/A</v>
      </c>
      <c r="AA80" t="e">
        <f t="shared" si="19"/>
        <v>#N/A</v>
      </c>
      <c r="AB80" t="e">
        <f t="shared" si="20"/>
        <v>#N/A</v>
      </c>
      <c r="AC80" t="e">
        <f t="shared" si="21"/>
        <v>#N/A</v>
      </c>
      <c r="AD80" t="e">
        <f t="shared" si="22"/>
        <v>#N/A</v>
      </c>
      <c r="AE80" t="e">
        <f t="shared" si="23"/>
        <v>#N/A</v>
      </c>
      <c r="AF80" t="e">
        <f t="shared" si="24"/>
        <v>#N/A</v>
      </c>
    </row>
    <row r="81" spans="1:19">
      <c r="A81" t="s">
        <v>109</v>
      </c>
      <c r="B81" t="e">
        <f>LARGE(W2:W49, 1)</f>
        <v>#NUM!</v>
      </c>
      <c r="C81" t="e">
        <f>C80/B81</f>
        <v>#NUM!</v>
      </c>
      <c r="D81" t="e">
        <f>IF(AND(OR(D2="5f ", D2="6f ", D2="7f ", D2="1m "), C81&gt;0.15), "YES", "NO")</f>
        <v>#NUM!</v>
      </c>
      <c r="G81" t="e">
        <f>IF(D81="YES", CONCATENATE("PLUS: The fastest horse "&amp;H82&amp;" is "&amp;ROUND(C81*100, 2)&amp;"% ahead of the lay selection "&amp;H77&amp;". "), "NEUTRAL: Speed is not a factor.")</f>
        <v>#NUM!</v>
      </c>
      <c r="H81" t="e">
        <f>INDEX(A2:A50,MATCH(B81,INDEX(W2:W50,0)))</f>
        <v>#NUM!</v>
      </c>
      <c r="J81">
        <v>30</v>
      </c>
      <c r="K81" t="e">
        <f t="shared" si="5"/>
        <v>#NUM!</v>
      </c>
      <c r="L81" t="e">
        <f t="shared" si="6"/>
        <v>#NUM!</v>
      </c>
      <c r="M81" t="e">
        <f t="shared" si="7"/>
        <v>#NUM!</v>
      </c>
      <c r="N81" t="e">
        <f t="shared" si="8"/>
        <v>#NUM!</v>
      </c>
      <c r="O81" t="e">
        <f t="shared" si="9"/>
        <v>#NUM!</v>
      </c>
      <c r="P81" t="e">
        <f t="shared" si="10"/>
        <v>#NUM!</v>
      </c>
      <c r="Q81" t="e">
        <f t="shared" si="11"/>
        <v>#NUM!</v>
      </c>
      <c r="R81" t="e">
        <f t="shared" si="12"/>
        <v>#NUM!</v>
      </c>
      <c r="S81">
        <f t="shared" ref="S81:S91" si="31">A51</f>
        <v>0</v>
      </c>
    </row>
    <row r="82" spans="1:19">
      <c r="A82" t="s">
        <v>110</v>
      </c>
      <c r="B82" t="e">
        <f>INDEX(M2:M49, MATCH(H77, A2:A49, 0))</f>
        <v>#NUM!</v>
      </c>
      <c r="C82" t="e">
        <f>(B83-B82)+0.01</f>
        <v>#NUM!</v>
      </c>
      <c r="J82">
        <v>31</v>
      </c>
      <c r="K82" t="e">
        <f t="shared" si="5"/>
        <v>#NUM!</v>
      </c>
      <c r="L82" t="e">
        <f t="shared" si="6"/>
        <v>#NUM!</v>
      </c>
      <c r="M82" t="e">
        <f t="shared" si="7"/>
        <v>#NUM!</v>
      </c>
      <c r="N82" t="e">
        <f t="shared" si="8"/>
        <v>#NUM!</v>
      </c>
      <c r="O82" t="e">
        <f t="shared" si="9"/>
        <v>#NUM!</v>
      </c>
      <c r="P82" t="e">
        <f t="shared" si="10"/>
        <v>#NUM!</v>
      </c>
      <c r="Q82" t="e">
        <f t="shared" si="11"/>
        <v>#NUM!</v>
      </c>
      <c r="R82" t="e">
        <f t="shared" si="12"/>
        <v>#NUM!</v>
      </c>
      <c r="S82">
        <f t="shared" si="31"/>
        <v>0</v>
      </c>
    </row>
    <row r="83" spans="1:19">
      <c r="A83" t="s">
        <v>111</v>
      </c>
      <c r="B83" t="e">
        <f>LARGE(M2:M49, 1)</f>
        <v>#NUM!</v>
      </c>
      <c r="C83" t="e">
        <f>C82/B83</f>
        <v>#NUM!</v>
      </c>
      <c r="D83" t="e">
        <f>IF(C83&gt;0.2, "YES", "NO")</f>
        <v>#NUM!</v>
      </c>
      <c r="G83" t="e">
        <f>IF(D83="YES",CONCATENATE("PLUS: Form horse "&amp;H83&amp;" is "&amp;ROUND(C83*100,2)&amp;"% ahead of the lay selection "&amp;H77&amp;". "),CONCATENATE("NEGATIVE: "&amp;H77&amp;"is the form horse."))</f>
        <v>#NUM!</v>
      </c>
      <c r="H83" t="e">
        <f>INDEX(A2:A50,MATCH(B83,INDEX(M2:M50,0)))</f>
        <v>#NUM!</v>
      </c>
      <c r="J83">
        <v>32</v>
      </c>
      <c r="K83" t="e">
        <f t="shared" si="5"/>
        <v>#NUM!</v>
      </c>
      <c r="L83" t="e">
        <f t="shared" si="6"/>
        <v>#NUM!</v>
      </c>
      <c r="M83" t="e">
        <f t="shared" si="7"/>
        <v>#NUM!</v>
      </c>
      <c r="N83" t="e">
        <f t="shared" si="8"/>
        <v>#NUM!</v>
      </c>
      <c r="O83" t="e">
        <f t="shared" si="9"/>
        <v>#NUM!</v>
      </c>
      <c r="P83" t="e">
        <f t="shared" si="10"/>
        <v>#NUM!</v>
      </c>
      <c r="Q83" t="e">
        <f t="shared" si="11"/>
        <v>#NUM!</v>
      </c>
      <c r="R83" t="e">
        <f t="shared" si="12"/>
        <v>#NUM!</v>
      </c>
      <c r="S83" t="str">
        <f t="shared" si="31"/>
        <v>Top-rated</v>
      </c>
    </row>
    <row r="84" spans="1:19">
      <c r="A84" t="s">
        <v>112</v>
      </c>
      <c r="B84" t="e">
        <f>INDEX(AC2:AC50, MATCH(H77, A2:A49, 0))</f>
        <v>#NUM!</v>
      </c>
      <c r="C84" t="e">
        <f>(B85-B84)+0.01</f>
        <v>#NUM!</v>
      </c>
      <c r="J84">
        <v>33</v>
      </c>
      <c r="K84" t="e">
        <f t="shared" si="5"/>
        <v>#NUM!</v>
      </c>
      <c r="L84" t="e">
        <f t="shared" si="6"/>
        <v>#NUM!</v>
      </c>
      <c r="M84" t="e">
        <f t="shared" si="7"/>
        <v>#NUM!</v>
      </c>
      <c r="N84" t="e">
        <f t="shared" si="8"/>
        <v>#NUM!</v>
      </c>
      <c r="O84" t="e">
        <f t="shared" si="9"/>
        <v>#NUM!</v>
      </c>
      <c r="P84" t="e">
        <f t="shared" si="10"/>
        <v>#NUM!</v>
      </c>
      <c r="Q84" t="e">
        <f t="shared" si="11"/>
        <v>#NUM!</v>
      </c>
      <c r="R84" t="e">
        <f t="shared" si="12"/>
        <v>#NUM!</v>
      </c>
      <c r="S84" t="str">
        <f t="shared" si="31"/>
        <v>2nd rated</v>
      </c>
    </row>
    <row r="85" spans="1:19">
      <c r="A85" t="s">
        <v>112</v>
      </c>
      <c r="B85" t="e">
        <f>LARGE(AC2:AC50, 1)</f>
        <v>#NUM!</v>
      </c>
      <c r="C85" t="e">
        <f>C84/B85</f>
        <v>#NUM!</v>
      </c>
      <c r="D85" t="e">
        <f>IF(AND(J2="2yo", C85&gt;0.2), "YES", "NO")</f>
        <v>#NUM!</v>
      </c>
      <c r="E85" t="str">
        <f>IF(J2&lt;&gt;"2yo", "IGNORE", "")</f>
        <v>IGNORE</v>
      </c>
      <c r="G85" t="e">
        <f>IF(AND(D85="YES", E85&lt;&gt;"IGNORE"), CONCATENATE("PLUS: The Stallion rating for lay selection "&amp;H77&amp;" is "&amp;ROUND(C85*100, 2)&amp;"% worse than best-rated stallion "&amp;H85&amp;". "), "NEUTRAL: Stallion ratings are not a factor.")</f>
        <v>#NUM!</v>
      </c>
      <c r="H85" t="e">
        <f>INDEX(A2:A50, MATCH(B85, AC2:AC50, 0))</f>
        <v>#NUM!</v>
      </c>
      <c r="J85">
        <v>34</v>
      </c>
      <c r="K85" t="e">
        <f t="shared" si="5"/>
        <v>#NUM!</v>
      </c>
      <c r="L85" t="e">
        <f t="shared" si="6"/>
        <v>#NUM!</v>
      </c>
      <c r="M85" t="e">
        <f t="shared" si="7"/>
        <v>#NUM!</v>
      </c>
      <c r="N85" t="e">
        <f t="shared" si="8"/>
        <v>#NUM!</v>
      </c>
      <c r="O85" t="e">
        <f t="shared" si="9"/>
        <v>#NUM!</v>
      </c>
      <c r="P85" t="e">
        <f t="shared" si="10"/>
        <v>#NUM!</v>
      </c>
      <c r="Q85" t="e">
        <f t="shared" si="11"/>
        <v>#NUM!</v>
      </c>
      <c r="R85" t="e">
        <f t="shared" si="12"/>
        <v>#NUM!</v>
      </c>
      <c r="S85" t="str">
        <f t="shared" si="31"/>
        <v>3rd rated</v>
      </c>
    </row>
    <row r="86" spans="1:19">
      <c r="A86" t="s">
        <v>113</v>
      </c>
      <c r="B86" t="e">
        <f>INDEX(AD2:AD50, MATCH(H77, A2:A49, 0))</f>
        <v>#NUM!</v>
      </c>
      <c r="C86" t="e">
        <f>(B87-B86)+0.01</f>
        <v>#NUM!</v>
      </c>
      <c r="J86">
        <v>35</v>
      </c>
      <c r="K86" t="e">
        <f t="shared" si="5"/>
        <v>#NUM!</v>
      </c>
      <c r="L86" t="e">
        <f t="shared" si="6"/>
        <v>#NUM!</v>
      </c>
      <c r="M86" t="e">
        <f t="shared" si="7"/>
        <v>#NUM!</v>
      </c>
      <c r="N86" t="e">
        <f t="shared" si="8"/>
        <v>#NUM!</v>
      </c>
      <c r="O86" t="e">
        <f t="shared" si="9"/>
        <v>#NUM!</v>
      </c>
      <c r="P86" t="e">
        <f t="shared" si="10"/>
        <v>#NUM!</v>
      </c>
      <c r="Q86" t="e">
        <f t="shared" si="11"/>
        <v>#NUM!</v>
      </c>
      <c r="R86" t="e">
        <f t="shared" si="12"/>
        <v>#NUM!</v>
      </c>
      <c r="S86" t="str">
        <f t="shared" si="31"/>
        <v>Form (last race)</v>
      </c>
    </row>
    <row r="87" spans="1:19">
      <c r="A87" t="s">
        <v>113</v>
      </c>
      <c r="B87" t="e">
        <f>LARGE(AD2:AD50, 1)</f>
        <v>#NUM!</v>
      </c>
      <c r="C87" t="e">
        <f>C86/B87</f>
        <v>#NUM!</v>
      </c>
      <c r="D87" t="e">
        <f>IF(C87&gt;0.2, "YES", "NO")</f>
        <v>#NUM!</v>
      </c>
      <c r="G87" t="e">
        <f>IF(D87="YES", CONCATENATE("PLUS: The most suited horse, "&amp;H87&amp;" is "&amp;ROUND(C87*100, 2)&amp;"% ahead of "&amp;H77&amp;". "), "NEGATIVE: The selection might be suited to this race, so it should be regarded as tentative for this reason.")</f>
        <v>#NUM!</v>
      </c>
      <c r="H87" t="e">
        <f>INDEX(A2:A50, MATCH(B87, AD2:AD50, 0))</f>
        <v>#NUM!</v>
      </c>
      <c r="J87">
        <v>36</v>
      </c>
      <c r="K87" t="e">
        <f t="shared" si="5"/>
        <v>#NUM!</v>
      </c>
      <c r="L87" t="e">
        <f t="shared" si="6"/>
        <v>#NUM!</v>
      </c>
      <c r="M87" t="e">
        <f t="shared" si="7"/>
        <v>#NUM!</v>
      </c>
      <c r="N87" t="e">
        <f t="shared" si="8"/>
        <v>#NUM!</v>
      </c>
      <c r="O87" t="e">
        <f t="shared" si="9"/>
        <v>#NUM!</v>
      </c>
      <c r="P87" t="e">
        <f t="shared" si="10"/>
        <v>#NUM!</v>
      </c>
      <c r="Q87" t="e">
        <f t="shared" si="11"/>
        <v>#NUM!</v>
      </c>
      <c r="R87" t="e">
        <f t="shared" si="12"/>
        <v>#NUM!</v>
      </c>
      <c r="S87" t="str">
        <f t="shared" si="31"/>
        <v>Speed</v>
      </c>
    </row>
    <row r="88" spans="1:19">
      <c r="A88" t="s">
        <v>117</v>
      </c>
      <c r="B88" t="e">
        <f>INDEX(Y2:Y50, MATCH(H77,A2:A50, 0))</f>
        <v>#NUM!</v>
      </c>
      <c r="C88" t="e">
        <f>B89-B88</f>
        <v>#NUM!</v>
      </c>
      <c r="H88" t="e">
        <f>INDEX(X2:X50, MATCH(B88, Y2:Y50, 0))</f>
        <v>#NUM!</v>
      </c>
      <c r="J88">
        <v>37</v>
      </c>
      <c r="K88" t="e">
        <f t="shared" si="5"/>
        <v>#NUM!</v>
      </c>
      <c r="L88" t="e">
        <f t="shared" si="6"/>
        <v>#NUM!</v>
      </c>
      <c r="M88" t="e">
        <f t="shared" si="7"/>
        <v>#NUM!</v>
      </c>
      <c r="N88" t="e">
        <f t="shared" si="8"/>
        <v>#NUM!</v>
      </c>
      <c r="O88" t="e">
        <f t="shared" si="9"/>
        <v>#NUM!</v>
      </c>
      <c r="P88" t="e">
        <f t="shared" si="10"/>
        <v>#NUM!</v>
      </c>
      <c r="Q88" t="e">
        <f t="shared" si="11"/>
        <v>#NUM!</v>
      </c>
      <c r="R88" t="e">
        <f t="shared" si="12"/>
        <v>#NUM!</v>
      </c>
      <c r="S88" t="str">
        <f t="shared" si="31"/>
        <v>Trainer</v>
      </c>
    </row>
    <row r="89" spans="1:19">
      <c r="A89" t="s">
        <v>117</v>
      </c>
      <c r="B89" t="e">
        <f>LARGE(Y2:Y50, 1)</f>
        <v>#NUM!</v>
      </c>
      <c r="C89" t="e">
        <f>C88/B89</f>
        <v>#NUM!</v>
      </c>
      <c r="D89" t="e">
        <f>IF(C89&gt;0.3,"YES","NO")</f>
        <v>#NUM!</v>
      </c>
      <c r="G89" t="e">
        <f>IF(D89="YES", CONCATENATE("PLUS: The top-rated jockey, "&amp;H89&amp;" is "&amp;ROUND(C89*100, 2)&amp;"% ahead of "&amp;H88&amp;". "), CONCATENATE("NEGATIVE: The lay selection is on a highly rated jockey in "&amp;H89&amp;". "))</f>
        <v>#NUM!</v>
      </c>
      <c r="H89" t="e">
        <f>INDEX(X2:X50, MATCH(B89, Y2:Y50, 0))</f>
        <v>#NUM!</v>
      </c>
      <c r="J89">
        <v>38</v>
      </c>
      <c r="K89" t="e">
        <f t="shared" si="5"/>
        <v>#NUM!</v>
      </c>
      <c r="L89" t="e">
        <f t="shared" si="6"/>
        <v>#NUM!</v>
      </c>
      <c r="M89" t="e">
        <f t="shared" si="7"/>
        <v>#NUM!</v>
      </c>
      <c r="N89" t="e">
        <f t="shared" si="8"/>
        <v>#NUM!</v>
      </c>
      <c r="O89" t="e">
        <f t="shared" si="9"/>
        <v>#NUM!</v>
      </c>
      <c r="P89" t="e">
        <f t="shared" si="10"/>
        <v>#NUM!</v>
      </c>
      <c r="Q89" t="e">
        <f t="shared" si="11"/>
        <v>#NUM!</v>
      </c>
      <c r="R89" t="e">
        <f t="shared" si="12"/>
        <v>#NUM!</v>
      </c>
      <c r="S89" t="str">
        <f t="shared" si="31"/>
        <v>Stallion</v>
      </c>
    </row>
    <row r="90" spans="1:19">
      <c r="A90" t="s">
        <v>118</v>
      </c>
      <c r="B90" t="e">
        <f>INDEX(N2:N50, MATCH(H77, A2:A50, 0))</f>
        <v>#NUM!</v>
      </c>
      <c r="C90" t="e">
        <f>(B91-B90)+0.01</f>
        <v>#NUM!</v>
      </c>
      <c r="J90">
        <v>39</v>
      </c>
      <c r="K90" t="e">
        <f t="shared" si="5"/>
        <v>#NUM!</v>
      </c>
      <c r="L90" t="e">
        <f t="shared" si="6"/>
        <v>#NUM!</v>
      </c>
      <c r="M90" t="e">
        <f t="shared" si="7"/>
        <v>#NUM!</v>
      </c>
      <c r="N90" t="e">
        <f t="shared" si="8"/>
        <v>#NUM!</v>
      </c>
      <c r="O90" t="e">
        <f t="shared" si="9"/>
        <v>#NUM!</v>
      </c>
      <c r="P90" t="e">
        <f t="shared" si="10"/>
        <v>#NUM!</v>
      </c>
      <c r="Q90" t="e">
        <f t="shared" si="11"/>
        <v>#NUM!</v>
      </c>
      <c r="R90" t="e">
        <f t="shared" si="12"/>
        <v>#NUM!</v>
      </c>
      <c r="S90" t="str">
        <f t="shared" si="31"/>
        <v>Jockey</v>
      </c>
    </row>
    <row r="91" spans="1:19">
      <c r="A91" t="s">
        <v>118</v>
      </c>
      <c r="B91" t="e">
        <f>LARGE(N2:N50, 1)</f>
        <v>#NUM!</v>
      </c>
      <c r="C91" t="e">
        <f>(C90+0.01)/(B91+0.01)</f>
        <v>#NUM!</v>
      </c>
      <c r="D91" t="e">
        <f>IF(C91&gt;0.2,"YES","NO")</f>
        <v>#NUM!</v>
      </c>
      <c r="G91" t="e">
        <f>IF(B91=0, "", IF(D91="YES",CONCATENATE("PLUS: In the second-last race, "&amp;H91&amp;" outperformed "&amp;H77&amp;" significantly."), "NEGATIVE: In the horse's second last race, he performed well which should act as a warning here."))</f>
        <v>#NUM!</v>
      </c>
      <c r="H91" t="e">
        <f>INDEX(A2:A50, MATCH(B91, N2:N50, 0))</f>
        <v>#NUM!</v>
      </c>
      <c r="J91">
        <v>40</v>
      </c>
      <c r="K91" t="e">
        <f t="shared" si="5"/>
        <v>#NUM!</v>
      </c>
      <c r="L91" t="e">
        <f t="shared" si="6"/>
        <v>#NUM!</v>
      </c>
      <c r="M91" t="e">
        <f t="shared" si="7"/>
        <v>#NUM!</v>
      </c>
      <c r="N91" t="e">
        <f t="shared" si="8"/>
        <v>#NUM!</v>
      </c>
      <c r="O91" t="e">
        <f t="shared" si="9"/>
        <v>#NUM!</v>
      </c>
      <c r="P91" t="e">
        <f t="shared" si="10"/>
        <v>#NUM!</v>
      </c>
      <c r="Q91" t="e">
        <f t="shared" si="11"/>
        <v>#NUM!</v>
      </c>
      <c r="R91" t="e">
        <f t="shared" si="12"/>
        <v>#NUM!</v>
      </c>
      <c r="S91" t="str">
        <f t="shared" si="31"/>
        <v>Suitability</v>
      </c>
    </row>
    <row r="92" spans="1:19">
      <c r="A92" t="s">
        <v>114</v>
      </c>
      <c r="B92" t="e">
        <f>IF(C92=B70, "No Lay", C92)</f>
        <v>#NUM!</v>
      </c>
      <c r="C92" t="e">
        <f>IF(AND(D77="YES",D92&gt;=2,D83="YES",SMALL(M2:M50,1)&gt;0),H77,IF(E92&gt;=5,H77,"No Lay"))</f>
        <v>#NUM!</v>
      </c>
      <c r="D92">
        <f>COUNTIF(D79:D87, "YES")</f>
        <v>0</v>
      </c>
      <c r="E92">
        <f>COUNTIF(D79:D91, "YES")</f>
        <v>0</v>
      </c>
      <c r="F92" t="str">
        <f>IF(E92=0, "", IF(E92=1, "*", IF(E92=2, "**", IF(E92=3, "***", IF(E92=4, "****", IF(E92&gt;4, "*****", ""))))))</f>
        <v/>
      </c>
      <c r="G92" t="e">
        <f>IF(B92&lt;&gt;"No Lay",CONCATENATE(G79&amp;CHAR(10)&amp;G81&amp;CHAR(10)&amp;G83&amp;CHAR(10)&amp;G85&amp;CHAR(10)&amp;G87&amp;CHAR(10)&amp;G89&amp;CHAR(10)&amp;G91),"""")</f>
        <v>#NUM!</v>
      </c>
    </row>
    <row r="94" spans="1:19">
      <c r="A94" t="s">
        <v>122</v>
      </c>
      <c r="B94" t="e">
        <f>INDEX(Sheet1!B:B, MATCH($A$51, Sheet1!$A:$A,0))</f>
        <v>#N/A</v>
      </c>
      <c r="E94" t="s">
        <v>123</v>
      </c>
    </row>
    <row r="95" spans="1:19">
      <c r="A95" t="s">
        <v>124</v>
      </c>
      <c r="B95" t="e">
        <f>INDEX(Sheet1!D:D, MATCH($A$51, Sheet1!$A:$A,0))</f>
        <v>#N/A</v>
      </c>
    </row>
    <row r="96" spans="1:19">
      <c r="A96" t="s">
        <v>70</v>
      </c>
      <c r="B96" t="e">
        <f>INDEX(Sheet1!H:H, MATCH($A$51, Sheet1!$A:$A,0))</f>
        <v>#N/A</v>
      </c>
      <c r="C96" t="e">
        <f>IF(AND($B$94&gt;15,B96&gt;0.25),B55)</f>
        <v>#N/A</v>
      </c>
      <c r="D96" t="e">
        <f t="shared" ref="D96:D101" si="32">RANK(B96, B$96:B$101, 2)</f>
        <v>#N/A</v>
      </c>
      <c r="E96" t="e">
        <f t="shared" ref="E96:E101" si="33">7-D96</f>
        <v>#N/A</v>
      </c>
      <c r="F96" t="e">
        <f t="shared" ref="F96:F101" si="34">IF(AND(OR(E96=1, E96=2), C96&lt;&gt;FALSE), C96, "")</f>
        <v>#N/A</v>
      </c>
      <c r="G96" t="e">
        <f>INDEX(F96:F101,MATCH(1,E96:E101,0))</f>
        <v>#N/A</v>
      </c>
    </row>
    <row r="97" spans="1:6">
      <c r="A97" t="s">
        <v>25</v>
      </c>
      <c r="B97" t="e">
        <f>INDEX(Sheet1!J:J, MATCH($A$51, Sheet1!$A:$A,0))</f>
        <v>#N/A</v>
      </c>
      <c r="C97" t="e">
        <f>IF(AND($B$94&gt;15,B97&gt;0.25),B56)</f>
        <v>#N/A</v>
      </c>
      <c r="D97" t="e">
        <f t="shared" si="32"/>
        <v>#N/A</v>
      </c>
      <c r="E97" t="e">
        <f t="shared" si="33"/>
        <v>#N/A</v>
      </c>
      <c r="F97" t="e">
        <f t="shared" si="34"/>
        <v>#N/A</v>
      </c>
    </row>
    <row r="98" spans="1:6">
      <c r="A98" t="s">
        <v>28</v>
      </c>
      <c r="B98" t="e">
        <f>INDEX(Sheet1!L:L, MATCH($A$51, Sheet1!$A:$A,0))</f>
        <v>#N/A</v>
      </c>
      <c r="C98" t="e">
        <f>IF(AND($B$94&gt;15,B98&gt;0.25),B57)</f>
        <v>#N/A</v>
      </c>
      <c r="D98" t="e">
        <f t="shared" si="32"/>
        <v>#N/A</v>
      </c>
      <c r="E98" t="e">
        <f t="shared" si="33"/>
        <v>#N/A</v>
      </c>
      <c r="F98" t="e">
        <f t="shared" si="34"/>
        <v>#N/A</v>
      </c>
    </row>
    <row r="99" spans="1:6">
      <c r="A99" t="s">
        <v>26</v>
      </c>
      <c r="B99" t="e">
        <f>INDEX(Sheet1!P:P, MATCH($A$51, Sheet1!$A:$A,0))</f>
        <v>#N/A</v>
      </c>
      <c r="C99" t="e">
        <f>IF(AND($B$94&gt;15,B99&gt;0.25),B59)</f>
        <v>#N/A</v>
      </c>
      <c r="D99" t="e">
        <f t="shared" si="32"/>
        <v>#N/A</v>
      </c>
      <c r="E99" t="e">
        <f t="shared" si="33"/>
        <v>#N/A</v>
      </c>
      <c r="F99" t="e">
        <f t="shared" si="34"/>
        <v>#N/A</v>
      </c>
    </row>
    <row r="100" spans="1:6">
      <c r="A100" t="s">
        <v>30</v>
      </c>
      <c r="B100" t="e">
        <f>INDEX(Sheet1!N:N, MATCH($A$51, Sheet1!$A:$A,0))</f>
        <v>#N/A</v>
      </c>
      <c r="C100" t="e">
        <f>IF(AND($B$94&gt;15,B100&gt;0.25),B58)</f>
        <v>#N/A</v>
      </c>
      <c r="D100" t="e">
        <f t="shared" si="32"/>
        <v>#N/A</v>
      </c>
      <c r="E100" t="e">
        <f t="shared" si="33"/>
        <v>#N/A</v>
      </c>
      <c r="F100" t="e">
        <f t="shared" si="34"/>
        <v>#N/A</v>
      </c>
    </row>
    <row r="101" spans="1:6">
      <c r="A101" t="s">
        <v>32</v>
      </c>
      <c r="B101" t="e">
        <f>INDEX(Sheet1!R:R, MATCH($A$51, Sheet1!$A:$A,0))</f>
        <v>#N/A</v>
      </c>
      <c r="C101" t="e">
        <f>IF(AND($B$94&gt;15,B101&gt;0.25),B60)</f>
        <v>#N/A</v>
      </c>
      <c r="D101" t="e">
        <f t="shared" si="32"/>
        <v>#N/A</v>
      </c>
      <c r="E101" t="e">
        <f t="shared" si="33"/>
        <v>#N/A</v>
      </c>
      <c r="F101" t="e">
        <f t="shared" si="34"/>
        <v>#N/A</v>
      </c>
    </row>
  </sheetData>
  <autoFilter ref="A1:AG1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3.5703125" bestFit="1" customWidth="1"/>
    <col min="2" max="2" width="16.85546875" bestFit="1" customWidth="1"/>
    <col min="3" max="5" width="12" bestFit="1" customWidth="1"/>
    <col min="6" max="6" width="13.28515625" bestFit="1" customWidth="1"/>
    <col min="7" max="7" width="97.85546875" bestFit="1" customWidth="1"/>
    <col min="8" max="8" width="17.42578125" bestFit="1" customWidth="1"/>
    <col min="9" max="9" width="13.42578125" bestFit="1" customWidth="1"/>
    <col min="10" max="10" width="16.28515625" bestFit="1" customWidth="1"/>
    <col min="11" max="11" width="36.28515625" bestFit="1" customWidth="1"/>
    <col min="12" max="12" width="18.28515625" bestFit="1" customWidth="1"/>
    <col min="13" max="13" width="11.5703125" bestFit="1" customWidth="1"/>
    <col min="14" max="17" width="23.5703125" bestFit="1" customWidth="1"/>
    <col min="18" max="18" width="16.85546875" bestFit="1" customWidth="1"/>
    <col min="19" max="19" width="23.57031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7.42578125" bestFit="1" customWidth="1"/>
    <col min="25" max="25" width="14.42578125" bestFit="1" customWidth="1"/>
    <col min="26" max="26" width="15.140625" bestFit="1" customWidth="1"/>
    <col min="27" max="27" width="15" bestFit="1" customWidth="1"/>
    <col min="28" max="28" width="22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6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236</v>
      </c>
      <c r="B2" s="1">
        <v>0.50347222222222221</v>
      </c>
      <c r="C2" t="s">
        <v>226</v>
      </c>
      <c r="D2" t="s">
        <v>229</v>
      </c>
      <c r="E2" t="s">
        <v>230</v>
      </c>
      <c r="F2">
        <v>4528</v>
      </c>
      <c r="G2" t="s">
        <v>231</v>
      </c>
      <c r="H2" t="s">
        <v>232</v>
      </c>
      <c r="I2" t="s">
        <v>233</v>
      </c>
      <c r="J2" t="s">
        <v>234</v>
      </c>
      <c r="K2" t="s">
        <v>235</v>
      </c>
      <c r="L2">
        <v>2</v>
      </c>
      <c r="M2">
        <v>118.6862</v>
      </c>
      <c r="N2">
        <v>67.967699999999994</v>
      </c>
      <c r="O2">
        <v>25.833400000000001</v>
      </c>
      <c r="P2">
        <v>12.4122</v>
      </c>
      <c r="Q2">
        <v>7.8647</v>
      </c>
      <c r="R2">
        <v>4.9080000000000004</v>
      </c>
      <c r="S2">
        <v>4.2645</v>
      </c>
      <c r="T2">
        <v>3.1230000000000002</v>
      </c>
      <c r="U2">
        <v>1.0783</v>
      </c>
      <c r="V2">
        <v>0</v>
      </c>
      <c r="W2">
        <v>21.700700000000001</v>
      </c>
      <c r="X2" t="s">
        <v>237</v>
      </c>
      <c r="Y2">
        <v>2.4916999999999998</v>
      </c>
      <c r="Z2" t="s">
        <v>238</v>
      </c>
      <c r="AA2">
        <v>2.3673999999999999</v>
      </c>
      <c r="AB2" t="s">
        <v>239</v>
      </c>
      <c r="AC2">
        <v>1.8788</v>
      </c>
      <c r="AD2">
        <v>13.506399999999999</v>
      </c>
      <c r="AE2" s="23">
        <v>290.11130000000003</v>
      </c>
      <c r="AF2">
        <v>1.1000000000000001</v>
      </c>
      <c r="AG2">
        <v>87</v>
      </c>
    </row>
    <row r="3" spans="1:33">
      <c r="A3" t="s">
        <v>241</v>
      </c>
      <c r="B3" s="1">
        <v>0.50347222222222221</v>
      </c>
      <c r="C3" t="s">
        <v>226</v>
      </c>
      <c r="D3" t="s">
        <v>229</v>
      </c>
      <c r="E3" t="s">
        <v>230</v>
      </c>
      <c r="F3">
        <v>4528</v>
      </c>
      <c r="G3" t="s">
        <v>231</v>
      </c>
      <c r="H3" t="s">
        <v>232</v>
      </c>
      <c r="I3" t="s">
        <v>233</v>
      </c>
      <c r="J3" t="s">
        <v>234</v>
      </c>
      <c r="K3" t="s">
        <v>235</v>
      </c>
      <c r="L3">
        <v>2</v>
      </c>
      <c r="M3">
        <v>79.654200000000003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16.559999999999999</v>
      </c>
      <c r="X3" t="s">
        <v>242</v>
      </c>
      <c r="Y3">
        <v>1.6540999999999999</v>
      </c>
      <c r="Z3" t="s">
        <v>243</v>
      </c>
      <c r="AA3">
        <v>0.87770000000000004</v>
      </c>
      <c r="AB3" t="s">
        <v>244</v>
      </c>
      <c r="AC3">
        <v>0.39279999999999998</v>
      </c>
      <c r="AD3">
        <v>27</v>
      </c>
      <c r="AE3">
        <v>247.29300000000001</v>
      </c>
      <c r="AF3">
        <v>3</v>
      </c>
      <c r="AG3">
        <v>0</v>
      </c>
    </row>
    <row r="4" spans="1:33">
      <c r="A4" t="s">
        <v>245</v>
      </c>
      <c r="B4" s="1">
        <v>0.50347222222222221</v>
      </c>
      <c r="C4" t="s">
        <v>226</v>
      </c>
      <c r="D4" t="s">
        <v>229</v>
      </c>
      <c r="E4" t="s">
        <v>230</v>
      </c>
      <c r="F4">
        <v>4528</v>
      </c>
      <c r="G4" t="s">
        <v>231</v>
      </c>
      <c r="H4" t="s">
        <v>232</v>
      </c>
      <c r="I4" t="s">
        <v>233</v>
      </c>
      <c r="J4" t="s">
        <v>234</v>
      </c>
      <c r="K4" t="s">
        <v>235</v>
      </c>
      <c r="L4">
        <v>2</v>
      </c>
      <c r="M4">
        <v>45.413699999999999</v>
      </c>
      <c r="N4">
        <v>50.756799999999998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18.051400000000001</v>
      </c>
      <c r="X4" t="s">
        <v>246</v>
      </c>
      <c r="Y4">
        <v>2.3609</v>
      </c>
      <c r="Z4" t="s">
        <v>247</v>
      </c>
      <c r="AA4">
        <v>0.86140000000000005</v>
      </c>
      <c r="AB4" t="s">
        <v>248</v>
      </c>
      <c r="AC4">
        <v>2.0914999999999999</v>
      </c>
      <c r="AD4">
        <v>0</v>
      </c>
      <c r="AE4">
        <v>163.13409999999999</v>
      </c>
      <c r="AF4">
        <v>16</v>
      </c>
      <c r="AG4">
        <v>0</v>
      </c>
    </row>
    <row r="5" spans="1:33">
      <c r="A5" t="s">
        <v>249</v>
      </c>
      <c r="B5" s="1">
        <v>0.50347222222222221</v>
      </c>
      <c r="C5" t="s">
        <v>226</v>
      </c>
      <c r="D5" t="s">
        <v>229</v>
      </c>
      <c r="E5" t="s">
        <v>230</v>
      </c>
      <c r="F5">
        <v>4528</v>
      </c>
      <c r="G5" t="s">
        <v>231</v>
      </c>
      <c r="H5" t="s">
        <v>232</v>
      </c>
      <c r="I5" t="s">
        <v>233</v>
      </c>
      <c r="J5" t="s">
        <v>234</v>
      </c>
      <c r="K5" t="s">
        <v>235</v>
      </c>
      <c r="L5">
        <v>2</v>
      </c>
      <c r="M5">
        <v>44.4771</v>
      </c>
      <c r="N5">
        <v>49.893599999999999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16.867100000000001</v>
      </c>
      <c r="X5" t="s">
        <v>250</v>
      </c>
      <c r="Y5">
        <v>1.2108000000000001</v>
      </c>
      <c r="Z5" t="s">
        <v>251</v>
      </c>
      <c r="AA5">
        <v>0.60089999999999999</v>
      </c>
      <c r="AB5" t="s">
        <v>252</v>
      </c>
      <c r="AC5">
        <v>1.3822000000000001</v>
      </c>
      <c r="AD5">
        <v>0</v>
      </c>
      <c r="AE5">
        <v>157.22280000000001</v>
      </c>
      <c r="AF5">
        <v>16</v>
      </c>
      <c r="AG5">
        <v>0</v>
      </c>
    </row>
    <row r="6" spans="1:33">
      <c r="A6" t="s">
        <v>253</v>
      </c>
      <c r="B6" s="1">
        <v>0.50347222222222221</v>
      </c>
      <c r="C6" t="s">
        <v>226</v>
      </c>
      <c r="D6" t="s">
        <v>229</v>
      </c>
      <c r="E6" t="s">
        <v>230</v>
      </c>
      <c r="F6">
        <v>4528</v>
      </c>
      <c r="G6" t="s">
        <v>231</v>
      </c>
      <c r="H6" t="s">
        <v>232</v>
      </c>
      <c r="I6" t="s">
        <v>233</v>
      </c>
      <c r="J6" t="s">
        <v>234</v>
      </c>
      <c r="K6" t="s">
        <v>235</v>
      </c>
      <c r="L6">
        <v>2</v>
      </c>
      <c r="M6">
        <v>52.881999999999998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15.071400000000001</v>
      </c>
      <c r="X6" t="s">
        <v>254</v>
      </c>
      <c r="Y6">
        <v>9.3799999999999994E-2</v>
      </c>
      <c r="Z6" t="s">
        <v>255</v>
      </c>
      <c r="AA6">
        <v>8.2199999999999995E-2</v>
      </c>
      <c r="AB6" t="s">
        <v>256</v>
      </c>
      <c r="AC6">
        <v>1.2817000000000001</v>
      </c>
      <c r="AD6">
        <v>0</v>
      </c>
      <c r="AE6">
        <v>149.84469999999999</v>
      </c>
      <c r="AF6">
        <v>50</v>
      </c>
      <c r="AG6">
        <v>0</v>
      </c>
    </row>
    <row r="7" spans="1:33">
      <c r="A7" t="s">
        <v>257</v>
      </c>
      <c r="B7" s="1">
        <v>0.50347222222222221</v>
      </c>
      <c r="C7" t="s">
        <v>226</v>
      </c>
      <c r="D7" t="s">
        <v>229</v>
      </c>
      <c r="E7" t="s">
        <v>230</v>
      </c>
      <c r="F7">
        <v>4528</v>
      </c>
      <c r="G7" t="s">
        <v>231</v>
      </c>
      <c r="H7" t="s">
        <v>232</v>
      </c>
      <c r="I7" t="s">
        <v>233</v>
      </c>
      <c r="J7" t="s">
        <v>234</v>
      </c>
      <c r="K7" t="s">
        <v>235</v>
      </c>
      <c r="L7">
        <v>2</v>
      </c>
      <c r="M7">
        <v>54.636000000000003</v>
      </c>
      <c r="N7">
        <v>32.578899999999997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14.5114</v>
      </c>
      <c r="X7" t="s">
        <v>258</v>
      </c>
      <c r="Y7">
        <v>1.6415999999999999</v>
      </c>
      <c r="Z7" t="s">
        <v>259</v>
      </c>
      <c r="AA7">
        <v>1.9878</v>
      </c>
      <c r="AB7" t="s">
        <v>260</v>
      </c>
      <c r="AC7">
        <v>1.8271999999999999</v>
      </c>
      <c r="AD7">
        <v>1.5</v>
      </c>
      <c r="AE7">
        <v>146.87450000000001</v>
      </c>
      <c r="AF7">
        <v>14</v>
      </c>
      <c r="AG7">
        <v>0</v>
      </c>
    </row>
    <row r="8" spans="1:33">
      <c r="A8" t="s">
        <v>261</v>
      </c>
      <c r="B8" s="1">
        <v>0.50347222222222221</v>
      </c>
      <c r="C8" t="s">
        <v>226</v>
      </c>
      <c r="D8" t="s">
        <v>229</v>
      </c>
      <c r="E8" t="s">
        <v>230</v>
      </c>
      <c r="F8">
        <v>4528</v>
      </c>
      <c r="G8" t="s">
        <v>231</v>
      </c>
      <c r="H8" t="s">
        <v>232</v>
      </c>
      <c r="I8" t="s">
        <v>233</v>
      </c>
      <c r="J8" t="s">
        <v>234</v>
      </c>
      <c r="K8" t="s">
        <v>235</v>
      </c>
      <c r="L8">
        <v>2</v>
      </c>
      <c r="M8">
        <v>38.725999999999999</v>
      </c>
      <c r="N8">
        <v>48.425800000000002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15.450699999999999</v>
      </c>
      <c r="X8" t="s">
        <v>262</v>
      </c>
      <c r="Y8">
        <v>0.58589999999999998</v>
      </c>
      <c r="Z8" t="s">
        <v>263</v>
      </c>
      <c r="AA8">
        <v>1.1263000000000001</v>
      </c>
      <c r="AB8" t="s">
        <v>264</v>
      </c>
      <c r="AC8">
        <v>1.2754000000000001</v>
      </c>
      <c r="AD8">
        <v>0</v>
      </c>
      <c r="AE8">
        <v>145.34299999999999</v>
      </c>
      <c r="AF8">
        <v>16</v>
      </c>
      <c r="AG8">
        <v>0</v>
      </c>
    </row>
    <row r="9" spans="1:33">
      <c r="A9" t="s">
        <v>265</v>
      </c>
      <c r="B9" s="1">
        <v>0.50347222222222221</v>
      </c>
      <c r="C9" t="s">
        <v>226</v>
      </c>
      <c r="D9" t="s">
        <v>229</v>
      </c>
      <c r="E9" t="s">
        <v>230</v>
      </c>
      <c r="F9">
        <v>4528</v>
      </c>
      <c r="G9" t="s">
        <v>231</v>
      </c>
      <c r="H9" t="s">
        <v>232</v>
      </c>
      <c r="I9" t="s">
        <v>233</v>
      </c>
      <c r="J9" t="s">
        <v>234</v>
      </c>
      <c r="K9" t="s">
        <v>235</v>
      </c>
      <c r="L9">
        <v>2</v>
      </c>
      <c r="M9">
        <v>44.951300000000003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10.66</v>
      </c>
      <c r="X9" t="s">
        <v>266</v>
      </c>
      <c r="Y9">
        <v>1.988</v>
      </c>
      <c r="Z9" t="s">
        <v>267</v>
      </c>
      <c r="AA9">
        <v>1.2211000000000001</v>
      </c>
      <c r="AB9" t="s">
        <v>268</v>
      </c>
      <c r="AC9">
        <v>2.0087999999999999</v>
      </c>
      <c r="AD9">
        <v>0</v>
      </c>
      <c r="AE9">
        <v>129.20009999999999</v>
      </c>
      <c r="AF9">
        <v>50</v>
      </c>
      <c r="AG9">
        <v>0</v>
      </c>
    </row>
    <row r="10" spans="1:33">
      <c r="A10" t="s">
        <v>269</v>
      </c>
      <c r="B10" s="1">
        <v>0.50347222222222221</v>
      </c>
      <c r="C10" t="s">
        <v>226</v>
      </c>
      <c r="D10" t="s">
        <v>229</v>
      </c>
      <c r="E10" t="s">
        <v>230</v>
      </c>
      <c r="F10">
        <v>4528</v>
      </c>
      <c r="G10" t="s">
        <v>231</v>
      </c>
      <c r="H10" t="s">
        <v>232</v>
      </c>
      <c r="I10" t="s">
        <v>233</v>
      </c>
      <c r="J10" t="s">
        <v>234</v>
      </c>
      <c r="K10" t="s">
        <v>235</v>
      </c>
      <c r="L10">
        <v>2</v>
      </c>
      <c r="M10">
        <v>40.701900000000002</v>
      </c>
      <c r="N10">
        <v>33.987900000000003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10.484299999999999</v>
      </c>
      <c r="X10" t="s">
        <v>270</v>
      </c>
      <c r="Y10">
        <v>1.5029999999999999</v>
      </c>
      <c r="Z10" t="s">
        <v>263</v>
      </c>
      <c r="AA10">
        <v>1.1263000000000001</v>
      </c>
      <c r="AB10" t="s">
        <v>271</v>
      </c>
      <c r="AC10">
        <v>1.4204000000000001</v>
      </c>
      <c r="AD10">
        <v>1.5</v>
      </c>
      <c r="AE10">
        <v>124.04</v>
      </c>
      <c r="AF10">
        <v>20</v>
      </c>
      <c r="AG10">
        <v>0</v>
      </c>
    </row>
    <row r="11" spans="1:33">
      <c r="A11" t="s">
        <v>272</v>
      </c>
      <c r="B11" s="1">
        <v>0.50347222222222221</v>
      </c>
      <c r="C11" t="s">
        <v>226</v>
      </c>
      <c r="D11" t="s">
        <v>229</v>
      </c>
      <c r="E11" t="s">
        <v>230</v>
      </c>
      <c r="F11">
        <v>4528</v>
      </c>
      <c r="G11" t="s">
        <v>231</v>
      </c>
      <c r="H11" t="s">
        <v>232</v>
      </c>
      <c r="I11" t="s">
        <v>233</v>
      </c>
      <c r="J11" t="s">
        <v>234</v>
      </c>
      <c r="K11" t="s">
        <v>235</v>
      </c>
      <c r="L11">
        <v>2</v>
      </c>
      <c r="M11">
        <v>40.701900000000002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12.974299999999999</v>
      </c>
      <c r="X11" t="s">
        <v>273</v>
      </c>
      <c r="Y11">
        <v>0.84150000000000003</v>
      </c>
      <c r="Z11" t="s">
        <v>243</v>
      </c>
      <c r="AA11">
        <v>0.87770000000000004</v>
      </c>
      <c r="AB11" t="s">
        <v>274</v>
      </c>
      <c r="AC11">
        <v>2.5701000000000001</v>
      </c>
      <c r="AD11">
        <v>1.5</v>
      </c>
      <c r="AE11">
        <v>121.37309999999999</v>
      </c>
      <c r="AF11">
        <v>14</v>
      </c>
      <c r="AG11">
        <v>0</v>
      </c>
    </row>
    <row r="12" spans="1:33">
      <c r="A12" t="s">
        <v>275</v>
      </c>
      <c r="B12" s="1">
        <v>0.50347222222222221</v>
      </c>
      <c r="C12" t="s">
        <v>226</v>
      </c>
      <c r="D12" t="s">
        <v>229</v>
      </c>
      <c r="E12" t="s">
        <v>230</v>
      </c>
      <c r="F12">
        <v>4528</v>
      </c>
      <c r="G12" t="s">
        <v>231</v>
      </c>
      <c r="H12" t="s">
        <v>232</v>
      </c>
      <c r="I12" t="s">
        <v>233</v>
      </c>
      <c r="J12" t="s">
        <v>234</v>
      </c>
      <c r="K12" t="s">
        <v>235</v>
      </c>
      <c r="L12">
        <v>2</v>
      </c>
      <c r="M12">
        <v>31.852900000000002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12.4114</v>
      </c>
      <c r="X12" t="s">
        <v>276</v>
      </c>
      <c r="Y12">
        <v>1.6698999999999999</v>
      </c>
      <c r="Z12" t="s">
        <v>277</v>
      </c>
      <c r="AA12">
        <v>1.2051000000000001</v>
      </c>
      <c r="AB12" t="s">
        <v>278</v>
      </c>
      <c r="AC12">
        <v>1.6782999999999999</v>
      </c>
      <c r="AD12">
        <v>1.5</v>
      </c>
      <c r="AE12">
        <v>98.766000000000005</v>
      </c>
      <c r="AF12">
        <v>14</v>
      </c>
      <c r="AG12">
        <v>0</v>
      </c>
    </row>
    <row r="13" spans="1:33">
      <c r="A13" t="s">
        <v>279</v>
      </c>
      <c r="B13" s="1">
        <v>0.50347222222222221</v>
      </c>
      <c r="C13" t="s">
        <v>226</v>
      </c>
      <c r="D13" t="s">
        <v>229</v>
      </c>
      <c r="E13" t="s">
        <v>230</v>
      </c>
      <c r="F13">
        <v>4528</v>
      </c>
      <c r="G13" t="s">
        <v>231</v>
      </c>
      <c r="H13" t="s">
        <v>232</v>
      </c>
      <c r="I13" t="s">
        <v>233</v>
      </c>
      <c r="J13" t="s">
        <v>234</v>
      </c>
      <c r="K13" t="s">
        <v>235</v>
      </c>
      <c r="L13">
        <v>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 t="s">
        <v>280</v>
      </c>
      <c r="Y13">
        <v>1.7735000000000001</v>
      </c>
      <c r="Z13" t="s">
        <v>281</v>
      </c>
      <c r="AA13">
        <v>0.48</v>
      </c>
      <c r="AB13" t="s">
        <v>282</v>
      </c>
      <c r="AC13">
        <v>0</v>
      </c>
      <c r="AD13">
        <v>1.5</v>
      </c>
      <c r="AE13">
        <v>3.7534999999999998</v>
      </c>
      <c r="AF13">
        <v>20</v>
      </c>
      <c r="AG13">
        <v>0</v>
      </c>
    </row>
    <row r="14" spans="1:33">
      <c r="A14" t="s">
        <v>283</v>
      </c>
      <c r="B14" s="1">
        <v>0.50347222222222221</v>
      </c>
      <c r="C14" t="s">
        <v>226</v>
      </c>
      <c r="D14" t="s">
        <v>229</v>
      </c>
      <c r="E14" t="s">
        <v>230</v>
      </c>
      <c r="F14">
        <v>4528</v>
      </c>
      <c r="G14" t="s">
        <v>231</v>
      </c>
      <c r="H14" t="s">
        <v>232</v>
      </c>
      <c r="I14" t="s">
        <v>233</v>
      </c>
      <c r="J14" t="s">
        <v>234</v>
      </c>
      <c r="K14" t="s">
        <v>235</v>
      </c>
      <c r="L14">
        <v>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284</v>
      </c>
      <c r="Y14">
        <v>0.88859999999999995</v>
      </c>
      <c r="Z14" t="s">
        <v>255</v>
      </c>
      <c r="AA14">
        <v>8.2199999999999995E-2</v>
      </c>
      <c r="AB14" t="s">
        <v>285</v>
      </c>
      <c r="AC14">
        <v>1.2854000000000001</v>
      </c>
      <c r="AD14">
        <v>0</v>
      </c>
      <c r="AE14">
        <v>2.2562000000000002</v>
      </c>
      <c r="AF14">
        <v>50</v>
      </c>
      <c r="AG14">
        <v>0</v>
      </c>
    </row>
    <row r="15" spans="1:33">
      <c r="A15" t="s">
        <v>286</v>
      </c>
      <c r="B15" s="1">
        <v>0.50347222222222221</v>
      </c>
      <c r="C15" t="s">
        <v>226</v>
      </c>
      <c r="D15" t="s">
        <v>229</v>
      </c>
      <c r="E15" t="s">
        <v>230</v>
      </c>
      <c r="F15">
        <v>4528</v>
      </c>
      <c r="G15" t="s">
        <v>231</v>
      </c>
      <c r="H15" t="s">
        <v>232</v>
      </c>
      <c r="I15" t="s">
        <v>233</v>
      </c>
      <c r="J15" t="s">
        <v>234</v>
      </c>
      <c r="K15" t="s">
        <v>235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 t="s">
        <v>287</v>
      </c>
      <c r="Y15">
        <v>0.63580000000000003</v>
      </c>
      <c r="Z15" t="s">
        <v>288</v>
      </c>
      <c r="AA15">
        <v>0.26919999999999999</v>
      </c>
      <c r="AB15" t="s">
        <v>289</v>
      </c>
      <c r="AC15">
        <v>0.45369999999999999</v>
      </c>
      <c r="AD15">
        <v>0</v>
      </c>
      <c r="AE15">
        <v>1.3587</v>
      </c>
      <c r="AF15">
        <v>33</v>
      </c>
      <c r="AG15">
        <v>0</v>
      </c>
    </row>
    <row r="51" spans="1:33" hidden="1" outlineLevel="1">
      <c r="A51" t="str">
        <f>C2</f>
        <v>Redcar</v>
      </c>
      <c r="B51">
        <f>B2</f>
        <v>0.50347222222222221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Finoah (IRE)</v>
      </c>
      <c r="L52" t="str">
        <f t="shared" si="0"/>
        <v>Finoah (IRE)</v>
      </c>
      <c r="M52" t="str">
        <f t="shared" si="0"/>
        <v>Finoah (IRE)</v>
      </c>
      <c r="N52" t="str">
        <f t="shared" ref="N52:N91" si="1">INDEX($A$2:$A$20,(MATCH(LARGE(W$2:W$20,$J52),W$2:W$20,0)))</f>
        <v>Finoah (IRE)</v>
      </c>
      <c r="O52" t="str">
        <f t="shared" ref="O52:O91" si="2">INDEX($A$2:$A$20,(MATCH(LARGE(AA$2:AA$20,$J52),AA$2:AA$20,0)))</f>
        <v>Finoah (IRE)</v>
      </c>
      <c r="P52" t="str">
        <f t="shared" ref="P52:P91" si="3">INDEX($A$2:$A$20,(MATCH(LARGE(Y$2:Y$20,$J52),Y$2:Y$20,0)))</f>
        <v>Finoah (IRE)</v>
      </c>
      <c r="Q52" t="str">
        <f t="shared" ref="Q52:Q91" si="4">INDEX($A$2:$A$20,(MATCH(LARGE(Y$2:Y$20,$J52),Y$2:Y$20,0)))</f>
        <v>Finoah (IRE)</v>
      </c>
      <c r="R52" t="str">
        <f t="shared" ref="R52:R91" si="5">INDEX($A$2:$A$20,(MATCH(LARGE(AD$2:AD$20,$J52),AD$2:AD$20,0)))</f>
        <v>Pendleton</v>
      </c>
      <c r="S52" t="str">
        <f t="shared" ref="S52:S80" si="6">A2</f>
        <v>Finoah (IRE)</v>
      </c>
      <c r="V52">
        <f t="shared" ref="V52:V80" si="7">SUM(Y52:AF52)</f>
        <v>108</v>
      </c>
      <c r="W52">
        <f t="shared" ref="W52:W80" si="8">V52-AG2</f>
        <v>21</v>
      </c>
      <c r="X52">
        <f t="shared" ref="X52:X60" si="9">IF(ISNA(W52),"",W52)</f>
        <v>21</v>
      </c>
      <c r="Y52">
        <f t="shared" ref="Y52:AA80" si="10">(($H$63+1)-(RANK(M2,M$2:M$30)))</f>
        <v>14</v>
      </c>
      <c r="Z52">
        <f t="shared" si="10"/>
        <v>14</v>
      </c>
      <c r="AA52">
        <f t="shared" si="10"/>
        <v>14</v>
      </c>
      <c r="AB52">
        <f t="shared" ref="AB52:AB80" si="11">(($H$63+1)-(RANK(W2,W$2:W$30)))</f>
        <v>14</v>
      </c>
      <c r="AC52">
        <f t="shared" ref="AC52:AC80" si="12">(($H$63+1)-(RANK(Y2,Y$2:Y$30)))</f>
        <v>14</v>
      </c>
      <c r="AD52">
        <f t="shared" ref="AD52:AD80" si="13">(($H$63+1)-(RANK(AA2,AA$2:AA$30)))</f>
        <v>14</v>
      </c>
      <c r="AE52">
        <f t="shared" ref="AE52:AF80" si="14">(($H$63+1)-(RANK(AC2,AC$2:AC$30)))</f>
        <v>11</v>
      </c>
      <c r="AF52">
        <f t="shared" si="14"/>
        <v>13</v>
      </c>
      <c r="AG52" t="str">
        <f>INDEX(S52:S92, MATCH(LARGE(X52:X92, 1),X52:X92, 0))</f>
        <v>Play It By Ear (IRE)</v>
      </c>
    </row>
    <row r="53" spans="1:33" hidden="1" outlineLevel="1">
      <c r="A53" t="s">
        <v>43</v>
      </c>
      <c r="B53" t="str">
        <f>A2</f>
        <v>Finoah (IRE)</v>
      </c>
      <c r="C53">
        <f>AE2</f>
        <v>290.11130000000003</v>
      </c>
      <c r="D53">
        <f>AG2</f>
        <v>87</v>
      </c>
      <c r="E53">
        <f>C53-D53</f>
        <v>203.11130000000003</v>
      </c>
      <c r="F53">
        <f>SUMIF(B53:B61, B53, G53:G61)</f>
        <v>0.85746392502665181</v>
      </c>
      <c r="G53">
        <f>(1/C53)*(C53-C54)</f>
        <v>0.14759266529776682</v>
      </c>
      <c r="H53">
        <f>AF2</f>
        <v>1.1000000000000001</v>
      </c>
      <c r="J53">
        <v>2</v>
      </c>
      <c r="K53" t="str">
        <f t="shared" si="0"/>
        <v>Pendleton</v>
      </c>
      <c r="L53" t="str">
        <f t="shared" si="0"/>
        <v>Play It By Ear (IRE)</v>
      </c>
      <c r="M53" t="str">
        <f t="shared" si="0"/>
        <v>Pendleton</v>
      </c>
      <c r="N53" t="str">
        <f t="shared" si="1"/>
        <v>Play It By Ear (IRE)</v>
      </c>
      <c r="O53" t="str">
        <f t="shared" si="2"/>
        <v>Power Rush (IRE)</v>
      </c>
      <c r="P53" t="str">
        <f t="shared" si="3"/>
        <v>Play It By Ear (IRE)</v>
      </c>
      <c r="Q53" t="str">
        <f t="shared" si="4"/>
        <v>Play It By Ear (IRE)</v>
      </c>
      <c r="R53" t="str">
        <f t="shared" si="5"/>
        <v>Finoah (IRE)</v>
      </c>
      <c r="S53" t="str">
        <f t="shared" si="6"/>
        <v>Pendleton</v>
      </c>
      <c r="V53">
        <f t="shared" si="7"/>
        <v>78</v>
      </c>
      <c r="W53">
        <f t="shared" si="8"/>
        <v>78</v>
      </c>
      <c r="X53">
        <f t="shared" si="9"/>
        <v>78</v>
      </c>
      <c r="Y53">
        <f t="shared" si="10"/>
        <v>13</v>
      </c>
      <c r="Z53">
        <f t="shared" si="10"/>
        <v>8</v>
      </c>
      <c r="AA53">
        <f t="shared" si="10"/>
        <v>13</v>
      </c>
      <c r="AB53">
        <f t="shared" si="11"/>
        <v>11</v>
      </c>
      <c r="AC53">
        <f t="shared" si="12"/>
        <v>9</v>
      </c>
      <c r="AD53">
        <f t="shared" si="13"/>
        <v>8</v>
      </c>
      <c r="AE53">
        <f t="shared" si="14"/>
        <v>2</v>
      </c>
      <c r="AF53">
        <f t="shared" si="14"/>
        <v>14</v>
      </c>
    </row>
    <row r="54" spans="1:33" hidden="1" outlineLevel="1">
      <c r="A54" t="s">
        <v>44</v>
      </c>
      <c r="B54" t="str">
        <f>A3</f>
        <v>Pendleton</v>
      </c>
      <c r="C54">
        <f>AE3</f>
        <v>247.29300000000001</v>
      </c>
      <c r="D54">
        <f>AG3</f>
        <v>0</v>
      </c>
      <c r="E54">
        <f t="shared" ref="E54:E55" si="15">C54-D54</f>
        <v>247.29300000000001</v>
      </c>
      <c r="F54">
        <f ca="1">SUMIF(B53:B64, B54, G53:G61)</f>
        <v>0.49976296296296296</v>
      </c>
      <c r="H54">
        <f>AF3</f>
        <v>3</v>
      </c>
      <c r="J54">
        <v>3</v>
      </c>
      <c r="K54" t="str">
        <f t="shared" si="0"/>
        <v>Power Rush (IRE)</v>
      </c>
      <c r="L54" t="str">
        <f t="shared" si="0"/>
        <v>Midnight In Havana</v>
      </c>
      <c r="M54" t="str">
        <f t="shared" si="0"/>
        <v>Pendleton</v>
      </c>
      <c r="N54" t="str">
        <f t="shared" si="1"/>
        <v>Midnight In Havana</v>
      </c>
      <c r="O54" t="str">
        <f t="shared" si="2"/>
        <v>Treasured Company (IRE)</v>
      </c>
      <c r="P54" t="str">
        <f t="shared" si="3"/>
        <v>Treasured Company (IRE)</v>
      </c>
      <c r="Q54" t="str">
        <f t="shared" si="4"/>
        <v>Treasured Company (IRE)</v>
      </c>
      <c r="R54" t="str">
        <f t="shared" si="5"/>
        <v>Power Rush (IRE)</v>
      </c>
      <c r="S54" t="str">
        <f t="shared" si="6"/>
        <v>Play It By Ear (IRE)</v>
      </c>
      <c r="V54">
        <f t="shared" si="7"/>
        <v>88</v>
      </c>
      <c r="W54">
        <f t="shared" si="8"/>
        <v>88</v>
      </c>
      <c r="X54">
        <f t="shared" si="9"/>
        <v>88</v>
      </c>
      <c r="Y54">
        <f t="shared" si="10"/>
        <v>10</v>
      </c>
      <c r="Z54">
        <f t="shared" si="10"/>
        <v>13</v>
      </c>
      <c r="AA54">
        <f t="shared" si="10"/>
        <v>13</v>
      </c>
      <c r="AB54">
        <f t="shared" si="11"/>
        <v>13</v>
      </c>
      <c r="AC54">
        <f t="shared" si="12"/>
        <v>13</v>
      </c>
      <c r="AD54">
        <f t="shared" si="13"/>
        <v>6</v>
      </c>
      <c r="AE54">
        <f t="shared" si="14"/>
        <v>13</v>
      </c>
      <c r="AF54">
        <f t="shared" si="14"/>
        <v>7</v>
      </c>
    </row>
    <row r="55" spans="1:33" hidden="1" outlineLevel="1">
      <c r="A55" t="s">
        <v>45</v>
      </c>
      <c r="B55" t="str">
        <f>A4</f>
        <v>Play It By Ear (IRE)</v>
      </c>
      <c r="C55">
        <f>AE4</f>
        <v>163.13409999999999</v>
      </c>
      <c r="D55">
        <f>AG4</f>
        <v>0</v>
      </c>
      <c r="E55">
        <f t="shared" si="15"/>
        <v>163.13409999999999</v>
      </c>
      <c r="F55">
        <f ca="1">SUMIF(B53:B64, B55, G53:G61)</f>
        <v>0</v>
      </c>
      <c r="H55">
        <f>AF4</f>
        <v>16</v>
      </c>
      <c r="J55">
        <v>4</v>
      </c>
      <c r="K55" t="str">
        <f t="shared" si="0"/>
        <v>Allsfineandandy (IRE)</v>
      </c>
      <c r="L55" t="str">
        <f t="shared" si="0"/>
        <v>Perfect Swiss</v>
      </c>
      <c r="M55" t="str">
        <f t="shared" si="0"/>
        <v>Pendleton</v>
      </c>
      <c r="N55" t="str">
        <f t="shared" si="1"/>
        <v>Pendleton</v>
      </c>
      <c r="O55" t="str">
        <f t="shared" si="2"/>
        <v>Crystal Carole</v>
      </c>
      <c r="P55" t="str">
        <f t="shared" si="3"/>
        <v>Rebeljustforkicks</v>
      </c>
      <c r="Q55" t="str">
        <f t="shared" si="4"/>
        <v>Rebeljustforkicks</v>
      </c>
      <c r="R55" t="str">
        <f t="shared" si="5"/>
        <v>Power Rush (IRE)</v>
      </c>
      <c r="S55" t="str">
        <f t="shared" si="6"/>
        <v>Midnight In Havana</v>
      </c>
      <c r="V55">
        <f t="shared" si="7"/>
        <v>70</v>
      </c>
      <c r="W55">
        <f t="shared" si="8"/>
        <v>70</v>
      </c>
      <c r="X55">
        <f t="shared" si="9"/>
        <v>70</v>
      </c>
      <c r="Y55">
        <f t="shared" si="10"/>
        <v>8</v>
      </c>
      <c r="Z55">
        <f t="shared" si="10"/>
        <v>12</v>
      </c>
      <c r="AA55">
        <f t="shared" si="10"/>
        <v>13</v>
      </c>
      <c r="AB55">
        <f t="shared" si="11"/>
        <v>12</v>
      </c>
      <c r="AC55">
        <f t="shared" si="12"/>
        <v>6</v>
      </c>
      <c r="AD55">
        <f t="shared" si="13"/>
        <v>5</v>
      </c>
      <c r="AE55">
        <f t="shared" si="14"/>
        <v>7</v>
      </c>
      <c r="AF55">
        <f t="shared" si="14"/>
        <v>7</v>
      </c>
    </row>
    <row r="56" spans="1:33" hidden="1" outlineLevel="1">
      <c r="A56" t="s">
        <v>46</v>
      </c>
      <c r="B56" t="str">
        <f>INDEX(A$2:A$20,MATCH(C56,M$2:M$20,0))</f>
        <v>Finoah (IRE)</v>
      </c>
      <c r="C56">
        <f>LARGE(M$2:M$20, D56)</f>
        <v>118.6862</v>
      </c>
      <c r="D56">
        <v>1</v>
      </c>
      <c r="E56">
        <f>LARGE(M$2:M$20, F56)</f>
        <v>79.654200000000003</v>
      </c>
      <c r="F56">
        <v>2</v>
      </c>
      <c r="G56">
        <f t="shared" ref="G56:G61" si="16">IF(C56&gt;0, (1/C56)*(C56-E56), 0.1)</f>
        <v>0.32886721455400875</v>
      </c>
      <c r="H56">
        <f t="shared" ref="H56:H61" si="17">INDEX(AF$2:AF$20,MATCH(B56,A$2:A$20,0))</f>
        <v>1.1000000000000001</v>
      </c>
      <c r="J56">
        <v>5</v>
      </c>
      <c r="K56" t="str">
        <f t="shared" si="0"/>
        <v>Play It By Ear (IRE)</v>
      </c>
      <c r="L56" t="str">
        <f t="shared" si="0"/>
        <v>Mythical Pursuits</v>
      </c>
      <c r="M56" t="str">
        <f t="shared" si="0"/>
        <v>Pendleton</v>
      </c>
      <c r="N56" t="str">
        <f t="shared" si="1"/>
        <v>Perfect Swiss</v>
      </c>
      <c r="O56" t="str">
        <f t="shared" si="2"/>
        <v>Perfect Swiss</v>
      </c>
      <c r="P56" t="str">
        <f t="shared" si="3"/>
        <v>Crystal Carole</v>
      </c>
      <c r="Q56" t="str">
        <f t="shared" si="4"/>
        <v>Crystal Carole</v>
      </c>
      <c r="R56" t="str">
        <f t="shared" si="5"/>
        <v>Power Rush (IRE)</v>
      </c>
      <c r="S56" t="str">
        <f t="shared" si="6"/>
        <v>Allsfineandandy (IRE)</v>
      </c>
      <c r="V56">
        <f t="shared" si="7"/>
        <v>56</v>
      </c>
      <c r="W56">
        <f t="shared" si="8"/>
        <v>56</v>
      </c>
      <c r="X56">
        <f t="shared" si="9"/>
        <v>56</v>
      </c>
      <c r="Y56">
        <f t="shared" si="10"/>
        <v>11</v>
      </c>
      <c r="Z56">
        <f t="shared" si="10"/>
        <v>8</v>
      </c>
      <c r="AA56">
        <f t="shared" si="10"/>
        <v>13</v>
      </c>
      <c r="AB56">
        <f t="shared" si="11"/>
        <v>9</v>
      </c>
      <c r="AC56">
        <f t="shared" si="12"/>
        <v>1</v>
      </c>
      <c r="AD56">
        <f t="shared" si="13"/>
        <v>2</v>
      </c>
      <c r="AE56">
        <f t="shared" si="14"/>
        <v>5</v>
      </c>
      <c r="AF56">
        <f t="shared" si="14"/>
        <v>7</v>
      </c>
    </row>
    <row r="57" spans="1:33" hidden="1" outlineLevel="1">
      <c r="A57" t="s">
        <v>25</v>
      </c>
      <c r="B57" t="str">
        <f>INDEX(A$2:A$20,MATCH(C57,W$2:W$20,0))</f>
        <v>Finoah (IRE)</v>
      </c>
      <c r="C57">
        <f>LARGE(W$2:W$20, D57)</f>
        <v>21.700700000000001</v>
      </c>
      <c r="D57">
        <v>1</v>
      </c>
      <c r="E57">
        <f>LARGE(W$2:W$20, F57)</f>
        <v>18.051400000000001</v>
      </c>
      <c r="F57">
        <v>2</v>
      </c>
      <c r="G57">
        <f t="shared" si="16"/>
        <v>0.16816508223237039</v>
      </c>
      <c r="H57">
        <f t="shared" si="17"/>
        <v>1.1000000000000001</v>
      </c>
      <c r="J57">
        <v>6</v>
      </c>
      <c r="K57" t="str">
        <f t="shared" si="0"/>
        <v>Treasured Company (IRE)</v>
      </c>
      <c r="L57" t="str">
        <f t="shared" si="0"/>
        <v>Power Rush (IRE)</v>
      </c>
      <c r="M57" t="str">
        <f t="shared" si="0"/>
        <v>Pendleton</v>
      </c>
      <c r="N57" t="str">
        <f t="shared" si="1"/>
        <v>Allsfineandandy (IRE)</v>
      </c>
      <c r="O57" t="str">
        <f t="shared" si="2"/>
        <v>Perfect Swiss</v>
      </c>
      <c r="P57" t="str">
        <f t="shared" si="3"/>
        <v>Pendleton</v>
      </c>
      <c r="Q57" t="str">
        <f t="shared" si="4"/>
        <v>Pendleton</v>
      </c>
      <c r="R57" t="str">
        <f t="shared" si="5"/>
        <v>Power Rush (IRE)</v>
      </c>
      <c r="S57" t="str">
        <f t="shared" si="6"/>
        <v>Power Rush (IRE)</v>
      </c>
      <c r="V57">
        <f t="shared" si="7"/>
        <v>85</v>
      </c>
      <c r="W57">
        <f t="shared" si="8"/>
        <v>85</v>
      </c>
      <c r="X57">
        <f t="shared" si="9"/>
        <v>85</v>
      </c>
      <c r="Y57">
        <f t="shared" si="10"/>
        <v>12</v>
      </c>
      <c r="Z57">
        <f t="shared" si="10"/>
        <v>9</v>
      </c>
      <c r="AA57">
        <f t="shared" si="10"/>
        <v>13</v>
      </c>
      <c r="AB57">
        <f t="shared" si="11"/>
        <v>8</v>
      </c>
      <c r="AC57">
        <f t="shared" si="12"/>
        <v>8</v>
      </c>
      <c r="AD57">
        <f t="shared" si="13"/>
        <v>13</v>
      </c>
      <c r="AE57">
        <f t="shared" si="14"/>
        <v>10</v>
      </c>
      <c r="AF57">
        <f t="shared" si="14"/>
        <v>12</v>
      </c>
    </row>
    <row r="58" spans="1:33" hidden="1" outlineLevel="1">
      <c r="A58" t="s">
        <v>28</v>
      </c>
      <c r="B58" t="str">
        <f>INDEX(A$2:A$20,MATCH(C58,AA$2:AA$20,0))</f>
        <v>Finoah (IRE)</v>
      </c>
      <c r="C58">
        <f>LARGE(AA$2:AA$20, D58)</f>
        <v>2.3673999999999999</v>
      </c>
      <c r="D58">
        <v>1</v>
      </c>
      <c r="E58">
        <f>LARGE(AA$2:AA$20, F58)</f>
        <v>1.9878</v>
      </c>
      <c r="F58">
        <v>2</v>
      </c>
      <c r="G58">
        <f t="shared" si="16"/>
        <v>0.16034468192954293</v>
      </c>
      <c r="H58">
        <f t="shared" si="17"/>
        <v>1.1000000000000001</v>
      </c>
      <c r="J58">
        <v>7</v>
      </c>
      <c r="K58" t="str">
        <f t="shared" si="0"/>
        <v>Midnight In Havana</v>
      </c>
      <c r="L58" t="str">
        <f t="shared" si="0"/>
        <v>Pendleton</v>
      </c>
      <c r="M58" t="str">
        <f t="shared" si="0"/>
        <v>Pendleton</v>
      </c>
      <c r="N58" t="str">
        <f t="shared" si="1"/>
        <v>Power Rush (IRE)</v>
      </c>
      <c r="O58" t="str">
        <f t="shared" si="2"/>
        <v>Pendleton</v>
      </c>
      <c r="P58" t="str">
        <f t="shared" si="3"/>
        <v>Power Rush (IRE)</v>
      </c>
      <c r="Q58" t="str">
        <f t="shared" si="4"/>
        <v>Power Rush (IRE)</v>
      </c>
      <c r="R58" t="str">
        <f t="shared" si="5"/>
        <v>Power Rush (IRE)</v>
      </c>
      <c r="S58" t="str">
        <f t="shared" si="6"/>
        <v>Perfect Swiss</v>
      </c>
      <c r="V58">
        <f t="shared" si="7"/>
        <v>62</v>
      </c>
      <c r="W58">
        <f t="shared" si="8"/>
        <v>62</v>
      </c>
      <c r="X58">
        <f t="shared" si="9"/>
        <v>62</v>
      </c>
      <c r="Y58">
        <f t="shared" si="10"/>
        <v>5</v>
      </c>
      <c r="Z58">
        <f t="shared" si="10"/>
        <v>11</v>
      </c>
      <c r="AA58">
        <f t="shared" si="10"/>
        <v>13</v>
      </c>
      <c r="AB58">
        <f t="shared" si="11"/>
        <v>10</v>
      </c>
      <c r="AC58">
        <f t="shared" si="12"/>
        <v>2</v>
      </c>
      <c r="AD58">
        <f t="shared" si="13"/>
        <v>10</v>
      </c>
      <c r="AE58">
        <f t="shared" si="14"/>
        <v>4</v>
      </c>
      <c r="AF58">
        <f t="shared" si="14"/>
        <v>7</v>
      </c>
    </row>
    <row r="59" spans="1:33" hidden="1" outlineLevel="1">
      <c r="A59" t="s">
        <v>30</v>
      </c>
      <c r="B59" t="str">
        <f>INDEX(A$2:A$20,MATCH(C59,AC$2:AC$20,0))</f>
        <v>Galley Gold</v>
      </c>
      <c r="C59">
        <f>LARGE(AC$2:AC$20, D59)</f>
        <v>2.5701000000000001</v>
      </c>
      <c r="D59">
        <v>1</v>
      </c>
      <c r="E59">
        <f>LARGE(AC$2:AC$20, F59)</f>
        <v>2.0914999999999999</v>
      </c>
      <c r="F59">
        <v>2</v>
      </c>
      <c r="G59">
        <f t="shared" si="16"/>
        <v>0.18621843508034711</v>
      </c>
      <c r="H59">
        <f t="shared" si="17"/>
        <v>14</v>
      </c>
      <c r="J59">
        <v>8</v>
      </c>
      <c r="K59" t="str">
        <f t="shared" si="0"/>
        <v>Mythical Pursuits</v>
      </c>
      <c r="L59" t="str">
        <f t="shared" si="0"/>
        <v>Pendleton</v>
      </c>
      <c r="M59" t="str">
        <f t="shared" si="0"/>
        <v>Pendleton</v>
      </c>
      <c r="N59" t="str">
        <f t="shared" si="1"/>
        <v>Galley Gold</v>
      </c>
      <c r="O59" t="str">
        <f t="shared" si="2"/>
        <v>Pendleton</v>
      </c>
      <c r="P59" t="str">
        <f t="shared" si="3"/>
        <v>Mythical Pursuits</v>
      </c>
      <c r="Q59" t="str">
        <f t="shared" si="4"/>
        <v>Mythical Pursuits</v>
      </c>
      <c r="R59" t="str">
        <f t="shared" si="5"/>
        <v>Play It By Ear (IRE)</v>
      </c>
      <c r="S59" t="str">
        <f t="shared" si="6"/>
        <v>Treasured Company (IRE)</v>
      </c>
      <c r="V59">
        <f t="shared" si="7"/>
        <v>78</v>
      </c>
      <c r="W59">
        <f t="shared" si="8"/>
        <v>78</v>
      </c>
      <c r="X59">
        <f t="shared" si="9"/>
        <v>78</v>
      </c>
      <c r="Y59">
        <f t="shared" si="10"/>
        <v>9</v>
      </c>
      <c r="Z59">
        <f t="shared" si="10"/>
        <v>8</v>
      </c>
      <c r="AA59">
        <f t="shared" si="10"/>
        <v>13</v>
      </c>
      <c r="AB59">
        <f t="shared" si="11"/>
        <v>5</v>
      </c>
      <c r="AC59">
        <f t="shared" si="12"/>
        <v>12</v>
      </c>
      <c r="AD59">
        <f t="shared" si="13"/>
        <v>12</v>
      </c>
      <c r="AE59">
        <f t="shared" si="14"/>
        <v>12</v>
      </c>
      <c r="AF59">
        <f t="shared" si="14"/>
        <v>7</v>
      </c>
    </row>
    <row r="60" spans="1:33" hidden="1" outlineLevel="1">
      <c r="A60" t="s">
        <v>26</v>
      </c>
      <c r="B60" t="str">
        <f>INDEX(A$2:A$20,MATCH(C60,Y$2:Y$20,0))</f>
        <v>Finoah (IRE)</v>
      </c>
      <c r="C60">
        <f>LARGE(Y$2:Y$20, D60)</f>
        <v>2.4916999999999998</v>
      </c>
      <c r="D60">
        <v>1</v>
      </c>
      <c r="E60">
        <f>LARGE(Y$2:Y$20, F60)</f>
        <v>2.3609</v>
      </c>
      <c r="F60">
        <v>2</v>
      </c>
      <c r="G60">
        <f t="shared" si="16"/>
        <v>5.2494281012962968E-2</v>
      </c>
      <c r="H60">
        <f t="shared" si="17"/>
        <v>1.1000000000000001</v>
      </c>
      <c r="J60">
        <v>9</v>
      </c>
      <c r="K60" t="str">
        <f t="shared" si="0"/>
        <v>Mythical Pursuits</v>
      </c>
      <c r="L60" t="str">
        <f t="shared" si="0"/>
        <v>Pendleton</v>
      </c>
      <c r="M60" t="str">
        <f t="shared" si="0"/>
        <v>Pendleton</v>
      </c>
      <c r="N60" t="str">
        <f t="shared" si="1"/>
        <v>Crystal Carole</v>
      </c>
      <c r="O60" t="str">
        <f t="shared" si="2"/>
        <v>Play It By Ear (IRE)</v>
      </c>
      <c r="P60" t="str">
        <f t="shared" si="3"/>
        <v>Midnight In Havana</v>
      </c>
      <c r="Q60" t="str">
        <f t="shared" si="4"/>
        <v>Midnight In Havana</v>
      </c>
      <c r="R60" t="str">
        <f t="shared" si="5"/>
        <v>Play It By Ear (IRE)</v>
      </c>
      <c r="S60" t="str">
        <f t="shared" si="6"/>
        <v>Mythical Pursuits</v>
      </c>
      <c r="V60">
        <f t="shared" si="7"/>
        <v>71</v>
      </c>
      <c r="W60">
        <f t="shared" si="8"/>
        <v>71</v>
      </c>
      <c r="X60">
        <f t="shared" si="9"/>
        <v>71</v>
      </c>
      <c r="Y60">
        <f t="shared" si="10"/>
        <v>7</v>
      </c>
      <c r="Z60">
        <f t="shared" si="10"/>
        <v>10</v>
      </c>
      <c r="AA60">
        <f t="shared" si="10"/>
        <v>13</v>
      </c>
      <c r="AB60">
        <f t="shared" si="11"/>
        <v>4</v>
      </c>
      <c r="AC60">
        <f t="shared" si="12"/>
        <v>7</v>
      </c>
      <c r="AD60">
        <f t="shared" si="13"/>
        <v>10</v>
      </c>
      <c r="AE60">
        <f t="shared" si="14"/>
        <v>8</v>
      </c>
      <c r="AF60">
        <f t="shared" si="14"/>
        <v>12</v>
      </c>
    </row>
    <row r="61" spans="1:33" hidden="1" outlineLevel="1">
      <c r="A61" t="s">
        <v>47</v>
      </c>
      <c r="B61" t="str">
        <f>INDEX(A$2:A$20,MATCH(C61,AD$2:AD$20,0))</f>
        <v>Pendleton</v>
      </c>
      <c r="C61">
        <f>LARGE(AD$2:AD$20, D61)</f>
        <v>27</v>
      </c>
      <c r="D61">
        <v>1</v>
      </c>
      <c r="E61">
        <f>LARGE(AD$2:AD$20, F61)</f>
        <v>13.506399999999999</v>
      </c>
      <c r="F61">
        <v>2</v>
      </c>
      <c r="G61">
        <f t="shared" si="16"/>
        <v>0.49976296296296296</v>
      </c>
      <c r="H61">
        <f t="shared" si="17"/>
        <v>3</v>
      </c>
      <c r="J61">
        <v>10</v>
      </c>
      <c r="K61" t="str">
        <f t="shared" si="0"/>
        <v>Perfect Swiss</v>
      </c>
      <c r="L61" t="str">
        <f t="shared" si="0"/>
        <v>Pendleton</v>
      </c>
      <c r="M61" t="str">
        <f t="shared" si="0"/>
        <v>Pendleton</v>
      </c>
      <c r="N61" t="str">
        <f t="shared" si="1"/>
        <v>Treasured Company (IRE)</v>
      </c>
      <c r="O61" t="str">
        <f t="shared" si="2"/>
        <v>Midnight In Havana</v>
      </c>
      <c r="P61" t="str">
        <f t="shared" si="3"/>
        <v>Kyllachy Castle</v>
      </c>
      <c r="Q61" t="str">
        <f t="shared" si="4"/>
        <v>Kyllachy Castle</v>
      </c>
      <c r="R61" t="str">
        <f t="shared" si="5"/>
        <v>Play It By Ear (IRE)</v>
      </c>
      <c r="S61" t="str">
        <f t="shared" si="6"/>
        <v>Galley Gold</v>
      </c>
      <c r="V61">
        <f t="shared" si="7"/>
        <v>73</v>
      </c>
      <c r="W61">
        <f t="shared" si="8"/>
        <v>73</v>
      </c>
      <c r="X61">
        <f>IF(ISNA(W61),"",W61)</f>
        <v>73</v>
      </c>
      <c r="Y61">
        <f t="shared" si="10"/>
        <v>7</v>
      </c>
      <c r="Z61">
        <f t="shared" si="10"/>
        <v>8</v>
      </c>
      <c r="AA61">
        <f t="shared" si="10"/>
        <v>13</v>
      </c>
      <c r="AB61">
        <f t="shared" si="11"/>
        <v>7</v>
      </c>
      <c r="AC61">
        <f t="shared" si="12"/>
        <v>4</v>
      </c>
      <c r="AD61">
        <f t="shared" si="13"/>
        <v>8</v>
      </c>
      <c r="AE61">
        <f t="shared" si="14"/>
        <v>14</v>
      </c>
      <c r="AF61">
        <f t="shared" si="14"/>
        <v>12</v>
      </c>
    </row>
    <row r="62" spans="1:33" hidden="1" outlineLevel="1">
      <c r="A62" t="s">
        <v>116</v>
      </c>
      <c r="B62" t="str">
        <f>IF(OR(D2="5f ", D2="6f ", D2="7f ", D2="1m "), B57, IF(J2="2yo", B59, B53))</f>
        <v>Finoah (IRE)</v>
      </c>
      <c r="J62">
        <v>11</v>
      </c>
      <c r="K62" t="str">
        <f t="shared" si="0"/>
        <v>Crystal Carole</v>
      </c>
      <c r="L62" t="str">
        <f t="shared" si="0"/>
        <v>Pendleton</v>
      </c>
      <c r="M62" t="str">
        <f t="shared" si="0"/>
        <v>Pendleton</v>
      </c>
      <c r="N62" t="str">
        <f t="shared" si="1"/>
        <v>Mythical Pursuits</v>
      </c>
      <c r="O62" t="str">
        <f t="shared" si="2"/>
        <v>Rebeljustforkicks</v>
      </c>
      <c r="P62" t="str">
        <f t="shared" si="3"/>
        <v>Galley Gold</v>
      </c>
      <c r="Q62" t="str">
        <f t="shared" si="4"/>
        <v>Galley Gold</v>
      </c>
      <c r="R62" t="str">
        <f t="shared" si="5"/>
        <v>Play It By Ear (IRE)</v>
      </c>
      <c r="S62" t="str">
        <f t="shared" si="6"/>
        <v>Crystal Carole</v>
      </c>
      <c r="V62">
        <f t="shared" si="7"/>
        <v>73</v>
      </c>
      <c r="W62">
        <f t="shared" si="8"/>
        <v>73</v>
      </c>
      <c r="X62">
        <f t="shared" ref="X62:X80" si="18">IF(ISNA(W62),"",W62)</f>
        <v>73</v>
      </c>
      <c r="Y62">
        <f t="shared" si="10"/>
        <v>4</v>
      </c>
      <c r="Z62">
        <f t="shared" si="10"/>
        <v>8</v>
      </c>
      <c r="AA62">
        <f t="shared" si="10"/>
        <v>13</v>
      </c>
      <c r="AB62">
        <f t="shared" si="11"/>
        <v>6</v>
      </c>
      <c r="AC62">
        <f t="shared" si="12"/>
        <v>10</v>
      </c>
      <c r="AD62">
        <f t="shared" si="13"/>
        <v>11</v>
      </c>
      <c r="AE62">
        <f t="shared" si="14"/>
        <v>9</v>
      </c>
      <c r="AF62">
        <f t="shared" si="14"/>
        <v>12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Finoah (IRE)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14</v>
      </c>
      <c r="J63">
        <v>12</v>
      </c>
      <c r="K63" t="str">
        <f t="shared" si="0"/>
        <v>Rebeljustforkicks</v>
      </c>
      <c r="L63" t="str">
        <f t="shared" si="0"/>
        <v>Pendleton</v>
      </c>
      <c r="M63" t="str">
        <f t="shared" si="0"/>
        <v>Pendleton</v>
      </c>
      <c r="N63" t="str">
        <f t="shared" si="1"/>
        <v>Rebeljustforkicks</v>
      </c>
      <c r="O63" t="str">
        <f t="shared" si="2"/>
        <v>Wearraah</v>
      </c>
      <c r="P63" t="str">
        <f t="shared" si="3"/>
        <v>Wearraah</v>
      </c>
      <c r="Q63" t="str">
        <f t="shared" si="4"/>
        <v>Wearraah</v>
      </c>
      <c r="R63" t="str">
        <f t="shared" si="5"/>
        <v>Play It By Ear (IRE)</v>
      </c>
      <c r="S63" t="str">
        <f t="shared" si="6"/>
        <v>Rebeljustforkicks</v>
      </c>
      <c r="V63">
        <f t="shared" si="7"/>
        <v>55</v>
      </c>
      <c r="W63">
        <f t="shared" si="8"/>
        <v>55</v>
      </c>
      <c r="X63">
        <f t="shared" si="18"/>
        <v>55</v>
      </c>
      <c r="Y63">
        <f t="shared" si="10"/>
        <v>3</v>
      </c>
      <c r="Z63">
        <f t="shared" si="10"/>
        <v>8</v>
      </c>
      <c r="AA63">
        <f t="shared" si="10"/>
        <v>13</v>
      </c>
      <c r="AB63">
        <f t="shared" si="11"/>
        <v>3</v>
      </c>
      <c r="AC63">
        <f t="shared" si="12"/>
        <v>11</v>
      </c>
      <c r="AD63">
        <f t="shared" si="13"/>
        <v>4</v>
      </c>
      <c r="AE63">
        <f t="shared" si="14"/>
        <v>1</v>
      </c>
      <c r="AF63">
        <f t="shared" si="14"/>
        <v>12</v>
      </c>
    </row>
    <row r="64" spans="1:33" hidden="1" outlineLevel="1">
      <c r="A64" t="s">
        <v>48</v>
      </c>
      <c r="B64" t="str">
        <f>INDEX(B53:B63,MODE(MATCH(B53:B63,B53:B63,0)))</f>
        <v>Finoah (IRE)</v>
      </c>
      <c r="C64">
        <f>INDEX(AF$2:AF$20,MATCH(B64,A$2:A$20,0))</f>
        <v>1.1000000000000001</v>
      </c>
      <c r="D64">
        <v>1</v>
      </c>
      <c r="E64">
        <f>SUMIF(B53:B61, B64, G53:G61)</f>
        <v>0.85746392502665181</v>
      </c>
      <c r="F64">
        <v>0</v>
      </c>
      <c r="G64" t="str">
        <f>K2</f>
        <v>British Stallion Studs EBF Novice Stakes</v>
      </c>
      <c r="J64">
        <v>13</v>
      </c>
      <c r="K64" t="str">
        <f t="shared" si="0"/>
        <v>Rebeljustforkicks</v>
      </c>
      <c r="L64" t="str">
        <f t="shared" si="0"/>
        <v>Pendleton</v>
      </c>
      <c r="M64" t="str">
        <f t="shared" si="0"/>
        <v>Pendleton</v>
      </c>
      <c r="N64" t="str">
        <f t="shared" si="1"/>
        <v>Rebeljustforkicks</v>
      </c>
      <c r="O64" t="str">
        <f t="shared" si="2"/>
        <v>Allsfineandandy (IRE)</v>
      </c>
      <c r="P64" t="str">
        <f t="shared" si="3"/>
        <v>Perfect Swiss</v>
      </c>
      <c r="Q64" t="str">
        <f t="shared" si="4"/>
        <v>Perfect Swiss</v>
      </c>
      <c r="R64" t="str">
        <f t="shared" si="5"/>
        <v>Play It By Ear (IRE)</v>
      </c>
      <c r="S64" t="str">
        <f t="shared" si="6"/>
        <v>Kyllachy Castle</v>
      </c>
      <c r="V64">
        <f t="shared" si="7"/>
        <v>47</v>
      </c>
      <c r="W64">
        <f t="shared" si="8"/>
        <v>47</v>
      </c>
      <c r="X64">
        <f t="shared" si="18"/>
        <v>47</v>
      </c>
      <c r="Y64">
        <f t="shared" si="10"/>
        <v>3</v>
      </c>
      <c r="Z64">
        <f t="shared" si="10"/>
        <v>8</v>
      </c>
      <c r="AA64">
        <f t="shared" si="10"/>
        <v>13</v>
      </c>
      <c r="AB64">
        <f t="shared" si="11"/>
        <v>3</v>
      </c>
      <c r="AC64">
        <f t="shared" si="12"/>
        <v>5</v>
      </c>
      <c r="AD64">
        <f t="shared" si="13"/>
        <v>2</v>
      </c>
      <c r="AE64">
        <f t="shared" si="14"/>
        <v>6</v>
      </c>
      <c r="AF64">
        <f t="shared" si="14"/>
        <v>7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1</v>
      </c>
      <c r="G65" t="str">
        <f>D2</f>
        <v xml:space="preserve">6f </v>
      </c>
      <c r="H65">
        <f>LARGE(G58:G60, 1)</f>
        <v>0.18621843508034711</v>
      </c>
      <c r="J65">
        <v>14</v>
      </c>
      <c r="K65" t="str">
        <f t="shared" si="0"/>
        <v>Rebeljustforkicks</v>
      </c>
      <c r="L65" t="str">
        <f t="shared" si="0"/>
        <v>Pendleton</v>
      </c>
      <c r="M65" t="str">
        <f t="shared" si="0"/>
        <v>Pendleton</v>
      </c>
      <c r="N65" t="str">
        <f t="shared" si="1"/>
        <v>Rebeljustforkicks</v>
      </c>
      <c r="O65" t="str">
        <f t="shared" si="2"/>
        <v>Allsfineandandy (IRE)</v>
      </c>
      <c r="P65" t="str">
        <f t="shared" si="3"/>
        <v>Allsfineandandy (IRE)</v>
      </c>
      <c r="Q65" t="str">
        <f t="shared" si="4"/>
        <v>Allsfineandandy (IRE)</v>
      </c>
      <c r="R65" t="str">
        <f t="shared" si="5"/>
        <v>Play It By Ear (IRE)</v>
      </c>
      <c r="S65" t="str">
        <f t="shared" si="6"/>
        <v>Wearraah</v>
      </c>
      <c r="V65">
        <f t="shared" si="7"/>
        <v>43</v>
      </c>
      <c r="W65">
        <f t="shared" si="8"/>
        <v>43</v>
      </c>
      <c r="X65">
        <f t="shared" si="18"/>
        <v>43</v>
      </c>
      <c r="Y65">
        <f t="shared" si="10"/>
        <v>3</v>
      </c>
      <c r="Z65">
        <f t="shared" si="10"/>
        <v>8</v>
      </c>
      <c r="AA65">
        <f t="shared" si="10"/>
        <v>13</v>
      </c>
      <c r="AB65">
        <f t="shared" si="11"/>
        <v>3</v>
      </c>
      <c r="AC65">
        <f t="shared" si="12"/>
        <v>3</v>
      </c>
      <c r="AD65">
        <f t="shared" si="13"/>
        <v>3</v>
      </c>
      <c r="AE65">
        <f t="shared" si="14"/>
        <v>3</v>
      </c>
      <c r="AF65">
        <f t="shared" si="14"/>
        <v>7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4528</v>
      </c>
      <c r="H66">
        <f ca="1">LARGE(F53:F55, 1)</f>
        <v>0.85746392502665181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>
        <f t="shared" si="10"/>
        <v>3</v>
      </c>
      <c r="Z66">
        <f t="shared" si="10"/>
        <v>8</v>
      </c>
      <c r="AA66">
        <f t="shared" si="10"/>
        <v>13</v>
      </c>
      <c r="AB66">
        <f t="shared" si="11"/>
        <v>3</v>
      </c>
      <c r="AC66" t="e">
        <f t="shared" si="12"/>
        <v>#N/A</v>
      </c>
      <c r="AD66" t="e">
        <f t="shared" si="13"/>
        <v>#N/A</v>
      </c>
      <c r="AE66">
        <f t="shared" si="14"/>
        <v>1</v>
      </c>
      <c r="AF66">
        <f t="shared" si="14"/>
        <v>7</v>
      </c>
    </row>
    <row r="67" spans="1:32" hidden="1" outlineLevel="1">
      <c r="A67" t="s">
        <v>67</v>
      </c>
      <c r="B67" t="str">
        <f ca="1">H67</f>
        <v>Finoah (IRE)</v>
      </c>
      <c r="F67">
        <f>IF(H63&lt;11, F66+1, F66)</f>
        <v>1</v>
      </c>
      <c r="G67" t="str">
        <f>G2</f>
        <v>Soft</v>
      </c>
      <c r="H67" t="str">
        <f ca="1">INDEX(B53:B55,MATCH(H66,F53:F55,0))</f>
        <v>Finoah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>
        <f t="shared" si="10"/>
        <v>3</v>
      </c>
      <c r="Z67">
        <f t="shared" si="10"/>
        <v>8</v>
      </c>
      <c r="AA67">
        <f t="shared" si="10"/>
        <v>13</v>
      </c>
      <c r="AB67">
        <f t="shared" si="11"/>
        <v>3</v>
      </c>
      <c r="AC67" t="e">
        <f t="shared" si="12"/>
        <v>#N/A</v>
      </c>
      <c r="AD67" t="e">
        <f t="shared" si="13"/>
        <v>#N/A</v>
      </c>
      <c r="AE67">
        <f t="shared" si="14"/>
        <v>1</v>
      </c>
      <c r="AF67">
        <f t="shared" si="14"/>
        <v>7</v>
      </c>
    </row>
    <row r="68" spans="1:32" hidden="1" outlineLevel="1">
      <c r="A68" t="str">
        <f ca="1">INDEX(B62:B67,MODE(MATCH(B62:B67,B62:B67,0)))</f>
        <v>Finoah (IRE)</v>
      </c>
      <c r="B68" t="str">
        <f ca="1">IF(ISNA(A68), B56, A68)</f>
        <v>Finoah (IRE)</v>
      </c>
      <c r="C68">
        <f ca="1">INDEX(AF$2:AF$20,MATCH(B68,A$2:A$20,0))</f>
        <v>1.1000000000000001</v>
      </c>
      <c r="D68">
        <v>1</v>
      </c>
      <c r="F68">
        <f ca="1">IF(E70&gt;0.5, F67+1, F67)</f>
        <v>2</v>
      </c>
      <c r="G68" t="str">
        <f>I2</f>
        <v>Non Handicap</v>
      </c>
      <c r="H68">
        <f ca="1">IF(G66&gt;10000, G70+1, G70)</f>
        <v>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>
        <f t="shared" si="10"/>
        <v>3</v>
      </c>
      <c r="Z68">
        <f t="shared" si="10"/>
        <v>8</v>
      </c>
      <c r="AA68">
        <f t="shared" si="10"/>
        <v>13</v>
      </c>
      <c r="AB68">
        <f t="shared" si="11"/>
        <v>3</v>
      </c>
      <c r="AC68" t="e">
        <f t="shared" si="12"/>
        <v>#N/A</v>
      </c>
      <c r="AD68" t="e">
        <f t="shared" si="13"/>
        <v>#N/A</v>
      </c>
      <c r="AE68">
        <f t="shared" si="14"/>
        <v>1</v>
      </c>
      <c r="AF68">
        <f t="shared" si="14"/>
        <v>7</v>
      </c>
    </row>
    <row r="69" spans="1:32" hidden="1" outlineLevel="1">
      <c r="A69" t="s">
        <v>51</v>
      </c>
      <c r="B69" t="str">
        <f ca="1">IF(OR(ISNA(B68), B68="no selection"), B64, B68)</f>
        <v>Finoah (IRE)</v>
      </c>
      <c r="C69">
        <f ca="1">INDEX(AF$2:AF$20,MATCH(B69,A$2:A$20,0))</f>
        <v>1.1000000000000001</v>
      </c>
      <c r="D69">
        <v>1</v>
      </c>
      <c r="F69">
        <f ca="1">IF(E70&gt;1, F68+1, F68)</f>
        <v>2</v>
      </c>
      <c r="G69">
        <f ca="1">IF(G66&lt;5000, F70-1, F70)</f>
        <v>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>
        <f t="shared" si="10"/>
        <v>3</v>
      </c>
      <c r="Z69">
        <f t="shared" si="10"/>
        <v>8</v>
      </c>
      <c r="AA69">
        <f t="shared" si="10"/>
        <v>13</v>
      </c>
      <c r="AB69">
        <f t="shared" si="11"/>
        <v>3</v>
      </c>
      <c r="AC69" t="e">
        <f t="shared" si="12"/>
        <v>#N/A</v>
      </c>
      <c r="AD69" t="e">
        <f t="shared" si="13"/>
        <v>#N/A</v>
      </c>
      <c r="AE69">
        <f t="shared" si="14"/>
        <v>1</v>
      </c>
      <c r="AF69">
        <f t="shared" si="14"/>
        <v>7</v>
      </c>
    </row>
    <row r="70" spans="1:32" hidden="1" outlineLevel="1">
      <c r="A70" t="s">
        <v>62</v>
      </c>
      <c r="B70" t="str">
        <f ca="1">IF(B69=FALSE, B53, B69)</f>
        <v>Finoah (IRE)</v>
      </c>
      <c r="C70">
        <f ca="1">INDEX(AF$2:AF$20,MATCH(B70,A$2:A$20,0))</f>
        <v>1.1000000000000001</v>
      </c>
      <c r="D70">
        <v>1</v>
      </c>
      <c r="E70">
        <f ca="1">SUMIF(B53:B61, B70, G53:G61)</f>
        <v>0.85746392502665181</v>
      </c>
      <c r="F70">
        <f ca="1">IF(E70&gt;1.5, F69+1, F69)</f>
        <v>2</v>
      </c>
      <c r="G70">
        <f ca="1">IF(H63&gt;15, G69-1, G69)</f>
        <v>1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>
        <f t="shared" si="10"/>
        <v>3</v>
      </c>
      <c r="Z70">
        <f t="shared" si="10"/>
        <v>8</v>
      </c>
      <c r="AA70">
        <f t="shared" si="10"/>
        <v>13</v>
      </c>
      <c r="AB70">
        <f t="shared" si="11"/>
        <v>3</v>
      </c>
      <c r="AC70" t="e">
        <f t="shared" si="12"/>
        <v>#N/A</v>
      </c>
      <c r="AD70" t="e">
        <f t="shared" si="13"/>
        <v>#N/A</v>
      </c>
      <c r="AE70">
        <f t="shared" si="14"/>
        <v>1</v>
      </c>
      <c r="AF70">
        <f t="shared" si="14"/>
        <v>7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>
        <f t="shared" si="10"/>
        <v>3</v>
      </c>
      <c r="Z71">
        <f t="shared" si="10"/>
        <v>8</v>
      </c>
      <c r="AA71">
        <f t="shared" si="10"/>
        <v>13</v>
      </c>
      <c r="AB71">
        <f t="shared" si="11"/>
        <v>3</v>
      </c>
      <c r="AC71" t="e">
        <f t="shared" si="12"/>
        <v>#N/A</v>
      </c>
      <c r="AD71" t="e">
        <f t="shared" si="13"/>
        <v>#N/A</v>
      </c>
      <c r="AE71">
        <f t="shared" si="14"/>
        <v>1</v>
      </c>
      <c r="AF71">
        <f t="shared" si="14"/>
        <v>7</v>
      </c>
    </row>
    <row r="72" spans="1:32" hidden="1" outlineLevel="1">
      <c r="A72" t="s">
        <v>98</v>
      </c>
      <c r="B72" t="str">
        <f>B53</f>
        <v>Finoah (IRE)</v>
      </c>
      <c r="C72">
        <f>C53</f>
        <v>290.11130000000003</v>
      </c>
      <c r="D72">
        <f>(1/C72)*(C72-C73)</f>
        <v>0.14759266529776682</v>
      </c>
      <c r="E72">
        <f>H53</f>
        <v>1.1000000000000001</v>
      </c>
      <c r="F72">
        <f>(E72*10)-10</f>
        <v>1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>
        <f t="shared" si="10"/>
        <v>3</v>
      </c>
      <c r="Z72">
        <f t="shared" si="10"/>
        <v>8</v>
      </c>
      <c r="AA72">
        <f t="shared" si="10"/>
        <v>13</v>
      </c>
      <c r="AB72">
        <f t="shared" si="11"/>
        <v>3</v>
      </c>
      <c r="AC72" t="e">
        <f t="shared" si="12"/>
        <v>#N/A</v>
      </c>
      <c r="AD72" t="e">
        <f t="shared" si="13"/>
        <v>#N/A</v>
      </c>
      <c r="AE72">
        <f t="shared" si="14"/>
        <v>1</v>
      </c>
      <c r="AF72">
        <f t="shared" si="14"/>
        <v>7</v>
      </c>
    </row>
    <row r="73" spans="1:32" hidden="1" outlineLevel="1">
      <c r="A73" t="s">
        <v>99</v>
      </c>
      <c r="B73" t="str">
        <f t="shared" ref="B73:C74" si="19">B54</f>
        <v>Pendleton</v>
      </c>
      <c r="C73">
        <f t="shared" si="19"/>
        <v>247.29300000000001</v>
      </c>
      <c r="D73">
        <f>(1/C73)*(C73-C74)</f>
        <v>0.34032059136328163</v>
      </c>
      <c r="E73">
        <f t="shared" ref="E73:E74" si="20">H54</f>
        <v>3</v>
      </c>
      <c r="F73">
        <f>(E73*10)-10</f>
        <v>20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>
        <f t="shared" si="10"/>
        <v>3</v>
      </c>
      <c r="Z73">
        <f t="shared" si="10"/>
        <v>8</v>
      </c>
      <c r="AA73">
        <f t="shared" si="10"/>
        <v>13</v>
      </c>
      <c r="AB73">
        <f t="shared" si="11"/>
        <v>3</v>
      </c>
      <c r="AC73" t="e">
        <f t="shared" si="12"/>
        <v>#N/A</v>
      </c>
      <c r="AD73" t="e">
        <f t="shared" si="13"/>
        <v>#N/A</v>
      </c>
      <c r="AE73">
        <f t="shared" si="14"/>
        <v>1</v>
      </c>
      <c r="AF73">
        <f t="shared" si="14"/>
        <v>7</v>
      </c>
    </row>
    <row r="74" spans="1:32" hidden="1" outlineLevel="1">
      <c r="A74" t="s">
        <v>100</v>
      </c>
      <c r="B74" t="str">
        <f t="shared" si="19"/>
        <v>Play It By Ear (IRE)</v>
      </c>
      <c r="C74">
        <f t="shared" si="19"/>
        <v>163.13409999999999</v>
      </c>
      <c r="E74">
        <f t="shared" si="20"/>
        <v>16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>
        <f t="shared" si="10"/>
        <v>3</v>
      </c>
      <c r="Z74">
        <f t="shared" si="10"/>
        <v>8</v>
      </c>
      <c r="AA74">
        <f t="shared" si="10"/>
        <v>13</v>
      </c>
      <c r="AB74">
        <f t="shared" si="11"/>
        <v>3</v>
      </c>
      <c r="AC74" t="e">
        <f t="shared" si="12"/>
        <v>#N/A</v>
      </c>
      <c r="AD74" t="e">
        <f t="shared" si="13"/>
        <v>#N/A</v>
      </c>
      <c r="AE74">
        <f t="shared" si="14"/>
        <v>1</v>
      </c>
      <c r="AF74">
        <f t="shared" si="14"/>
        <v>7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>
        <f t="shared" si="10"/>
        <v>3</v>
      </c>
      <c r="Z75">
        <f t="shared" si="10"/>
        <v>8</v>
      </c>
      <c r="AA75">
        <f t="shared" si="10"/>
        <v>13</v>
      </c>
      <c r="AB75">
        <f t="shared" si="11"/>
        <v>3</v>
      </c>
      <c r="AC75" t="e">
        <f t="shared" si="12"/>
        <v>#N/A</v>
      </c>
      <c r="AD75" t="e">
        <f t="shared" si="13"/>
        <v>#N/A</v>
      </c>
      <c r="AE75">
        <f t="shared" si="14"/>
        <v>1</v>
      </c>
      <c r="AF75">
        <f t="shared" si="14"/>
        <v>7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>
        <f t="shared" si="10"/>
        <v>3</v>
      </c>
      <c r="Z76">
        <f t="shared" si="10"/>
        <v>8</v>
      </c>
      <c r="AA76">
        <f t="shared" si="10"/>
        <v>13</v>
      </c>
      <c r="AB76">
        <f t="shared" si="11"/>
        <v>3</v>
      </c>
      <c r="AC76" t="e">
        <f t="shared" si="12"/>
        <v>#N/A</v>
      </c>
      <c r="AD76" t="e">
        <f t="shared" si="13"/>
        <v>#N/A</v>
      </c>
      <c r="AE76">
        <f t="shared" si="14"/>
        <v>1</v>
      </c>
      <c r="AF76">
        <f t="shared" si="14"/>
        <v>7</v>
      </c>
    </row>
    <row r="77" spans="1:32" hidden="1" outlineLevel="1">
      <c r="A77" t="s">
        <v>105</v>
      </c>
      <c r="B77">
        <f>SMALL(AF2:AF50, 1)</f>
        <v>1.1000000000000001</v>
      </c>
      <c r="C77">
        <f>SMALL(AF2:AF50, 1)</f>
        <v>1.1000000000000001</v>
      </c>
      <c r="D77" t="str">
        <f>IF(G77&lt;=3, "YES", "NO")</f>
        <v>YES</v>
      </c>
      <c r="E77">
        <f>IF(C77=0,SMALL(AF2:AF49,2), C77)</f>
        <v>1.1000000000000001</v>
      </c>
      <c r="F77">
        <f>IF(E77=0, SMALL(AF2:AF49, 3), E77)</f>
        <v>1.1000000000000001</v>
      </c>
      <c r="G77">
        <f>IF(F77=0, SMALL(AF2:AF49, 4), F77)</f>
        <v>1.1000000000000001</v>
      </c>
      <c r="H77" t="str">
        <f>INDEX(A2:A50, MATCH(G77, AF2:AF50, 0))</f>
        <v>Finoah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>
        <f t="shared" si="10"/>
        <v>3</v>
      </c>
      <c r="Z77">
        <f t="shared" si="10"/>
        <v>8</v>
      </c>
      <c r="AA77">
        <f t="shared" si="10"/>
        <v>13</v>
      </c>
      <c r="AB77">
        <f t="shared" si="11"/>
        <v>3</v>
      </c>
      <c r="AC77" t="e">
        <f t="shared" si="12"/>
        <v>#N/A</v>
      </c>
      <c r="AD77" t="e">
        <f t="shared" si="13"/>
        <v>#N/A</v>
      </c>
      <c r="AE77">
        <f t="shared" si="14"/>
        <v>1</v>
      </c>
      <c r="AF77">
        <f t="shared" si="14"/>
        <v>7</v>
      </c>
    </row>
    <row r="78" spans="1:32" hidden="1" outlineLevel="1">
      <c r="A78" t="s">
        <v>106</v>
      </c>
      <c r="B78">
        <f>INDEX(AE2:AE50, MATCH(H77, A2:A50, 0))</f>
        <v>290.11130000000003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>
        <f t="shared" si="10"/>
        <v>3</v>
      </c>
      <c r="Z78">
        <f t="shared" si="10"/>
        <v>8</v>
      </c>
      <c r="AA78">
        <f t="shared" si="10"/>
        <v>13</v>
      </c>
      <c r="AB78">
        <f t="shared" si="11"/>
        <v>3</v>
      </c>
      <c r="AC78" t="e">
        <f t="shared" si="12"/>
        <v>#N/A</v>
      </c>
      <c r="AD78" t="e">
        <f t="shared" si="13"/>
        <v>#N/A</v>
      </c>
      <c r="AE78">
        <f t="shared" si="14"/>
        <v>1</v>
      </c>
      <c r="AF78">
        <f t="shared" si="14"/>
        <v>7</v>
      </c>
    </row>
    <row r="79" spans="1:32" hidden="1" outlineLevel="1">
      <c r="A79" t="s">
        <v>107</v>
      </c>
      <c r="B79">
        <f>LARGE(AE2:AE50, 1)</f>
        <v>290.11130000000003</v>
      </c>
      <c r="C79">
        <f>C78/B79</f>
        <v>3.446952945300648E-5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Finoah (IRE) is highly rated.</v>
      </c>
      <c r="H79" t="str">
        <f>INDEX(A2:A50, MATCH(B79, AE2:AE50, 0))</f>
        <v>Finoah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>
        <f t="shared" si="10"/>
        <v>3</v>
      </c>
      <c r="Z79">
        <f t="shared" si="10"/>
        <v>8</v>
      </c>
      <c r="AA79">
        <f t="shared" si="10"/>
        <v>13</v>
      </c>
      <c r="AB79">
        <f t="shared" si="11"/>
        <v>3</v>
      </c>
      <c r="AC79" t="e">
        <f t="shared" si="12"/>
        <v>#N/A</v>
      </c>
      <c r="AD79" t="e">
        <f t="shared" si="13"/>
        <v>#N/A</v>
      </c>
      <c r="AE79">
        <f t="shared" si="14"/>
        <v>1</v>
      </c>
      <c r="AF79">
        <f t="shared" si="14"/>
        <v>7</v>
      </c>
    </row>
    <row r="80" spans="1:32" hidden="1" outlineLevel="1">
      <c r="A80" t="s">
        <v>108</v>
      </c>
      <c r="B80">
        <f>INDEX(W2:W50,MATCH(H77,A2:A50,0))</f>
        <v>21.700700000000001</v>
      </c>
      <c r="C80">
        <f>(B81-B80)+0.01</f>
        <v>0.01</v>
      </c>
      <c r="D80" t="str">
        <f>D2</f>
        <v xml:space="preserve">6f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>
        <f t="shared" si="10"/>
        <v>3</v>
      </c>
      <c r="Z80">
        <f t="shared" si="10"/>
        <v>8</v>
      </c>
      <c r="AA80">
        <f t="shared" si="10"/>
        <v>13</v>
      </c>
      <c r="AB80">
        <f t="shared" si="11"/>
        <v>3</v>
      </c>
      <c r="AC80" t="e">
        <f t="shared" si="12"/>
        <v>#N/A</v>
      </c>
      <c r="AD80" t="e">
        <f t="shared" si="13"/>
        <v>#N/A</v>
      </c>
      <c r="AE80">
        <f t="shared" si="14"/>
        <v>1</v>
      </c>
      <c r="AF80">
        <f t="shared" si="14"/>
        <v>7</v>
      </c>
    </row>
    <row r="81" spans="1:19" hidden="1" outlineLevel="1">
      <c r="A81" t="s">
        <v>109</v>
      </c>
      <c r="B81">
        <f>LARGE(W2:W49, 1)</f>
        <v>21.700700000000001</v>
      </c>
      <c r="C81">
        <f>C80/B81</f>
        <v>4.6081462809955439E-4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Wearraah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Redcar</v>
      </c>
    </row>
    <row r="82" spans="1:19" hidden="1" outlineLevel="1">
      <c r="A82" t="s">
        <v>110</v>
      </c>
      <c r="B82">
        <f>INDEX(M2:M49, MATCH(H77, A2:A49, 0))</f>
        <v>118.6862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118.6862</v>
      </c>
      <c r="C83">
        <f>C82/B83</f>
        <v>8.4255793849664077E-5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Finoah (IRE)is the form horse.</v>
      </c>
      <c r="H83" t="str">
        <f>INDEX(A2:A50,MATCH(B83,INDEX(M2:M50,0)))</f>
        <v>Wearraah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1.8788</v>
      </c>
      <c r="C84">
        <f>(B85-B84)+0.01</f>
        <v>0.70130000000000003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2.5701000000000001</v>
      </c>
      <c r="C85">
        <f>C84/B85</f>
        <v>0.2728687599704292</v>
      </c>
      <c r="D85" t="str">
        <f>IF(AND(J2="2yo", C85&gt;0.2), "YES", "NO")</f>
        <v>YES</v>
      </c>
      <c r="E85" t="str">
        <f>IF(J2&lt;&gt;"2yo", "IGNORE", "")</f>
        <v/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 xml:space="preserve">PLUS: The Stallion rating for lay selection Finoah (IRE) is 27.29% worse than best-rated stallion Galley Gold. </v>
      </c>
      <c r="H85" t="str">
        <f>INDEX(A2:A50, MATCH(B85, AC2:AC50, 0))</f>
        <v>Galley Gold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13.506399999999999</v>
      </c>
      <c r="C86">
        <f>(B87-B86)+0.01</f>
        <v>13.5036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27</v>
      </c>
      <c r="C87">
        <f>C86/B87</f>
        <v>0.50013333333333332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Pendleton is 50.01% ahead of Finoah (IRE). </v>
      </c>
      <c r="H87" t="str">
        <f>INDEX(A2:A50, MATCH(B87, AD2:AD50, 0))</f>
        <v>Pendleton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2.4916999999999998</v>
      </c>
      <c r="C88">
        <f>B89-B88</f>
        <v>0</v>
      </c>
      <c r="H88" t="str">
        <f>INDEX(X2:X50, MATCH(B88, Y2:Y50, 0))</f>
        <v>Kingscote, Richard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2.4916999999999998</v>
      </c>
      <c r="C89">
        <f>C88/B89</f>
        <v>0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Kingscote, Richard. </v>
      </c>
      <c r="H89" t="str">
        <f>INDEX(X2:X50, MATCH(B89, Y2:Y50, 0))</f>
        <v>Kingscote, Richard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67.967699999999994</v>
      </c>
      <c r="C90">
        <f>(B91-B90)+0.01</f>
        <v>0.01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67.967699999999994</v>
      </c>
      <c r="C91">
        <f>(C90+0.01)/(B91+0.01)</f>
        <v>2.9421413198740175E-4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Finoah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2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8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</v>
      </c>
    </row>
    <row r="96" spans="1:19" hidden="1" outlineLevel="1">
      <c r="A96" t="s">
        <v>70</v>
      </c>
      <c r="B96">
        <f>INDEX(Sheet1!H:H, MATCH($A$51, Sheet1!$A:$A,0))</f>
        <v>0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0.375</v>
      </c>
      <c r="C97" t="b">
        <f>IF(AND($B$94&gt;15,B97&gt;0.25),B56)</f>
        <v>0</v>
      </c>
      <c r="D97">
        <f t="shared" si="22"/>
        <v>6</v>
      </c>
      <c r="E97">
        <f t="shared" si="23"/>
        <v>1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0.125</v>
      </c>
      <c r="C101" t="b">
        <f>IF(AND($B$94&gt;15,B101&gt;0.25),B60)</f>
        <v>0</v>
      </c>
      <c r="D101">
        <f t="shared" si="22"/>
        <v>5</v>
      </c>
      <c r="E101">
        <f t="shared" si="23"/>
        <v>2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5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5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5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5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5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5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5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5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5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5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">
    <cfRule type="colorScale" priority="1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1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1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1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1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1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2:W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5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">
    <cfRule type="colorScale" priority="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2:AG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20" bestFit="1" customWidth="1"/>
    <col min="3" max="4" width="12" bestFit="1" customWidth="1"/>
    <col min="5" max="5" width="11" bestFit="1" customWidth="1"/>
    <col min="6" max="6" width="13.28515625" bestFit="1" customWidth="1"/>
    <col min="7" max="7" width="97" bestFit="1" customWidth="1"/>
    <col min="8" max="8" width="15.7109375" bestFit="1" customWidth="1"/>
    <col min="9" max="9" width="13.42578125" bestFit="1" customWidth="1"/>
    <col min="10" max="10" width="16.28515625" bestFit="1" customWidth="1"/>
    <col min="11" max="11" width="44.5703125" bestFit="1" customWidth="1"/>
    <col min="12" max="12" width="20" bestFit="1" customWidth="1"/>
    <col min="13" max="13" width="16.85546875" bestFit="1" customWidth="1"/>
    <col min="14" max="17" width="20" bestFit="1" customWidth="1"/>
    <col min="18" max="18" width="18.5703125" bestFit="1" customWidth="1"/>
    <col min="19" max="19" width="20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6.85546875" bestFit="1" customWidth="1"/>
    <col min="25" max="25" width="14.42578125" bestFit="1" customWidth="1"/>
    <col min="26" max="26" width="20.140625" bestFit="1" customWidth="1"/>
    <col min="27" max="27" width="15" bestFit="1" customWidth="1"/>
    <col min="28" max="28" width="22.1406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8.570312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293</v>
      </c>
      <c r="B2" s="1">
        <v>0.51041666666666663</v>
      </c>
      <c r="C2" t="s">
        <v>175</v>
      </c>
      <c r="D2" t="s">
        <v>229</v>
      </c>
      <c r="E2" t="s">
        <v>290</v>
      </c>
      <c r="F2">
        <v>6469</v>
      </c>
      <c r="G2" t="s">
        <v>291</v>
      </c>
      <c r="H2" t="s">
        <v>232</v>
      </c>
      <c r="I2" t="s">
        <v>233</v>
      </c>
      <c r="J2" t="s">
        <v>234</v>
      </c>
      <c r="K2" t="s">
        <v>292</v>
      </c>
      <c r="L2">
        <v>2</v>
      </c>
      <c r="M2">
        <v>67.204999999999998</v>
      </c>
      <c r="N2">
        <v>98.012100000000004</v>
      </c>
      <c r="O2">
        <v>46.531799999999997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22.1571</v>
      </c>
      <c r="X2" t="s">
        <v>294</v>
      </c>
      <c r="Y2">
        <v>1.4902</v>
      </c>
      <c r="Z2" t="s">
        <v>295</v>
      </c>
      <c r="AA2">
        <v>1.2966</v>
      </c>
      <c r="AB2" t="s">
        <v>296</v>
      </c>
      <c r="AC2">
        <v>1.7130000000000001</v>
      </c>
      <c r="AD2">
        <v>35.833100000000002</v>
      </c>
      <c r="AE2" s="23">
        <v>319.22820000000002</v>
      </c>
      <c r="AF2">
        <v>1</v>
      </c>
      <c r="AG2">
        <v>105</v>
      </c>
    </row>
    <row r="3" spans="1:33">
      <c r="A3" t="s">
        <v>297</v>
      </c>
      <c r="B3" s="1">
        <v>0.51041666666666663</v>
      </c>
      <c r="C3" t="s">
        <v>175</v>
      </c>
      <c r="D3" t="s">
        <v>229</v>
      </c>
      <c r="E3" t="s">
        <v>290</v>
      </c>
      <c r="F3">
        <v>6469</v>
      </c>
      <c r="G3" t="s">
        <v>291</v>
      </c>
      <c r="H3" t="s">
        <v>232</v>
      </c>
      <c r="I3" t="s">
        <v>233</v>
      </c>
      <c r="J3" t="s">
        <v>234</v>
      </c>
      <c r="K3" t="s">
        <v>292</v>
      </c>
      <c r="L3">
        <v>2</v>
      </c>
      <c r="M3">
        <v>89.171000000000006</v>
      </c>
      <c r="N3">
        <v>40.612099999999998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19.552099999999999</v>
      </c>
      <c r="X3" t="s">
        <v>298</v>
      </c>
      <c r="Y3">
        <v>1.1056999999999999</v>
      </c>
      <c r="Z3" t="s">
        <v>299</v>
      </c>
      <c r="AA3">
        <v>0.47720000000000001</v>
      </c>
      <c r="AB3" t="s">
        <v>256</v>
      </c>
      <c r="AC3">
        <v>1.2625</v>
      </c>
      <c r="AD3">
        <v>13.3</v>
      </c>
      <c r="AE3">
        <v>221.52500000000001</v>
      </c>
      <c r="AF3">
        <v>2</v>
      </c>
      <c r="AG3">
        <v>0</v>
      </c>
    </row>
    <row r="4" spans="1:33">
      <c r="A4" t="s">
        <v>300</v>
      </c>
      <c r="B4" s="1">
        <v>0.51041666666666663</v>
      </c>
      <c r="C4" t="s">
        <v>175</v>
      </c>
      <c r="D4" t="s">
        <v>229</v>
      </c>
      <c r="E4" t="s">
        <v>290</v>
      </c>
      <c r="F4">
        <v>6469</v>
      </c>
      <c r="G4" t="s">
        <v>291</v>
      </c>
      <c r="H4" t="s">
        <v>232</v>
      </c>
      <c r="I4" t="s">
        <v>233</v>
      </c>
      <c r="J4" t="s">
        <v>234</v>
      </c>
      <c r="K4" t="s">
        <v>292</v>
      </c>
      <c r="L4">
        <v>2</v>
      </c>
      <c r="M4">
        <v>62.991500000000002</v>
      </c>
      <c r="N4">
        <v>51.366799999999998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18.764299999999999</v>
      </c>
      <c r="X4" t="s">
        <v>301</v>
      </c>
      <c r="Y4">
        <v>1.8328</v>
      </c>
      <c r="Z4" t="s">
        <v>302</v>
      </c>
      <c r="AA4">
        <v>2.6074000000000002</v>
      </c>
      <c r="AB4" t="s">
        <v>303</v>
      </c>
      <c r="AC4">
        <v>1.4602999999999999</v>
      </c>
      <c r="AD4">
        <v>1.8</v>
      </c>
      <c r="AE4">
        <v>191.76669999999999</v>
      </c>
      <c r="AF4">
        <v>6.5</v>
      </c>
      <c r="AG4">
        <v>0</v>
      </c>
    </row>
    <row r="5" spans="1:33">
      <c r="A5" t="s">
        <v>304</v>
      </c>
      <c r="B5" s="1">
        <v>0.51041666666666663</v>
      </c>
      <c r="C5" t="s">
        <v>175</v>
      </c>
      <c r="D5" t="s">
        <v>229</v>
      </c>
      <c r="E5" t="s">
        <v>290</v>
      </c>
      <c r="F5">
        <v>6469</v>
      </c>
      <c r="G5" t="s">
        <v>291</v>
      </c>
      <c r="H5" t="s">
        <v>232</v>
      </c>
      <c r="I5" t="s">
        <v>233</v>
      </c>
      <c r="J5" t="s">
        <v>234</v>
      </c>
      <c r="K5" t="s">
        <v>292</v>
      </c>
      <c r="L5">
        <v>2</v>
      </c>
      <c r="M5">
        <v>49.670200000000001</v>
      </c>
      <c r="N5">
        <v>40.026200000000003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18.278600000000001</v>
      </c>
      <c r="X5" t="s">
        <v>305</v>
      </c>
      <c r="Y5">
        <v>1.5737000000000001</v>
      </c>
      <c r="Z5" t="s">
        <v>306</v>
      </c>
      <c r="AA5">
        <v>0.74329999999999996</v>
      </c>
      <c r="AB5" t="s">
        <v>307</v>
      </c>
      <c r="AC5">
        <v>1.6951000000000001</v>
      </c>
      <c r="AD5">
        <v>3.3</v>
      </c>
      <c r="AE5">
        <v>155.21799999999999</v>
      </c>
      <c r="AF5">
        <v>10</v>
      </c>
      <c r="AG5">
        <v>0</v>
      </c>
    </row>
    <row r="6" spans="1:33">
      <c r="A6" t="s">
        <v>308</v>
      </c>
      <c r="B6" s="1">
        <v>0.51041666666666663</v>
      </c>
      <c r="C6" t="s">
        <v>175</v>
      </c>
      <c r="D6" t="s">
        <v>229</v>
      </c>
      <c r="E6" t="s">
        <v>290</v>
      </c>
      <c r="F6">
        <v>6469</v>
      </c>
      <c r="G6" t="s">
        <v>291</v>
      </c>
      <c r="H6" t="s">
        <v>232</v>
      </c>
      <c r="I6" t="s">
        <v>233</v>
      </c>
      <c r="J6" t="s">
        <v>234</v>
      </c>
      <c r="K6" t="s">
        <v>292</v>
      </c>
      <c r="L6">
        <v>2</v>
      </c>
      <c r="M6">
        <v>53.641199999999998</v>
      </c>
      <c r="N6">
        <v>30.474599999999999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14.528600000000001</v>
      </c>
      <c r="X6" t="s">
        <v>309</v>
      </c>
      <c r="Y6">
        <v>1.3896999999999999</v>
      </c>
      <c r="Z6" t="s">
        <v>310</v>
      </c>
      <c r="AA6">
        <v>3.1661000000000001</v>
      </c>
      <c r="AB6" t="s">
        <v>311</v>
      </c>
      <c r="AC6">
        <v>1.8945000000000001</v>
      </c>
      <c r="AD6">
        <v>1.8</v>
      </c>
      <c r="AE6">
        <v>143.6345</v>
      </c>
      <c r="AF6">
        <v>66</v>
      </c>
      <c r="AG6">
        <v>0</v>
      </c>
    </row>
    <row r="7" spans="1:33">
      <c r="A7" t="s">
        <v>312</v>
      </c>
      <c r="B7" s="1">
        <v>0.51041666666666663</v>
      </c>
      <c r="C7" t="s">
        <v>175</v>
      </c>
      <c r="D7" t="s">
        <v>229</v>
      </c>
      <c r="E7" t="s">
        <v>290</v>
      </c>
      <c r="F7">
        <v>6469</v>
      </c>
      <c r="G7" t="s">
        <v>291</v>
      </c>
      <c r="H7" t="s">
        <v>232</v>
      </c>
      <c r="I7" t="s">
        <v>233</v>
      </c>
      <c r="J7" t="s">
        <v>234</v>
      </c>
      <c r="K7" t="s">
        <v>292</v>
      </c>
      <c r="L7">
        <v>2</v>
      </c>
      <c r="M7">
        <v>52.989699999999999</v>
      </c>
      <c r="N7">
        <v>29.031300000000002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12.6693</v>
      </c>
      <c r="X7" t="s">
        <v>313</v>
      </c>
      <c r="Y7">
        <v>1.3487</v>
      </c>
      <c r="Z7" t="s">
        <v>314</v>
      </c>
      <c r="AA7">
        <v>0.2382</v>
      </c>
      <c r="AB7" t="s">
        <v>315</v>
      </c>
      <c r="AC7">
        <v>0.9375</v>
      </c>
      <c r="AD7">
        <v>1.8</v>
      </c>
      <c r="AE7">
        <v>134.77080000000001</v>
      </c>
      <c r="AF7">
        <v>66</v>
      </c>
      <c r="AG7">
        <v>0</v>
      </c>
    </row>
    <row r="8" spans="1:33">
      <c r="A8" t="s">
        <v>316</v>
      </c>
      <c r="B8" s="1">
        <v>0.51041666666666663</v>
      </c>
      <c r="C8" t="s">
        <v>175</v>
      </c>
      <c r="D8" t="s">
        <v>229</v>
      </c>
      <c r="E8" t="s">
        <v>290</v>
      </c>
      <c r="F8">
        <v>6469</v>
      </c>
      <c r="G8" t="s">
        <v>291</v>
      </c>
      <c r="H8" t="s">
        <v>232</v>
      </c>
      <c r="I8" t="s">
        <v>233</v>
      </c>
      <c r="J8" t="s">
        <v>234</v>
      </c>
      <c r="K8" t="s">
        <v>292</v>
      </c>
      <c r="L8">
        <v>2</v>
      </c>
      <c r="M8">
        <v>38.8474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9.2543000000000006</v>
      </c>
      <c r="X8" t="s">
        <v>317</v>
      </c>
      <c r="Y8">
        <v>2.0148000000000001</v>
      </c>
      <c r="Z8" t="s">
        <v>318</v>
      </c>
      <c r="AA8">
        <v>0.95299999999999996</v>
      </c>
      <c r="AB8" t="s">
        <v>319</v>
      </c>
      <c r="AC8">
        <v>1.9403999999999999</v>
      </c>
      <c r="AD8">
        <v>1.8</v>
      </c>
      <c r="AE8">
        <v>113.8968</v>
      </c>
      <c r="AF8">
        <v>33</v>
      </c>
      <c r="AG8">
        <v>0</v>
      </c>
    </row>
    <row r="9" spans="1:33">
      <c r="A9" t="s">
        <v>320</v>
      </c>
      <c r="B9" s="1">
        <v>0.51041666666666663</v>
      </c>
      <c r="C9" t="s">
        <v>175</v>
      </c>
      <c r="D9" t="s">
        <v>229</v>
      </c>
      <c r="E9" t="s">
        <v>290</v>
      </c>
      <c r="F9">
        <v>6469</v>
      </c>
      <c r="G9" t="s">
        <v>291</v>
      </c>
      <c r="H9" t="s">
        <v>232</v>
      </c>
      <c r="I9" t="s">
        <v>233</v>
      </c>
      <c r="J9" t="s">
        <v>234</v>
      </c>
      <c r="K9" t="s">
        <v>292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 t="s">
        <v>321</v>
      </c>
      <c r="Y9">
        <v>2.5796999999999999</v>
      </c>
      <c r="Z9" t="s">
        <v>322</v>
      </c>
      <c r="AA9">
        <v>1.2907</v>
      </c>
      <c r="AB9" t="s">
        <v>323</v>
      </c>
      <c r="AC9">
        <v>2.1355</v>
      </c>
      <c r="AD9">
        <v>5.8</v>
      </c>
      <c r="AE9">
        <v>11.805899999999999</v>
      </c>
      <c r="AF9">
        <v>20</v>
      </c>
      <c r="AG9">
        <v>0</v>
      </c>
    </row>
    <row r="10" spans="1:33">
      <c r="A10" t="s">
        <v>324</v>
      </c>
      <c r="B10" s="1">
        <v>0.51041666666666663</v>
      </c>
      <c r="C10" t="s">
        <v>175</v>
      </c>
      <c r="D10" t="s">
        <v>229</v>
      </c>
      <c r="E10" t="s">
        <v>290</v>
      </c>
      <c r="F10">
        <v>6469</v>
      </c>
      <c r="G10" t="s">
        <v>291</v>
      </c>
      <c r="H10" t="s">
        <v>232</v>
      </c>
      <c r="I10" t="s">
        <v>233</v>
      </c>
      <c r="J10" t="s">
        <v>234</v>
      </c>
      <c r="K10" t="s">
        <v>292</v>
      </c>
      <c r="L10">
        <v>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Y10">
        <v>0</v>
      </c>
      <c r="Z10" t="s">
        <v>325</v>
      </c>
      <c r="AA10">
        <v>1.7629999999999999</v>
      </c>
      <c r="AB10" t="s">
        <v>326</v>
      </c>
      <c r="AC10">
        <v>1.6920999999999999</v>
      </c>
      <c r="AD10">
        <v>1.8</v>
      </c>
      <c r="AE10">
        <v>5.2550999999999997</v>
      </c>
      <c r="AF10">
        <v>0</v>
      </c>
      <c r="AG10">
        <v>0</v>
      </c>
    </row>
    <row r="51" spans="1:33" hidden="1" outlineLevel="1">
      <c r="A51" t="str">
        <f>C2</f>
        <v>Leicester</v>
      </c>
      <c r="B51">
        <f>B2</f>
        <v>0.51041666666666663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Dazzling Dan (IRE)</v>
      </c>
      <c r="L52" t="str">
        <f t="shared" si="0"/>
        <v>Watan</v>
      </c>
      <c r="M52" t="str">
        <f t="shared" si="0"/>
        <v>Watan</v>
      </c>
      <c r="N52" t="str">
        <f t="shared" ref="N52:N91" si="1">INDEX($A$2:$A$20,(MATCH(LARGE(W$2:W$20,$J52),W$2:W$20,0)))</f>
        <v>Watan</v>
      </c>
      <c r="O52" t="str">
        <f t="shared" ref="O52:O91" si="2">INDEX($A$2:$A$20,(MATCH(LARGE(AA$2:AA$20,$J52),AA$2:AA$20,0)))</f>
        <v>Another Reason (IRE)</v>
      </c>
      <c r="P52" t="str">
        <f t="shared" ref="P52:P91" si="3">INDEX($A$2:$A$20,(MATCH(LARGE(Y$2:Y$20,$J52),Y$2:Y$20,0)))</f>
        <v>Angel Dundee</v>
      </c>
      <c r="Q52" t="str">
        <f t="shared" ref="Q52:Q91" si="4">INDEX($A$2:$A$20,(MATCH(LARGE(Y$2:Y$20,$J52),Y$2:Y$20,0)))</f>
        <v>Angel Dundee</v>
      </c>
      <c r="R52" t="str">
        <f t="shared" ref="R52:R91" si="5">INDEX($A$2:$A$20,(MATCH(LARGE(AD$2:AD$20,$J52),AD$2:AD$20,0)))</f>
        <v>Watan</v>
      </c>
      <c r="S52" t="str">
        <f t="shared" ref="S52:S80" si="6">A2</f>
        <v>Watan</v>
      </c>
      <c r="V52">
        <f t="shared" ref="V52:V80" si="7">SUM(Y52:AF52)</f>
        <v>61</v>
      </c>
      <c r="W52">
        <f t="shared" ref="W52:W80" si="8">V52-AG2</f>
        <v>-44</v>
      </c>
      <c r="X52">
        <f t="shared" ref="X52:X60" si="9">IF(ISNA(W52),"",W52)</f>
        <v>-44</v>
      </c>
      <c r="Y52">
        <f t="shared" ref="Y52:AA80" si="10">(($H$63+1)-(RANK(M2,M$2:M$30)))</f>
        <v>8</v>
      </c>
      <c r="Z52">
        <f t="shared" si="10"/>
        <v>9</v>
      </c>
      <c r="AA52">
        <f t="shared" si="10"/>
        <v>9</v>
      </c>
      <c r="AB52">
        <f t="shared" ref="AB52:AB80" si="11">(($H$63+1)-(RANK(W2,W$2:W$30)))</f>
        <v>9</v>
      </c>
      <c r="AC52">
        <f t="shared" ref="AC52:AC80" si="12">(($H$63+1)-(RANK(Y2,Y$2:Y$30)))</f>
        <v>5</v>
      </c>
      <c r="AD52">
        <f t="shared" ref="AD52:AD80" si="13">(($H$63+1)-(RANK(AA2,AA$2:AA$30)))</f>
        <v>6</v>
      </c>
      <c r="AE52">
        <f t="shared" ref="AE52:AF80" si="14">(($H$63+1)-(RANK(AC2,AC$2:AC$30)))</f>
        <v>6</v>
      </c>
      <c r="AF52">
        <f t="shared" si="14"/>
        <v>9</v>
      </c>
      <c r="AG52" t="str">
        <f>INDEX(S52:S92, MATCH(LARGE(X52:X92, 1),X52:X92, 0))</f>
        <v>Stylish Motion (IRE)</v>
      </c>
    </row>
    <row r="53" spans="1:33" hidden="1" outlineLevel="1">
      <c r="A53" t="s">
        <v>43</v>
      </c>
      <c r="B53" t="str">
        <f>A2</f>
        <v>Watan</v>
      </c>
      <c r="C53">
        <f>AE2</f>
        <v>319.22820000000002</v>
      </c>
      <c r="D53">
        <f>AG2</f>
        <v>105</v>
      </c>
      <c r="E53">
        <f>C53-D53</f>
        <v>214.22820000000002</v>
      </c>
      <c r="F53">
        <f>SUMIF(B53:B61, B53, G53:G61)</f>
        <v>1.0524650100451556</v>
      </c>
      <c r="G53">
        <f>(1/C53)*(C53-C54)</f>
        <v>0.306060680102823</v>
      </c>
      <c r="H53">
        <f>AF2</f>
        <v>1</v>
      </c>
      <c r="J53">
        <v>2</v>
      </c>
      <c r="K53" t="str">
        <f t="shared" si="0"/>
        <v>Watan</v>
      </c>
      <c r="L53" t="str">
        <f t="shared" si="0"/>
        <v>Stylish Motion (IRE)</v>
      </c>
      <c r="M53" t="str">
        <f t="shared" si="0"/>
        <v>Dazzling Dan (IRE)</v>
      </c>
      <c r="N53" t="str">
        <f t="shared" si="1"/>
        <v>Dazzling Dan (IRE)</v>
      </c>
      <c r="O53" t="str">
        <f t="shared" si="2"/>
        <v>Stylish Motion (IRE)</v>
      </c>
      <c r="P53" t="str">
        <f t="shared" si="3"/>
        <v>Lorcan</v>
      </c>
      <c r="Q53" t="str">
        <f t="shared" si="4"/>
        <v>Lorcan</v>
      </c>
      <c r="R53" t="str">
        <f t="shared" si="5"/>
        <v>Dazzling Dan (IRE)</v>
      </c>
      <c r="S53" t="str">
        <f t="shared" si="6"/>
        <v>Dazzling Dan (IRE)</v>
      </c>
      <c r="V53">
        <f t="shared" si="7"/>
        <v>46</v>
      </c>
      <c r="W53">
        <f t="shared" si="8"/>
        <v>46</v>
      </c>
      <c r="X53">
        <f t="shared" si="9"/>
        <v>46</v>
      </c>
      <c r="Y53">
        <f t="shared" si="10"/>
        <v>9</v>
      </c>
      <c r="Z53">
        <f t="shared" si="10"/>
        <v>7</v>
      </c>
      <c r="AA53">
        <f t="shared" si="10"/>
        <v>8</v>
      </c>
      <c r="AB53">
        <f t="shared" si="11"/>
        <v>8</v>
      </c>
      <c r="AC53">
        <f t="shared" si="12"/>
        <v>2</v>
      </c>
      <c r="AD53">
        <f t="shared" si="13"/>
        <v>2</v>
      </c>
      <c r="AE53">
        <f t="shared" si="14"/>
        <v>2</v>
      </c>
      <c r="AF53">
        <f t="shared" si="14"/>
        <v>8</v>
      </c>
    </row>
    <row r="54" spans="1:33" hidden="1" outlineLevel="1">
      <c r="A54" t="s">
        <v>44</v>
      </c>
      <c r="B54" t="str">
        <f>A3</f>
        <v>Dazzling Dan (IRE)</v>
      </c>
      <c r="C54">
        <f>AE3</f>
        <v>221.52500000000001</v>
      </c>
      <c r="D54">
        <f>AG3</f>
        <v>0</v>
      </c>
      <c r="E54">
        <f t="shared" ref="E54:E55" si="15">C54-D54</f>
        <v>221.52500000000001</v>
      </c>
      <c r="F54">
        <f ca="1">SUMIF(B53:B64, B54, G53:G61)</f>
        <v>0.24633569209720654</v>
      </c>
      <c r="H54">
        <f>AF3</f>
        <v>2</v>
      </c>
      <c r="J54">
        <v>3</v>
      </c>
      <c r="K54" t="str">
        <f t="shared" si="0"/>
        <v>Stylish Motion (IRE)</v>
      </c>
      <c r="L54" t="str">
        <f t="shared" si="0"/>
        <v>Dazzling Dan (IRE)</v>
      </c>
      <c r="M54" t="str">
        <f t="shared" si="0"/>
        <v>Dazzling Dan (IRE)</v>
      </c>
      <c r="N54" t="str">
        <f t="shared" si="1"/>
        <v>Stylish Motion (IRE)</v>
      </c>
      <c r="O54" t="str">
        <f t="shared" si="2"/>
        <v>Hero Hero (IRE)</v>
      </c>
      <c r="P54" t="str">
        <f t="shared" si="3"/>
        <v>Stylish Motion (IRE)</v>
      </c>
      <c r="Q54" t="str">
        <f t="shared" si="4"/>
        <v>Stylish Motion (IRE)</v>
      </c>
      <c r="R54" t="str">
        <f t="shared" si="5"/>
        <v>Angel Dundee</v>
      </c>
      <c r="S54" t="str">
        <f t="shared" si="6"/>
        <v>Stylish Motion (IRE)</v>
      </c>
      <c r="V54">
        <f t="shared" si="7"/>
        <v>53</v>
      </c>
      <c r="W54">
        <f t="shared" si="8"/>
        <v>53</v>
      </c>
      <c r="X54">
        <f t="shared" si="9"/>
        <v>53</v>
      </c>
      <c r="Y54">
        <f t="shared" si="10"/>
        <v>7</v>
      </c>
      <c r="Z54">
        <f t="shared" si="10"/>
        <v>8</v>
      </c>
      <c r="AA54">
        <f t="shared" si="10"/>
        <v>8</v>
      </c>
      <c r="AB54">
        <f t="shared" si="11"/>
        <v>7</v>
      </c>
      <c r="AC54">
        <f t="shared" si="12"/>
        <v>7</v>
      </c>
      <c r="AD54">
        <f t="shared" si="13"/>
        <v>8</v>
      </c>
      <c r="AE54">
        <f t="shared" si="14"/>
        <v>3</v>
      </c>
      <c r="AF54">
        <f t="shared" si="14"/>
        <v>5</v>
      </c>
    </row>
    <row r="55" spans="1:33" hidden="1" outlineLevel="1">
      <c r="A55" t="s">
        <v>45</v>
      </c>
      <c r="B55" t="str">
        <f>A4</f>
        <v>Stylish Motion (IRE)</v>
      </c>
      <c r="C55">
        <f>AE4</f>
        <v>191.76669999999999</v>
      </c>
      <c r="D55">
        <f>AG4</f>
        <v>0</v>
      </c>
      <c r="E55">
        <f t="shared" si="15"/>
        <v>191.76669999999999</v>
      </c>
      <c r="F55">
        <f ca="1">SUMIF(B53:B64, B55, G53:G61)</f>
        <v>0</v>
      </c>
      <c r="H55">
        <f>AF4</f>
        <v>6.5</v>
      </c>
      <c r="J55">
        <v>4</v>
      </c>
      <c r="K55" t="str">
        <f t="shared" si="0"/>
        <v>Another Reason (IRE)</v>
      </c>
      <c r="L55" t="str">
        <f t="shared" si="0"/>
        <v>My Excelsa (IRE)</v>
      </c>
      <c r="M55" t="str">
        <f t="shared" si="0"/>
        <v>Dazzling Dan (IRE)</v>
      </c>
      <c r="N55" t="str">
        <f t="shared" si="1"/>
        <v>My Excelsa (IRE)</v>
      </c>
      <c r="O55" t="str">
        <f t="shared" si="2"/>
        <v>Watan</v>
      </c>
      <c r="P55" t="str">
        <f t="shared" si="3"/>
        <v>My Excelsa (IRE)</v>
      </c>
      <c r="Q55" t="str">
        <f t="shared" si="4"/>
        <v>My Excelsa (IRE)</v>
      </c>
      <c r="R55" t="str">
        <f t="shared" si="5"/>
        <v>My Excelsa (IRE)</v>
      </c>
      <c r="S55" t="str">
        <f t="shared" si="6"/>
        <v>My Excelsa (IRE)</v>
      </c>
      <c r="V55">
        <f t="shared" si="7"/>
        <v>44</v>
      </c>
      <c r="W55">
        <f t="shared" si="8"/>
        <v>44</v>
      </c>
      <c r="X55">
        <f t="shared" si="9"/>
        <v>44</v>
      </c>
      <c r="Y55">
        <f t="shared" si="10"/>
        <v>4</v>
      </c>
      <c r="Z55">
        <f t="shared" si="10"/>
        <v>6</v>
      </c>
      <c r="AA55">
        <f t="shared" si="10"/>
        <v>8</v>
      </c>
      <c r="AB55">
        <f t="shared" si="11"/>
        <v>6</v>
      </c>
      <c r="AC55">
        <f t="shared" si="12"/>
        <v>6</v>
      </c>
      <c r="AD55">
        <f t="shared" si="13"/>
        <v>3</v>
      </c>
      <c r="AE55">
        <f t="shared" si="14"/>
        <v>5</v>
      </c>
      <c r="AF55">
        <f t="shared" si="14"/>
        <v>6</v>
      </c>
    </row>
    <row r="56" spans="1:33" hidden="1" outlineLevel="1">
      <c r="A56" t="s">
        <v>46</v>
      </c>
      <c r="B56" t="str">
        <f>INDEX(A$2:A$20,MATCH(C56,M$2:M$20,0))</f>
        <v>Dazzling Dan (IRE)</v>
      </c>
      <c r="C56">
        <f>LARGE(M$2:M$20, D56)</f>
        <v>89.171000000000006</v>
      </c>
      <c r="D56">
        <v>1</v>
      </c>
      <c r="E56">
        <f>LARGE(M$2:M$20, F56)</f>
        <v>67.204999999999998</v>
      </c>
      <c r="F56">
        <v>2</v>
      </c>
      <c r="G56">
        <f t="shared" ref="G56:G61" si="16">IF(C56&gt;0, (1/C56)*(C56-E56), 0.1)</f>
        <v>0.24633569209720654</v>
      </c>
      <c r="H56">
        <f t="shared" ref="H56:H61" si="17">INDEX(AF$2:AF$20,MATCH(B56,A$2:A$20,0))</f>
        <v>2</v>
      </c>
      <c r="J56">
        <v>5</v>
      </c>
      <c r="K56" t="str">
        <f t="shared" si="0"/>
        <v>Attys Edge</v>
      </c>
      <c r="L56" t="str">
        <f t="shared" si="0"/>
        <v>Another Reason (IRE)</v>
      </c>
      <c r="M56" t="str">
        <f t="shared" si="0"/>
        <v>Dazzling Dan (IRE)</v>
      </c>
      <c r="N56" t="str">
        <f t="shared" si="1"/>
        <v>Another Reason (IRE)</v>
      </c>
      <c r="O56" t="str">
        <f t="shared" si="2"/>
        <v>Angel Dundee</v>
      </c>
      <c r="P56" t="str">
        <f t="shared" si="3"/>
        <v>Watan</v>
      </c>
      <c r="Q56" t="str">
        <f t="shared" si="4"/>
        <v>Watan</v>
      </c>
      <c r="R56" t="str">
        <f t="shared" si="5"/>
        <v>Stylish Motion (IRE)</v>
      </c>
      <c r="S56" t="str">
        <f t="shared" si="6"/>
        <v>Another Reason (IRE)</v>
      </c>
      <c r="V56">
        <f t="shared" si="7"/>
        <v>49</v>
      </c>
      <c r="W56">
        <f t="shared" si="8"/>
        <v>49</v>
      </c>
      <c r="X56">
        <f t="shared" si="9"/>
        <v>49</v>
      </c>
      <c r="Y56">
        <f t="shared" si="10"/>
        <v>6</v>
      </c>
      <c r="Z56">
        <f t="shared" si="10"/>
        <v>5</v>
      </c>
      <c r="AA56">
        <f t="shared" si="10"/>
        <v>8</v>
      </c>
      <c r="AB56">
        <f t="shared" si="11"/>
        <v>5</v>
      </c>
      <c r="AC56">
        <f t="shared" si="12"/>
        <v>4</v>
      </c>
      <c r="AD56">
        <f t="shared" si="13"/>
        <v>9</v>
      </c>
      <c r="AE56">
        <f t="shared" si="14"/>
        <v>7</v>
      </c>
      <c r="AF56">
        <f t="shared" si="14"/>
        <v>5</v>
      </c>
    </row>
    <row r="57" spans="1:33" hidden="1" outlineLevel="1">
      <c r="A57" t="s">
        <v>25</v>
      </c>
      <c r="B57" t="str">
        <f>INDEX(A$2:A$20,MATCH(C57,W$2:W$20,0))</f>
        <v>Watan</v>
      </c>
      <c r="C57">
        <f>LARGE(W$2:W$20, D57)</f>
        <v>22.1571</v>
      </c>
      <c r="D57">
        <v>1</v>
      </c>
      <c r="E57">
        <f>LARGE(W$2:W$20, F57)</f>
        <v>19.552099999999999</v>
      </c>
      <c r="F57">
        <v>2</v>
      </c>
      <c r="G57">
        <f t="shared" si="16"/>
        <v>0.1175695375297309</v>
      </c>
      <c r="H57">
        <f t="shared" si="17"/>
        <v>1</v>
      </c>
      <c r="J57">
        <v>6</v>
      </c>
      <c r="K57" t="str">
        <f t="shared" si="0"/>
        <v>My Excelsa (IRE)</v>
      </c>
      <c r="L57" t="str">
        <f t="shared" si="0"/>
        <v>Attys Edge</v>
      </c>
      <c r="M57" t="str">
        <f t="shared" si="0"/>
        <v>Dazzling Dan (IRE)</v>
      </c>
      <c r="N57" t="str">
        <f t="shared" si="1"/>
        <v>Attys Edge</v>
      </c>
      <c r="O57" t="str">
        <f t="shared" si="2"/>
        <v>Lorcan</v>
      </c>
      <c r="P57" t="str">
        <f t="shared" si="3"/>
        <v>Another Reason (IRE)</v>
      </c>
      <c r="Q57" t="str">
        <f t="shared" si="4"/>
        <v>Another Reason (IRE)</v>
      </c>
      <c r="R57" t="str">
        <f t="shared" si="5"/>
        <v>Stylish Motion (IRE)</v>
      </c>
      <c r="S57" t="str">
        <f t="shared" si="6"/>
        <v>Attys Edge</v>
      </c>
      <c r="V57">
        <f t="shared" si="7"/>
        <v>31</v>
      </c>
      <c r="W57">
        <f t="shared" si="8"/>
        <v>31</v>
      </c>
      <c r="X57">
        <f t="shared" si="9"/>
        <v>31</v>
      </c>
      <c r="Y57">
        <f t="shared" si="10"/>
        <v>5</v>
      </c>
      <c r="Z57">
        <f t="shared" si="10"/>
        <v>4</v>
      </c>
      <c r="AA57">
        <f t="shared" si="10"/>
        <v>8</v>
      </c>
      <c r="AB57">
        <f t="shared" si="11"/>
        <v>4</v>
      </c>
      <c r="AC57">
        <f t="shared" si="12"/>
        <v>3</v>
      </c>
      <c r="AD57">
        <f t="shared" si="13"/>
        <v>1</v>
      </c>
      <c r="AE57">
        <f t="shared" si="14"/>
        <v>1</v>
      </c>
      <c r="AF57">
        <f t="shared" si="14"/>
        <v>5</v>
      </c>
    </row>
    <row r="58" spans="1:33" hidden="1" outlineLevel="1">
      <c r="A58" t="s">
        <v>28</v>
      </c>
      <c r="B58" t="str">
        <f>INDEX(A$2:A$20,MATCH(C58,AA$2:AA$20,0))</f>
        <v>Another Reason (IRE)</v>
      </c>
      <c r="C58">
        <f>LARGE(AA$2:AA$20, D58)</f>
        <v>3.1661000000000001</v>
      </c>
      <c r="D58">
        <v>1</v>
      </c>
      <c r="E58">
        <f>LARGE(AA$2:AA$20, F58)</f>
        <v>2.6074000000000002</v>
      </c>
      <c r="F58">
        <v>2</v>
      </c>
      <c r="G58">
        <f t="shared" si="16"/>
        <v>0.17646315656485895</v>
      </c>
      <c r="H58">
        <f t="shared" si="17"/>
        <v>66</v>
      </c>
      <c r="J58">
        <v>7</v>
      </c>
      <c r="K58" t="str">
        <f t="shared" si="0"/>
        <v>Lorcan</v>
      </c>
      <c r="L58" t="str">
        <f t="shared" si="0"/>
        <v>Lorcan</v>
      </c>
      <c r="M58" t="str">
        <f t="shared" si="0"/>
        <v>Dazzling Dan (IRE)</v>
      </c>
      <c r="N58" t="str">
        <f t="shared" si="1"/>
        <v>Lorcan</v>
      </c>
      <c r="O58" t="str">
        <f t="shared" si="2"/>
        <v>My Excelsa (IRE)</v>
      </c>
      <c r="P58" t="str">
        <f t="shared" si="3"/>
        <v>Attys Edge</v>
      </c>
      <c r="Q58" t="str">
        <f t="shared" si="4"/>
        <v>Attys Edge</v>
      </c>
      <c r="R58" t="str">
        <f t="shared" si="5"/>
        <v>Stylish Motion (IRE)</v>
      </c>
      <c r="S58" t="str">
        <f t="shared" si="6"/>
        <v>Lorcan</v>
      </c>
      <c r="V58">
        <f t="shared" si="7"/>
        <v>42</v>
      </c>
      <c r="W58">
        <f t="shared" si="8"/>
        <v>42</v>
      </c>
      <c r="X58">
        <f t="shared" si="9"/>
        <v>42</v>
      </c>
      <c r="Y58">
        <f t="shared" si="10"/>
        <v>3</v>
      </c>
      <c r="Z58">
        <f t="shared" si="10"/>
        <v>3</v>
      </c>
      <c r="AA58">
        <f t="shared" si="10"/>
        <v>8</v>
      </c>
      <c r="AB58">
        <f t="shared" si="11"/>
        <v>3</v>
      </c>
      <c r="AC58">
        <f t="shared" si="12"/>
        <v>8</v>
      </c>
      <c r="AD58">
        <f t="shared" si="13"/>
        <v>4</v>
      </c>
      <c r="AE58">
        <f t="shared" si="14"/>
        <v>8</v>
      </c>
      <c r="AF58">
        <f t="shared" si="14"/>
        <v>5</v>
      </c>
    </row>
    <row r="59" spans="1:33" hidden="1" outlineLevel="1">
      <c r="A59" t="s">
        <v>30</v>
      </c>
      <c r="B59" t="str">
        <f>INDEX(A$2:A$20,MATCH(C59,AC$2:AC$20,0))</f>
        <v>Angel Dundee</v>
      </c>
      <c r="C59">
        <f>LARGE(AC$2:AC$20, D59)</f>
        <v>2.1355</v>
      </c>
      <c r="D59">
        <v>1</v>
      </c>
      <c r="E59">
        <f>LARGE(AC$2:AC$20, F59)</f>
        <v>1.9403999999999999</v>
      </c>
      <c r="F59">
        <v>2</v>
      </c>
      <c r="G59">
        <f t="shared" si="16"/>
        <v>9.136033715757437E-2</v>
      </c>
      <c r="H59">
        <f t="shared" si="17"/>
        <v>20</v>
      </c>
      <c r="J59">
        <v>8</v>
      </c>
      <c r="K59" t="str">
        <f t="shared" si="0"/>
        <v>Angel Dundee</v>
      </c>
      <c r="L59" t="str">
        <f t="shared" si="0"/>
        <v>Lorcan</v>
      </c>
      <c r="M59" t="str">
        <f t="shared" si="0"/>
        <v>Dazzling Dan (IRE)</v>
      </c>
      <c r="N59" t="str">
        <f t="shared" si="1"/>
        <v>Angel Dundee</v>
      </c>
      <c r="O59" t="str">
        <f t="shared" si="2"/>
        <v>Dazzling Dan (IRE)</v>
      </c>
      <c r="P59" t="str">
        <f t="shared" si="3"/>
        <v>Dazzling Dan (IRE)</v>
      </c>
      <c r="Q59" t="str">
        <f t="shared" si="4"/>
        <v>Dazzling Dan (IRE)</v>
      </c>
      <c r="R59" t="str">
        <f t="shared" si="5"/>
        <v>Stylish Motion (IRE)</v>
      </c>
      <c r="S59" t="str">
        <f t="shared" si="6"/>
        <v>Angel Dundee</v>
      </c>
      <c r="V59">
        <f t="shared" si="7"/>
        <v>45</v>
      </c>
      <c r="W59">
        <f t="shared" si="8"/>
        <v>45</v>
      </c>
      <c r="X59">
        <f t="shared" si="9"/>
        <v>45</v>
      </c>
      <c r="Y59">
        <f t="shared" si="10"/>
        <v>2</v>
      </c>
      <c r="Z59">
        <f t="shared" si="10"/>
        <v>3</v>
      </c>
      <c r="AA59">
        <f t="shared" si="10"/>
        <v>8</v>
      </c>
      <c r="AB59">
        <f t="shared" si="11"/>
        <v>2</v>
      </c>
      <c r="AC59">
        <f t="shared" si="12"/>
        <v>9</v>
      </c>
      <c r="AD59">
        <f t="shared" si="13"/>
        <v>5</v>
      </c>
      <c r="AE59">
        <f t="shared" si="14"/>
        <v>9</v>
      </c>
      <c r="AF59">
        <f t="shared" si="14"/>
        <v>7</v>
      </c>
    </row>
    <row r="60" spans="1:33" hidden="1" outlineLevel="1">
      <c r="A60" t="s">
        <v>26</v>
      </c>
      <c r="B60" t="str">
        <f>INDEX(A$2:A$20,MATCH(C60,Y$2:Y$20,0))</f>
        <v>Angel Dundee</v>
      </c>
      <c r="C60">
        <f>LARGE(Y$2:Y$20, D60)</f>
        <v>2.5796999999999999</v>
      </c>
      <c r="D60">
        <v>1</v>
      </c>
      <c r="E60">
        <f>LARGE(Y$2:Y$20, F60)</f>
        <v>2.0148000000000001</v>
      </c>
      <c r="F60">
        <v>2</v>
      </c>
      <c r="G60">
        <f t="shared" si="16"/>
        <v>0.2189789510408186</v>
      </c>
      <c r="H60">
        <f t="shared" si="17"/>
        <v>20</v>
      </c>
      <c r="J60">
        <v>9</v>
      </c>
      <c r="K60" t="str">
        <f t="shared" si="0"/>
        <v>Angel Dundee</v>
      </c>
      <c r="L60" t="str">
        <f t="shared" si="0"/>
        <v>Lorcan</v>
      </c>
      <c r="M60" t="str">
        <f t="shared" si="0"/>
        <v>Dazzling Dan (IRE)</v>
      </c>
      <c r="N60" t="str">
        <f t="shared" si="1"/>
        <v>Angel Dundee</v>
      </c>
      <c r="O60" t="str">
        <f t="shared" si="2"/>
        <v>Attys Edge</v>
      </c>
      <c r="P60" t="str">
        <f t="shared" si="3"/>
        <v>Hero Hero (IRE)</v>
      </c>
      <c r="Q60" t="str">
        <f t="shared" si="4"/>
        <v>Hero Hero (IRE)</v>
      </c>
      <c r="R60" t="str">
        <f t="shared" si="5"/>
        <v>Stylish Motion (IRE)</v>
      </c>
      <c r="S60" t="str">
        <f t="shared" si="6"/>
        <v>Hero Hero (IRE)</v>
      </c>
      <c r="V60">
        <f t="shared" si="7"/>
        <v>32</v>
      </c>
      <c r="W60">
        <f t="shared" si="8"/>
        <v>32</v>
      </c>
      <c r="X60">
        <f t="shared" si="9"/>
        <v>32</v>
      </c>
      <c r="Y60">
        <f t="shared" si="10"/>
        <v>2</v>
      </c>
      <c r="Z60">
        <f t="shared" si="10"/>
        <v>3</v>
      </c>
      <c r="AA60">
        <f t="shared" si="10"/>
        <v>8</v>
      </c>
      <c r="AB60">
        <f t="shared" si="11"/>
        <v>2</v>
      </c>
      <c r="AC60">
        <f t="shared" si="12"/>
        <v>1</v>
      </c>
      <c r="AD60">
        <f t="shared" si="13"/>
        <v>7</v>
      </c>
      <c r="AE60">
        <f t="shared" si="14"/>
        <v>4</v>
      </c>
      <c r="AF60">
        <f t="shared" si="14"/>
        <v>5</v>
      </c>
    </row>
    <row r="61" spans="1:33" hidden="1" outlineLevel="1">
      <c r="A61" t="s">
        <v>47</v>
      </c>
      <c r="B61" t="str">
        <f>INDEX(A$2:A$20,MATCH(C61,AD$2:AD$20,0))</f>
        <v>Watan</v>
      </c>
      <c r="C61">
        <f>LARGE(AD$2:AD$20, D61)</f>
        <v>35.833100000000002</v>
      </c>
      <c r="D61">
        <v>1</v>
      </c>
      <c r="E61">
        <f>LARGE(AD$2:AD$20, F61)</f>
        <v>13.3</v>
      </c>
      <c r="F61">
        <v>2</v>
      </c>
      <c r="G61">
        <f t="shared" si="16"/>
        <v>0.62883479241260176</v>
      </c>
      <c r="H61">
        <f t="shared" si="17"/>
        <v>1</v>
      </c>
      <c r="J61">
        <v>10</v>
      </c>
      <c r="K61" t="e">
        <f t="shared" si="0"/>
        <v>#NUM!</v>
      </c>
      <c r="L61" t="e">
        <f t="shared" si="0"/>
        <v>#NUM!</v>
      </c>
      <c r="M61" t="e">
        <f t="shared" si="0"/>
        <v>#NUM!</v>
      </c>
      <c r="N61" t="e">
        <f t="shared" si="1"/>
        <v>#NUM!</v>
      </c>
      <c r="O61" t="e">
        <f t="shared" si="2"/>
        <v>#NUM!</v>
      </c>
      <c r="P61" t="e">
        <f t="shared" si="3"/>
        <v>#NUM!</v>
      </c>
      <c r="Q61" t="e">
        <f t="shared" si="4"/>
        <v>#NUM!</v>
      </c>
      <c r="R61" t="e">
        <f t="shared" si="5"/>
        <v>#NUM!</v>
      </c>
      <c r="S61">
        <f t="shared" si="6"/>
        <v>0</v>
      </c>
      <c r="V61" t="e">
        <f t="shared" si="7"/>
        <v>#N/A</v>
      </c>
      <c r="W61" t="e">
        <f t="shared" si="8"/>
        <v>#N/A</v>
      </c>
      <c r="X61" t="str">
        <f>IF(ISNA(W61),"",W61)</f>
        <v/>
      </c>
      <c r="Y61">
        <f t="shared" si="10"/>
        <v>2</v>
      </c>
      <c r="Z61">
        <f t="shared" si="10"/>
        <v>3</v>
      </c>
      <c r="AA61">
        <f t="shared" si="10"/>
        <v>8</v>
      </c>
      <c r="AB61">
        <f t="shared" si="11"/>
        <v>2</v>
      </c>
      <c r="AC61">
        <f t="shared" si="12"/>
        <v>1</v>
      </c>
      <c r="AD61" t="e">
        <f t="shared" si="13"/>
        <v>#N/A</v>
      </c>
      <c r="AE61" t="e">
        <f t="shared" si="14"/>
        <v>#N/A</v>
      </c>
      <c r="AF61" t="e">
        <f t="shared" si="14"/>
        <v>#N/A</v>
      </c>
    </row>
    <row r="62" spans="1:33" hidden="1" outlineLevel="1">
      <c r="A62" t="s">
        <v>116</v>
      </c>
      <c r="B62" t="str">
        <f>IF(OR(D2="5f ", D2="6f ", D2="7f ", D2="1m "), B57, IF(J2="2yo", B59, B53))</f>
        <v>Watan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>
        <f t="shared" si="10"/>
        <v>2</v>
      </c>
      <c r="Z62">
        <f t="shared" si="10"/>
        <v>3</v>
      </c>
      <c r="AA62">
        <f t="shared" si="10"/>
        <v>8</v>
      </c>
      <c r="AB62">
        <f t="shared" si="11"/>
        <v>2</v>
      </c>
      <c r="AC62">
        <f t="shared" si="12"/>
        <v>1</v>
      </c>
      <c r="AD62" t="e">
        <f t="shared" si="13"/>
        <v>#N/A</v>
      </c>
      <c r="AE62" t="e">
        <f t="shared" si="14"/>
        <v>#N/A</v>
      </c>
      <c r="AF62" t="e">
        <f t="shared" si="14"/>
        <v>#N/A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Dazzling Dan (IRE)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9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>
        <f t="shared" si="10"/>
        <v>2</v>
      </c>
      <c r="Z63">
        <f t="shared" si="10"/>
        <v>3</v>
      </c>
      <c r="AA63">
        <f t="shared" si="10"/>
        <v>8</v>
      </c>
      <c r="AB63">
        <f t="shared" si="11"/>
        <v>2</v>
      </c>
      <c r="AC63">
        <f t="shared" si="12"/>
        <v>1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Watan</v>
      </c>
      <c r="C64">
        <f>INDEX(AF$2:AF$20,MATCH(B64,A$2:A$20,0))</f>
        <v>1</v>
      </c>
      <c r="D64">
        <v>1</v>
      </c>
      <c r="E64">
        <f>SUMIF(B53:B61, B64, G53:G61)</f>
        <v>1.0524650100451556</v>
      </c>
      <c r="F64">
        <v>0</v>
      </c>
      <c r="G64" t="str">
        <f>K2</f>
        <v>British Stallion Studs EBF Novice Stakes (Plus 10)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>
        <f t="shared" si="10"/>
        <v>2</v>
      </c>
      <c r="Z64">
        <f t="shared" si="10"/>
        <v>3</v>
      </c>
      <c r="AA64">
        <f t="shared" si="10"/>
        <v>8</v>
      </c>
      <c r="AB64">
        <f t="shared" si="11"/>
        <v>2</v>
      </c>
      <c r="AC64">
        <f t="shared" si="12"/>
        <v>1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Watan</v>
      </c>
      <c r="C65">
        <f>INDEX(AF$2:AF$20,MATCH(B65,A$2:A$20,0))</f>
        <v>1</v>
      </c>
      <c r="D65">
        <v>1</v>
      </c>
      <c r="F65">
        <f>IF(G68="Non Handicap", F64+1, F64)</f>
        <v>1</v>
      </c>
      <c r="G65" t="str">
        <f>D2</f>
        <v xml:space="preserve">6f </v>
      </c>
      <c r="H65">
        <f>LARGE(G58:G60, 1)</f>
        <v>0.2189789510408186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>
        <f t="shared" si="10"/>
        <v>2</v>
      </c>
      <c r="Z65">
        <f t="shared" si="10"/>
        <v>3</v>
      </c>
      <c r="AA65">
        <f t="shared" si="10"/>
        <v>8</v>
      </c>
      <c r="AB65">
        <f t="shared" si="11"/>
        <v>2</v>
      </c>
      <c r="AC65">
        <f t="shared" si="12"/>
        <v>1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6469</v>
      </c>
      <c r="H66">
        <f ca="1">LARGE(F53:F55, 1)</f>
        <v>1.0524650100451556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>
        <f t="shared" si="10"/>
        <v>2</v>
      </c>
      <c r="Z66">
        <f t="shared" si="10"/>
        <v>3</v>
      </c>
      <c r="AA66">
        <f t="shared" si="10"/>
        <v>8</v>
      </c>
      <c r="AB66">
        <f t="shared" si="11"/>
        <v>2</v>
      </c>
      <c r="AC66">
        <f t="shared" si="12"/>
        <v>1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Watan</v>
      </c>
      <c r="F67">
        <f>IF(H63&lt;11, F66+1, F66)</f>
        <v>2</v>
      </c>
      <c r="G67" t="str">
        <f>G2</f>
        <v>Good To Soft</v>
      </c>
      <c r="H67" t="str">
        <f ca="1">INDEX(B53:B55,MATCH(H66,F53:F55,0))</f>
        <v>Watan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>
        <f t="shared" si="10"/>
        <v>2</v>
      </c>
      <c r="Z67">
        <f t="shared" si="10"/>
        <v>3</v>
      </c>
      <c r="AA67">
        <f t="shared" si="10"/>
        <v>8</v>
      </c>
      <c r="AB67">
        <f t="shared" si="11"/>
        <v>2</v>
      </c>
      <c r="AC67">
        <f t="shared" si="12"/>
        <v>1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Watan</v>
      </c>
      <c r="B68" t="str">
        <f ca="1">IF(ISNA(A68), B56, A68)</f>
        <v>Watan</v>
      </c>
      <c r="C68">
        <f ca="1">INDEX(AF$2:AF$20,MATCH(B68,A$2:A$20,0))</f>
        <v>1</v>
      </c>
      <c r="D68">
        <v>1</v>
      </c>
      <c r="F68">
        <f ca="1">IF(E70&gt;0.5, F67+1, F67)</f>
        <v>3</v>
      </c>
      <c r="G68" t="str">
        <f>I2</f>
        <v>Non Handicap</v>
      </c>
      <c r="H68">
        <f ca="1">IF(G66&gt;10000, G70+1, G70)</f>
        <v>4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>
        <f t="shared" si="10"/>
        <v>2</v>
      </c>
      <c r="Z68">
        <f t="shared" si="10"/>
        <v>3</v>
      </c>
      <c r="AA68">
        <f t="shared" si="10"/>
        <v>8</v>
      </c>
      <c r="AB68">
        <f t="shared" si="11"/>
        <v>2</v>
      </c>
      <c r="AC68">
        <f t="shared" si="12"/>
        <v>1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Watan</v>
      </c>
      <c r="C69">
        <f ca="1">INDEX(AF$2:AF$20,MATCH(B69,A$2:A$20,0))</f>
        <v>1</v>
      </c>
      <c r="D69">
        <v>1</v>
      </c>
      <c r="F69">
        <f ca="1">IF(E70&gt;1, F68+1, F68)</f>
        <v>4</v>
      </c>
      <c r="G69">
        <f ca="1">IF(G66&lt;5000, F70-1, F70)</f>
        <v>4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>
        <f t="shared" si="10"/>
        <v>2</v>
      </c>
      <c r="Z69">
        <f t="shared" si="10"/>
        <v>3</v>
      </c>
      <c r="AA69">
        <f t="shared" si="10"/>
        <v>8</v>
      </c>
      <c r="AB69">
        <f t="shared" si="11"/>
        <v>2</v>
      </c>
      <c r="AC69">
        <f t="shared" si="12"/>
        <v>1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Watan</v>
      </c>
      <c r="C70">
        <f ca="1">INDEX(AF$2:AF$20,MATCH(B70,A$2:A$20,0))</f>
        <v>1</v>
      </c>
      <c r="D70">
        <v>1</v>
      </c>
      <c r="E70">
        <f ca="1">SUMIF(B53:B61, B70, G53:G61)</f>
        <v>1.0524650100451556</v>
      </c>
      <c r="F70">
        <f ca="1">IF(E70&gt;1.5, F69+1, F69)</f>
        <v>4</v>
      </c>
      <c r="G70">
        <f ca="1">IF(H63&gt;15, G69-1, G69)</f>
        <v>4</v>
      </c>
      <c r="H70" t="str">
        <f ca="1">IF(H68=0,"*",IF(H68=1,"*",IF(H68=2,"**",IF(H68=3,"***",IF(H68=4,"****",IF(H68&gt;=5,"*****","*"))))))</f>
        <v>****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>
        <f t="shared" si="10"/>
        <v>2</v>
      </c>
      <c r="Z70">
        <f t="shared" si="10"/>
        <v>3</v>
      </c>
      <c r="AA70">
        <f t="shared" si="10"/>
        <v>8</v>
      </c>
      <c r="AB70">
        <f t="shared" si="11"/>
        <v>2</v>
      </c>
      <c r="AC70">
        <f t="shared" si="12"/>
        <v>1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>
        <f t="shared" si="10"/>
        <v>2</v>
      </c>
      <c r="Z71">
        <f t="shared" si="10"/>
        <v>3</v>
      </c>
      <c r="AA71">
        <f t="shared" si="10"/>
        <v>8</v>
      </c>
      <c r="AB71">
        <f t="shared" si="11"/>
        <v>2</v>
      </c>
      <c r="AC71">
        <f t="shared" si="12"/>
        <v>1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Watan</v>
      </c>
      <c r="C72">
        <f>C53</f>
        <v>319.22820000000002</v>
      </c>
      <c r="D72">
        <f>(1/C72)*(C72-C73)</f>
        <v>0.306060680102823</v>
      </c>
      <c r="E72">
        <f>H53</f>
        <v>1</v>
      </c>
      <c r="F72">
        <f>(E72*10)-10</f>
        <v>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>
        <f t="shared" si="10"/>
        <v>2</v>
      </c>
      <c r="Z72">
        <f t="shared" si="10"/>
        <v>3</v>
      </c>
      <c r="AA72">
        <f t="shared" si="10"/>
        <v>8</v>
      </c>
      <c r="AB72">
        <f t="shared" si="11"/>
        <v>2</v>
      </c>
      <c r="AC72">
        <f t="shared" si="12"/>
        <v>1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Dazzling Dan (IRE)</v>
      </c>
      <c r="C73">
        <f t="shared" si="19"/>
        <v>221.52500000000001</v>
      </c>
      <c r="D73">
        <f>(1/C73)*(C73-C74)</f>
        <v>0.13433382236767868</v>
      </c>
      <c r="E73">
        <f t="shared" ref="E73:E74" si="20">H54</f>
        <v>2</v>
      </c>
      <c r="F73">
        <f>(E73*10)-10</f>
        <v>10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>
        <f t="shared" si="10"/>
        <v>2</v>
      </c>
      <c r="Z73">
        <f t="shared" si="10"/>
        <v>3</v>
      </c>
      <c r="AA73">
        <f t="shared" si="10"/>
        <v>8</v>
      </c>
      <c r="AB73">
        <f t="shared" si="11"/>
        <v>2</v>
      </c>
      <c r="AC73">
        <f t="shared" si="12"/>
        <v>1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Stylish Motion (IRE)</v>
      </c>
      <c r="C74">
        <f t="shared" si="19"/>
        <v>191.76669999999999</v>
      </c>
      <c r="E74">
        <f t="shared" si="20"/>
        <v>6.5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>
        <f t="shared" si="10"/>
        <v>2</v>
      </c>
      <c r="Z74">
        <f t="shared" si="10"/>
        <v>3</v>
      </c>
      <c r="AA74">
        <f t="shared" si="10"/>
        <v>8</v>
      </c>
      <c r="AB74">
        <f t="shared" si="11"/>
        <v>2</v>
      </c>
      <c r="AC74">
        <f t="shared" si="12"/>
        <v>1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>
        <f t="shared" si="10"/>
        <v>2</v>
      </c>
      <c r="Z75">
        <f t="shared" si="10"/>
        <v>3</v>
      </c>
      <c r="AA75">
        <f t="shared" si="10"/>
        <v>8</v>
      </c>
      <c r="AB75">
        <f t="shared" si="11"/>
        <v>2</v>
      </c>
      <c r="AC75">
        <f t="shared" si="12"/>
        <v>1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>
        <f t="shared" si="10"/>
        <v>2</v>
      </c>
      <c r="Z76">
        <f t="shared" si="10"/>
        <v>3</v>
      </c>
      <c r="AA76">
        <f t="shared" si="10"/>
        <v>8</v>
      </c>
      <c r="AB76">
        <f t="shared" si="11"/>
        <v>2</v>
      </c>
      <c r="AC76">
        <f t="shared" si="12"/>
        <v>1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0</v>
      </c>
      <c r="C77">
        <f>SMALL(AF2:AF50, 1)</f>
        <v>0</v>
      </c>
      <c r="D77" t="str">
        <f>IF(G77&lt;=3, "YES", "NO")</f>
        <v>YES</v>
      </c>
      <c r="E77">
        <f>IF(C77=0,SMALL(AF2:AF49,2), C77)</f>
        <v>1</v>
      </c>
      <c r="F77">
        <f>IF(E77=0, SMALL(AF2:AF49, 3), E77)</f>
        <v>1</v>
      </c>
      <c r="G77">
        <f>IF(F77=0, SMALL(AF2:AF49, 4), F77)</f>
        <v>1</v>
      </c>
      <c r="H77" t="str">
        <f>INDEX(A2:A50, MATCH(G77, AF2:AF50, 0))</f>
        <v>Watan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>
        <f t="shared" si="10"/>
        <v>2</v>
      </c>
      <c r="Z77">
        <f t="shared" si="10"/>
        <v>3</v>
      </c>
      <c r="AA77">
        <f t="shared" si="10"/>
        <v>8</v>
      </c>
      <c r="AB77">
        <f t="shared" si="11"/>
        <v>2</v>
      </c>
      <c r="AC77">
        <f t="shared" si="12"/>
        <v>1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319.22820000000002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>
        <f t="shared" si="10"/>
        <v>2</v>
      </c>
      <c r="Z78">
        <f t="shared" si="10"/>
        <v>3</v>
      </c>
      <c r="AA78">
        <f t="shared" si="10"/>
        <v>8</v>
      </c>
      <c r="AB78">
        <f t="shared" si="11"/>
        <v>2</v>
      </c>
      <c r="AC78">
        <f t="shared" si="12"/>
        <v>1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319.22820000000002</v>
      </c>
      <c r="C79">
        <f>C78/B79</f>
        <v>3.1325553318911051E-5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Watan is highly rated.</v>
      </c>
      <c r="H79" t="str">
        <f>INDEX(A2:A50, MATCH(B79, AE2:AE50, 0))</f>
        <v>Watan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>
        <f t="shared" si="10"/>
        <v>2</v>
      </c>
      <c r="Z79">
        <f t="shared" si="10"/>
        <v>3</v>
      </c>
      <c r="AA79">
        <f t="shared" si="10"/>
        <v>8</v>
      </c>
      <c r="AB79">
        <f t="shared" si="11"/>
        <v>2</v>
      </c>
      <c r="AC79">
        <f t="shared" si="12"/>
        <v>1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22.1571</v>
      </c>
      <c r="C80">
        <f>(B81-B80)+0.01</f>
        <v>0.01</v>
      </c>
      <c r="D80" t="str">
        <f>D2</f>
        <v xml:space="preserve">6f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>
        <f t="shared" si="10"/>
        <v>2</v>
      </c>
      <c r="Z80">
        <f t="shared" si="10"/>
        <v>3</v>
      </c>
      <c r="AA80">
        <f t="shared" si="10"/>
        <v>8</v>
      </c>
      <c r="AB80">
        <f t="shared" si="11"/>
        <v>2</v>
      </c>
      <c r="AC80">
        <f t="shared" si="12"/>
        <v>1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22.1571</v>
      </c>
      <c r="C81">
        <f>C80/B81</f>
        <v>4.5132260088188438E-4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Hero Hero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Leicester</v>
      </c>
    </row>
    <row r="82" spans="1:19" hidden="1" outlineLevel="1">
      <c r="A82" t="s">
        <v>110</v>
      </c>
      <c r="B82">
        <f>INDEX(M2:M49, MATCH(H77, A2:A49, 0))</f>
        <v>67.204999999999998</v>
      </c>
      <c r="C82">
        <f>(B83-B82)+0.01</f>
        <v>21.97600000000001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89.171000000000006</v>
      </c>
      <c r="C83">
        <f>C82/B83</f>
        <v>0.24644783617992405</v>
      </c>
      <c r="D83" t="str">
        <f>IF(C83&gt;0.2, "YES", "NO")</f>
        <v>YES</v>
      </c>
      <c r="G83" t="str">
        <f>IF(D83="YES",CONCATENATE("PLUS: Form horse "&amp;H83&amp;" is "&amp;ROUND(C83*100,2)&amp;"% ahead of the lay selection "&amp;H77&amp;". "),CONCATENATE("NEGATIVE: "&amp;H77&amp;"is the form horse."))</f>
        <v xml:space="preserve">PLUS: Form horse Hero Hero (IRE) is 24.64% ahead of the lay selection Watan. </v>
      </c>
      <c r="H83" t="str">
        <f>INDEX(A2:A50,MATCH(B83,INDEX(M2:M50,0)))</f>
        <v>Hero Hero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1.7130000000000001</v>
      </c>
      <c r="C84">
        <f>(B85-B84)+0.01</f>
        <v>0.43249999999999988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2.1355</v>
      </c>
      <c r="C85">
        <f>C84/B85</f>
        <v>0.20252868180753916</v>
      </c>
      <c r="D85" t="str">
        <f>IF(AND(J2="2yo", C85&gt;0.2), "YES", "NO")</f>
        <v>YES</v>
      </c>
      <c r="E85" t="str">
        <f>IF(J2&lt;&gt;"2yo", "IGNORE", "")</f>
        <v/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 xml:space="preserve">PLUS: The Stallion rating for lay selection Watan is 20.25% worse than best-rated stallion Angel Dundee. </v>
      </c>
      <c r="H85" t="str">
        <f>INDEX(A2:A50, MATCH(B85, AC2:AC50, 0))</f>
        <v>Angel Dundee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35.833100000000002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35.833100000000002</v>
      </c>
      <c r="C87">
        <f>C86/B87</f>
        <v>2.7907158465217914E-4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Watan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1.4902</v>
      </c>
      <c r="C88">
        <f>B89-B88</f>
        <v>1.0894999999999999</v>
      </c>
      <c r="H88" t="str">
        <f>INDEX(X2:X50, MATCH(B88, Y2:Y50, 0))</f>
        <v>Levey, S M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2.5796999999999999</v>
      </c>
      <c r="C89">
        <f>C88/B89</f>
        <v>0.42233593053455826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Keenan, Darragh is 42.23% ahead of Levey, S M. </v>
      </c>
      <c r="H89" t="str">
        <f>INDEX(X2:X50, MATCH(B89, Y2:Y50, 0))</f>
        <v>Keenan, Darragh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98.012100000000004</v>
      </c>
      <c r="C90">
        <f>(B91-B90)+0.01</f>
        <v>0.01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98.012100000000004</v>
      </c>
      <c r="C91">
        <f>(C90+0.01)/(B91+0.01)</f>
        <v>2.0403562053863361E-4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Watan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2</v>
      </c>
      <c r="E92">
        <f>COUNTIF(D79:D91, "YES")</f>
        <v>3</v>
      </c>
      <c r="F92" t="str">
        <f>IF(E92=0, "", IF(E92=1, "*", IF(E92=2, "**", IF(E92=3, "***", IF(E92=4, "****", IF(E92&gt;4, "*****", ""))))))</f>
        <v>***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53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0.24529999999999999</v>
      </c>
    </row>
    <row r="96" spans="1:19" hidden="1" outlineLevel="1">
      <c r="A96" t="s">
        <v>70</v>
      </c>
      <c r="B96">
        <f>INDEX(Sheet1!H:H, MATCH($A$51, Sheet1!$A:$A,0))</f>
        <v>0.24529999999999999</v>
      </c>
      <c r="C96" t="b">
        <f>IF(AND($B$94&gt;15,B96&gt;0.25),B55)</f>
        <v>0</v>
      </c>
      <c r="D96">
        <f t="shared" ref="D96:D101" si="22">RANK(B96, B$96:B$101, 2)</f>
        <v>5</v>
      </c>
      <c r="E96">
        <f t="shared" ref="E96:E101" si="23">7-D96</f>
        <v>2</v>
      </c>
      <c r="F96" t="str">
        <f t="shared" ref="F96:F101" si="24">IF(AND(OR(E96=1, E96=2), C96&lt;&gt;FALSE), C96, "")</f>
        <v/>
      </c>
      <c r="G96" t="str">
        <f>INDEX(F96:F101,MATCH(1,E96:E101,0))</f>
        <v>Watan</v>
      </c>
    </row>
    <row r="97" spans="1:6" hidden="1" outlineLevel="1">
      <c r="A97" t="s">
        <v>25</v>
      </c>
      <c r="B97">
        <f>INDEX(Sheet1!J:J, MATCH($A$51, Sheet1!$A:$A,0))</f>
        <v>0.1321</v>
      </c>
      <c r="C97" t="b">
        <f>IF(AND($B$94&gt;15,B97&gt;0.25),B56)</f>
        <v>0</v>
      </c>
      <c r="D97">
        <f t="shared" si="22"/>
        <v>2</v>
      </c>
      <c r="E97">
        <f t="shared" si="23"/>
        <v>5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0.3019</v>
      </c>
      <c r="C98" t="str">
        <f>IF(AND($B$94&gt;15,B98&gt;0.25),B57)</f>
        <v>Watan</v>
      </c>
      <c r="D98">
        <f t="shared" si="22"/>
        <v>6</v>
      </c>
      <c r="E98">
        <f t="shared" si="23"/>
        <v>1</v>
      </c>
      <c r="F98" t="str">
        <f t="shared" si="24"/>
        <v>Watan</v>
      </c>
    </row>
    <row r="99" spans="1:6" hidden="1" outlineLevel="1">
      <c r="A99" t="s">
        <v>26</v>
      </c>
      <c r="B99">
        <f>INDEX(Sheet1!P:P, MATCH($A$51, Sheet1!$A:$A,0))</f>
        <v>0.1132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0.15090000000000001</v>
      </c>
      <c r="C100" t="b">
        <f>IF(AND($B$94&gt;15,B100&gt;0.25),B58)</f>
        <v>0</v>
      </c>
      <c r="D100">
        <f t="shared" si="22"/>
        <v>3</v>
      </c>
      <c r="E100">
        <f t="shared" si="23"/>
        <v>4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0.22639999999999999</v>
      </c>
      <c r="C101" t="b">
        <f>IF(AND($B$94&gt;15,B101&gt;0.25),B60)</f>
        <v>0</v>
      </c>
      <c r="D101">
        <f t="shared" si="22"/>
        <v>4</v>
      </c>
      <c r="E101">
        <f t="shared" si="23"/>
        <v>3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3.85546875" bestFit="1" customWidth="1"/>
    <col min="2" max="3" width="19.42578125" bestFit="1" customWidth="1"/>
    <col min="4" max="5" width="12" bestFit="1" customWidth="1"/>
    <col min="6" max="6" width="13.28515625" bestFit="1" customWidth="1"/>
    <col min="7" max="7" width="255.7109375" bestFit="1" customWidth="1"/>
    <col min="8" max="8" width="19.42578125" bestFit="1" customWidth="1"/>
    <col min="9" max="9" width="13.42578125" bestFit="1" customWidth="1"/>
    <col min="10" max="10" width="16.28515625" bestFit="1" customWidth="1"/>
    <col min="11" max="11" width="37.140625" bestFit="1" customWidth="1"/>
    <col min="12" max="12" width="23.85546875" bestFit="1" customWidth="1"/>
    <col min="13" max="13" width="21.5703125" bestFit="1" customWidth="1"/>
    <col min="14" max="19" width="23.855468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22" bestFit="1" customWidth="1"/>
    <col min="25" max="25" width="14.42578125" bestFit="1" customWidth="1"/>
    <col min="26" max="26" width="19.85546875" bestFit="1" customWidth="1"/>
    <col min="27" max="27" width="15" bestFit="1" customWidth="1"/>
    <col min="28" max="28" width="22.855468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23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332</v>
      </c>
      <c r="B2" s="1">
        <v>0.51388888888888895</v>
      </c>
      <c r="C2" t="s">
        <v>212</v>
      </c>
      <c r="D2" t="s">
        <v>327</v>
      </c>
      <c r="F2">
        <v>6269</v>
      </c>
      <c r="G2" t="s">
        <v>328</v>
      </c>
      <c r="H2" t="s">
        <v>329</v>
      </c>
      <c r="I2" t="s">
        <v>233</v>
      </c>
      <c r="J2" t="s">
        <v>330</v>
      </c>
      <c r="K2" t="s">
        <v>331</v>
      </c>
      <c r="L2">
        <v>4</v>
      </c>
      <c r="M2">
        <v>115.99890000000001</v>
      </c>
      <c r="N2">
        <v>88.256500000000003</v>
      </c>
      <c r="O2">
        <v>19.425899999999999</v>
      </c>
      <c r="P2">
        <v>7.6845999999999997</v>
      </c>
      <c r="Q2">
        <v>4.8567</v>
      </c>
      <c r="R2">
        <v>4.9955999999999996</v>
      </c>
      <c r="S2">
        <v>2.8689</v>
      </c>
      <c r="T2">
        <v>1.4466000000000001</v>
      </c>
      <c r="U2">
        <v>1.8076000000000001</v>
      </c>
      <c r="V2">
        <v>1.4448000000000001</v>
      </c>
      <c r="W2">
        <v>7.5991999999999997</v>
      </c>
      <c r="X2" t="s">
        <v>333</v>
      </c>
      <c r="Y2">
        <v>2.7477999999999998</v>
      </c>
      <c r="Z2" t="s">
        <v>334</v>
      </c>
      <c r="AA2">
        <v>2.3571</v>
      </c>
      <c r="AB2" t="s">
        <v>335</v>
      </c>
      <c r="AC2">
        <v>1.4528000000000001</v>
      </c>
      <c r="AD2">
        <v>9.5989000000000004</v>
      </c>
      <c r="AE2" s="23">
        <v>272.54180000000002</v>
      </c>
      <c r="AF2">
        <v>2.75</v>
      </c>
      <c r="AG2">
        <v>120</v>
      </c>
    </row>
    <row r="3" spans="1:33">
      <c r="A3" t="s">
        <v>337</v>
      </c>
      <c r="B3" s="1">
        <v>0.51388888888888895</v>
      </c>
      <c r="C3" t="s">
        <v>212</v>
      </c>
      <c r="D3" t="s">
        <v>327</v>
      </c>
      <c r="F3">
        <v>6269</v>
      </c>
      <c r="G3" t="s">
        <v>328</v>
      </c>
      <c r="H3" t="s">
        <v>329</v>
      </c>
      <c r="I3" t="s">
        <v>233</v>
      </c>
      <c r="J3" t="s">
        <v>330</v>
      </c>
      <c r="K3" t="s">
        <v>331</v>
      </c>
      <c r="L3">
        <v>4</v>
      </c>
      <c r="M3">
        <v>62.7776</v>
      </c>
      <c r="N3">
        <v>72.7059</v>
      </c>
      <c r="O3">
        <v>19.099</v>
      </c>
      <c r="P3">
        <v>7.0018000000000002</v>
      </c>
      <c r="Q3">
        <v>4.1657000000000002</v>
      </c>
      <c r="R3">
        <v>4.2404000000000002</v>
      </c>
      <c r="S3">
        <v>3.5329000000000002</v>
      </c>
      <c r="T3">
        <v>3.0960000000000001</v>
      </c>
      <c r="U3">
        <v>1.4155</v>
      </c>
      <c r="V3">
        <v>1.4178999999999999</v>
      </c>
      <c r="W3">
        <v>19.5914</v>
      </c>
      <c r="X3" t="s">
        <v>338</v>
      </c>
      <c r="Y3">
        <v>6.3600000000000004E-2</v>
      </c>
      <c r="Z3" t="s">
        <v>339</v>
      </c>
      <c r="AA3">
        <v>1.2454000000000001</v>
      </c>
      <c r="AB3" t="s">
        <v>340</v>
      </c>
      <c r="AC3">
        <v>0.4723</v>
      </c>
      <c r="AD3">
        <v>7.6977000000000002</v>
      </c>
      <c r="AE3">
        <v>208.5231</v>
      </c>
      <c r="AF3">
        <v>14</v>
      </c>
      <c r="AG3">
        <v>107</v>
      </c>
    </row>
    <row r="4" spans="1:33">
      <c r="A4" t="s">
        <v>341</v>
      </c>
      <c r="B4" s="1">
        <v>0.51388888888888895</v>
      </c>
      <c r="C4" t="s">
        <v>212</v>
      </c>
      <c r="D4" t="s">
        <v>327</v>
      </c>
      <c r="F4">
        <v>6269</v>
      </c>
      <c r="G4" t="s">
        <v>328</v>
      </c>
      <c r="H4" t="s">
        <v>329</v>
      </c>
      <c r="I4" t="s">
        <v>233</v>
      </c>
      <c r="J4" t="s">
        <v>330</v>
      </c>
      <c r="K4" t="s">
        <v>331</v>
      </c>
      <c r="L4">
        <v>4</v>
      </c>
      <c r="M4">
        <v>58.0242</v>
      </c>
      <c r="N4">
        <v>59.9985</v>
      </c>
      <c r="O4">
        <v>29.495799999999999</v>
      </c>
      <c r="P4">
        <v>6.9511000000000003</v>
      </c>
      <c r="Q4">
        <v>4.7912999999999997</v>
      </c>
      <c r="R4">
        <v>4.6459000000000001</v>
      </c>
      <c r="S4">
        <v>2.0421</v>
      </c>
      <c r="T4">
        <v>1.867</v>
      </c>
      <c r="U4">
        <v>1.5623</v>
      </c>
      <c r="V4">
        <v>1.3535999999999999</v>
      </c>
      <c r="W4">
        <v>12.95</v>
      </c>
      <c r="X4" t="s">
        <v>342</v>
      </c>
      <c r="Y4">
        <v>2.1206999999999998</v>
      </c>
      <c r="Z4" t="s">
        <v>343</v>
      </c>
      <c r="AA4">
        <v>1.0755999999999999</v>
      </c>
      <c r="AB4" t="s">
        <v>268</v>
      </c>
      <c r="AC4">
        <v>2.8483999999999998</v>
      </c>
      <c r="AD4">
        <v>14.3005</v>
      </c>
      <c r="AE4">
        <v>204.02699999999999</v>
      </c>
      <c r="AF4">
        <v>4</v>
      </c>
      <c r="AG4">
        <v>118</v>
      </c>
    </row>
    <row r="5" spans="1:33">
      <c r="A5" t="s">
        <v>344</v>
      </c>
      <c r="B5" s="1">
        <v>0.51388888888888895</v>
      </c>
      <c r="C5" t="s">
        <v>212</v>
      </c>
      <c r="D5" t="s">
        <v>327</v>
      </c>
      <c r="F5">
        <v>6269</v>
      </c>
      <c r="G5" t="s">
        <v>328</v>
      </c>
      <c r="H5" t="s">
        <v>329</v>
      </c>
      <c r="I5" t="s">
        <v>233</v>
      </c>
      <c r="J5" t="s">
        <v>330</v>
      </c>
      <c r="K5" t="s">
        <v>331</v>
      </c>
      <c r="L5">
        <v>4</v>
      </c>
      <c r="M5">
        <v>70.684700000000007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 t="s">
        <v>345</v>
      </c>
      <c r="Y5">
        <v>1.5911</v>
      </c>
      <c r="Z5" t="s">
        <v>334</v>
      </c>
      <c r="AA5">
        <v>2.3571</v>
      </c>
      <c r="AB5" t="s">
        <v>346</v>
      </c>
      <c r="AC5">
        <v>2.0002</v>
      </c>
      <c r="AD5">
        <v>3.6</v>
      </c>
      <c r="AE5">
        <v>187.74449999999999</v>
      </c>
      <c r="AF5">
        <v>6</v>
      </c>
      <c r="AG5">
        <v>0</v>
      </c>
    </row>
    <row r="6" spans="1:33">
      <c r="A6" t="s">
        <v>347</v>
      </c>
      <c r="B6" s="1">
        <v>0.51388888888888895</v>
      </c>
      <c r="C6" t="s">
        <v>212</v>
      </c>
      <c r="D6" t="s">
        <v>327</v>
      </c>
      <c r="F6">
        <v>6269</v>
      </c>
      <c r="G6" t="s">
        <v>328</v>
      </c>
      <c r="H6" t="s">
        <v>329</v>
      </c>
      <c r="I6" t="s">
        <v>233</v>
      </c>
      <c r="J6" t="s">
        <v>330</v>
      </c>
      <c r="K6" t="s">
        <v>331</v>
      </c>
      <c r="L6">
        <v>4</v>
      </c>
      <c r="M6">
        <v>59.369700000000002</v>
      </c>
      <c r="N6">
        <v>42.443100000000001</v>
      </c>
      <c r="O6">
        <v>22.702500000000001</v>
      </c>
      <c r="P6">
        <v>10.094799999999999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15.5807</v>
      </c>
      <c r="X6" t="s">
        <v>348</v>
      </c>
      <c r="Y6">
        <v>1.5278</v>
      </c>
      <c r="Z6" t="s">
        <v>349</v>
      </c>
      <c r="AA6">
        <v>0.65849999999999997</v>
      </c>
      <c r="AB6" t="s">
        <v>350</v>
      </c>
      <c r="AC6">
        <v>0.24</v>
      </c>
      <c r="AD6">
        <v>10.166499999999999</v>
      </c>
      <c r="AE6">
        <v>180.8741</v>
      </c>
      <c r="AF6">
        <v>20</v>
      </c>
      <c r="AG6">
        <v>0</v>
      </c>
    </row>
    <row r="7" spans="1:33">
      <c r="A7" t="s">
        <v>351</v>
      </c>
      <c r="B7" s="1">
        <v>0.51388888888888895</v>
      </c>
      <c r="C7" t="s">
        <v>212</v>
      </c>
      <c r="D7" t="s">
        <v>327</v>
      </c>
      <c r="F7">
        <v>6269</v>
      </c>
      <c r="G7" t="s">
        <v>328</v>
      </c>
      <c r="H7" t="s">
        <v>329</v>
      </c>
      <c r="I7" t="s">
        <v>233</v>
      </c>
      <c r="J7" t="s">
        <v>330</v>
      </c>
      <c r="K7" t="s">
        <v>331</v>
      </c>
      <c r="L7">
        <v>4</v>
      </c>
      <c r="M7">
        <v>67.704999999999998</v>
      </c>
      <c r="N7">
        <v>35.753799999999998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17.7</v>
      </c>
      <c r="X7" t="s">
        <v>352</v>
      </c>
      <c r="Y7">
        <v>2.7681</v>
      </c>
      <c r="Z7" t="s">
        <v>353</v>
      </c>
      <c r="AA7">
        <v>2.3818000000000001</v>
      </c>
      <c r="AB7" t="s">
        <v>354</v>
      </c>
      <c r="AC7">
        <v>0.81179999999999997</v>
      </c>
      <c r="AD7">
        <v>6</v>
      </c>
      <c r="AE7">
        <v>178.13560000000001</v>
      </c>
      <c r="AF7">
        <v>6</v>
      </c>
      <c r="AG7">
        <v>0</v>
      </c>
    </row>
    <row r="8" spans="1:33">
      <c r="A8" t="s">
        <v>355</v>
      </c>
      <c r="B8" s="1">
        <v>0.51388888888888895</v>
      </c>
      <c r="C8" t="s">
        <v>212</v>
      </c>
      <c r="D8" t="s">
        <v>327</v>
      </c>
      <c r="F8">
        <v>6269</v>
      </c>
      <c r="G8" t="s">
        <v>328</v>
      </c>
      <c r="H8" t="s">
        <v>329</v>
      </c>
      <c r="I8" t="s">
        <v>233</v>
      </c>
      <c r="J8" t="s">
        <v>330</v>
      </c>
      <c r="K8" t="s">
        <v>331</v>
      </c>
      <c r="L8">
        <v>4</v>
      </c>
      <c r="M8">
        <v>53.356000000000002</v>
      </c>
      <c r="N8">
        <v>57.268000000000001</v>
      </c>
      <c r="O8">
        <v>15.909599999999999</v>
      </c>
      <c r="P8">
        <v>5.5307000000000004</v>
      </c>
      <c r="Q8">
        <v>7.2925000000000004</v>
      </c>
      <c r="R8">
        <v>3.3839000000000001</v>
      </c>
      <c r="S8">
        <v>3.8334000000000001</v>
      </c>
      <c r="T8">
        <v>1.9378</v>
      </c>
      <c r="U8">
        <v>2.0905999999999998</v>
      </c>
      <c r="V8">
        <v>1.3513999999999999</v>
      </c>
      <c r="W8">
        <v>0</v>
      </c>
      <c r="X8" t="s">
        <v>356</v>
      </c>
      <c r="Y8">
        <v>6.8779000000000003</v>
      </c>
      <c r="Z8" t="s">
        <v>357</v>
      </c>
      <c r="AA8">
        <v>3.3694999999999999</v>
      </c>
      <c r="AB8" t="s">
        <v>358</v>
      </c>
      <c r="AC8">
        <v>0.27879999999999999</v>
      </c>
      <c r="AD8">
        <v>6.3857999999999997</v>
      </c>
      <c r="AE8">
        <v>168.86590000000001</v>
      </c>
      <c r="AF8">
        <v>2.5</v>
      </c>
      <c r="AG8">
        <v>0</v>
      </c>
    </row>
    <row r="9" spans="1:33">
      <c r="A9" t="s">
        <v>359</v>
      </c>
      <c r="B9" s="1">
        <v>0.51388888888888895</v>
      </c>
      <c r="C9" t="s">
        <v>212</v>
      </c>
      <c r="D9" t="s">
        <v>327</v>
      </c>
      <c r="F9">
        <v>6269</v>
      </c>
      <c r="G9" t="s">
        <v>328</v>
      </c>
      <c r="H9" t="s">
        <v>329</v>
      </c>
      <c r="I9" t="s">
        <v>233</v>
      </c>
      <c r="J9" t="s">
        <v>330</v>
      </c>
      <c r="K9" t="s">
        <v>331</v>
      </c>
      <c r="L9">
        <v>4</v>
      </c>
      <c r="M9">
        <v>50.941000000000003</v>
      </c>
      <c r="N9">
        <v>44.201799999999999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17.652899999999999</v>
      </c>
      <c r="X9" t="s">
        <v>360</v>
      </c>
      <c r="Y9">
        <v>2.9236</v>
      </c>
      <c r="Z9" t="s">
        <v>361</v>
      </c>
      <c r="AA9">
        <v>0.41249999999999998</v>
      </c>
      <c r="AB9" t="s">
        <v>362</v>
      </c>
      <c r="AC9">
        <v>1.9237</v>
      </c>
      <c r="AD9">
        <v>8.1</v>
      </c>
      <c r="AE9">
        <v>168.6859</v>
      </c>
      <c r="AF9">
        <v>10</v>
      </c>
      <c r="AG9">
        <v>0</v>
      </c>
    </row>
    <row r="10" spans="1:33">
      <c r="A10" t="s">
        <v>363</v>
      </c>
      <c r="B10" s="1">
        <v>0.51388888888888895</v>
      </c>
      <c r="C10" t="s">
        <v>212</v>
      </c>
      <c r="D10" t="s">
        <v>327</v>
      </c>
      <c r="F10">
        <v>6269</v>
      </c>
      <c r="G10" t="s">
        <v>328</v>
      </c>
      <c r="H10" t="s">
        <v>329</v>
      </c>
      <c r="I10" t="s">
        <v>233</v>
      </c>
      <c r="J10" t="s">
        <v>330</v>
      </c>
      <c r="K10" t="s">
        <v>331</v>
      </c>
      <c r="L10">
        <v>4</v>
      </c>
      <c r="M10">
        <v>43.523600000000002</v>
      </c>
      <c r="N10">
        <v>42.590299999999999</v>
      </c>
      <c r="O10">
        <v>15.549200000000001</v>
      </c>
      <c r="P10">
        <v>9.4648000000000003</v>
      </c>
      <c r="Q10">
        <v>5.3170999999999999</v>
      </c>
      <c r="R10">
        <v>5.1672000000000002</v>
      </c>
      <c r="S10">
        <v>3.5259</v>
      </c>
      <c r="T10">
        <v>1.2504999999999999</v>
      </c>
      <c r="U10">
        <v>0.69989999999999997</v>
      </c>
      <c r="V10">
        <v>0</v>
      </c>
      <c r="W10">
        <v>10.8629</v>
      </c>
      <c r="X10" t="s">
        <v>364</v>
      </c>
      <c r="Y10">
        <v>1.1133999999999999</v>
      </c>
      <c r="Z10" t="s">
        <v>365</v>
      </c>
      <c r="AA10">
        <v>2.3451</v>
      </c>
      <c r="AB10" t="s">
        <v>366</v>
      </c>
      <c r="AC10">
        <v>1.2904</v>
      </c>
      <c r="AD10">
        <v>5.1589</v>
      </c>
      <c r="AE10">
        <v>149.14869999999999</v>
      </c>
      <c r="AF10">
        <v>33</v>
      </c>
      <c r="AG10">
        <v>0</v>
      </c>
    </row>
    <row r="11" spans="1:33">
      <c r="A11" t="s">
        <v>367</v>
      </c>
      <c r="B11" s="1">
        <v>0.51388888888888895</v>
      </c>
      <c r="C11" t="s">
        <v>212</v>
      </c>
      <c r="D11" t="s">
        <v>327</v>
      </c>
      <c r="F11">
        <v>6269</v>
      </c>
      <c r="G11" t="s">
        <v>328</v>
      </c>
      <c r="H11" t="s">
        <v>329</v>
      </c>
      <c r="I11" t="s">
        <v>233</v>
      </c>
      <c r="J11" t="s">
        <v>330</v>
      </c>
      <c r="K11" t="s">
        <v>331</v>
      </c>
      <c r="L11">
        <v>4</v>
      </c>
      <c r="M11">
        <v>56.527900000000002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 t="s">
        <v>368</v>
      </c>
      <c r="Y11">
        <v>0.878</v>
      </c>
      <c r="Z11" t="s">
        <v>369</v>
      </c>
      <c r="AA11">
        <v>5.8799999999999998E-2</v>
      </c>
      <c r="AB11" t="s">
        <v>370</v>
      </c>
      <c r="AC11">
        <v>0</v>
      </c>
      <c r="AD11">
        <v>1.5</v>
      </c>
      <c r="AE11">
        <v>144.9436</v>
      </c>
      <c r="AF11">
        <v>25</v>
      </c>
      <c r="AG11">
        <v>0</v>
      </c>
    </row>
    <row r="12" spans="1:33">
      <c r="A12" t="s">
        <v>371</v>
      </c>
      <c r="B12" s="1">
        <v>0.51388888888888895</v>
      </c>
      <c r="C12" t="s">
        <v>212</v>
      </c>
      <c r="D12" t="s">
        <v>327</v>
      </c>
      <c r="F12">
        <v>6269</v>
      </c>
      <c r="G12" t="s">
        <v>328</v>
      </c>
      <c r="H12" t="s">
        <v>329</v>
      </c>
      <c r="I12" t="s">
        <v>233</v>
      </c>
      <c r="J12" t="s">
        <v>330</v>
      </c>
      <c r="K12" t="s">
        <v>331</v>
      </c>
      <c r="L12">
        <v>4</v>
      </c>
      <c r="M12">
        <v>42.540199999999999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9.6829000000000001</v>
      </c>
      <c r="X12" t="s">
        <v>372</v>
      </c>
      <c r="Y12">
        <v>0.91759999999999997</v>
      </c>
      <c r="Z12" t="s">
        <v>373</v>
      </c>
      <c r="AA12">
        <v>0.74550000000000005</v>
      </c>
      <c r="AB12" t="s">
        <v>374</v>
      </c>
      <c r="AC12">
        <v>2.7414999999999998</v>
      </c>
      <c r="AD12">
        <v>5</v>
      </c>
      <c r="AE12">
        <v>126.3314</v>
      </c>
      <c r="AF12">
        <v>33</v>
      </c>
      <c r="AG12">
        <v>0</v>
      </c>
    </row>
    <row r="13" spans="1:33">
      <c r="A13" t="s">
        <v>375</v>
      </c>
      <c r="B13" s="1">
        <v>0.51388888888888895</v>
      </c>
      <c r="C13" t="s">
        <v>212</v>
      </c>
      <c r="D13" t="s">
        <v>327</v>
      </c>
      <c r="F13">
        <v>6269</v>
      </c>
      <c r="G13" t="s">
        <v>328</v>
      </c>
      <c r="H13" t="s">
        <v>329</v>
      </c>
      <c r="I13" t="s">
        <v>233</v>
      </c>
      <c r="J13" t="s">
        <v>330</v>
      </c>
      <c r="K13" t="s">
        <v>331</v>
      </c>
      <c r="L13">
        <v>4</v>
      </c>
      <c r="M13">
        <v>37.040500000000002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6.5486000000000004</v>
      </c>
      <c r="X13" t="s">
        <v>376</v>
      </c>
      <c r="Y13">
        <v>2.6882000000000001</v>
      </c>
      <c r="Z13" t="s">
        <v>377</v>
      </c>
      <c r="AA13">
        <v>0.38019999999999998</v>
      </c>
      <c r="AB13" t="s">
        <v>378</v>
      </c>
      <c r="AC13">
        <v>1.3331999999999999</v>
      </c>
      <c r="AD13">
        <v>3.6</v>
      </c>
      <c r="AE13">
        <v>107.92919999999999</v>
      </c>
      <c r="AF13">
        <v>25</v>
      </c>
      <c r="AG13">
        <v>0</v>
      </c>
    </row>
    <row r="14" spans="1:33">
      <c r="A14" t="s">
        <v>379</v>
      </c>
      <c r="B14" s="1">
        <v>0.51388888888888895</v>
      </c>
      <c r="C14" t="s">
        <v>212</v>
      </c>
      <c r="D14" t="s">
        <v>327</v>
      </c>
      <c r="F14">
        <v>6269</v>
      </c>
      <c r="G14" t="s">
        <v>328</v>
      </c>
      <c r="H14" t="s">
        <v>329</v>
      </c>
      <c r="I14" t="s">
        <v>233</v>
      </c>
      <c r="J14" t="s">
        <v>330</v>
      </c>
      <c r="K14" t="s">
        <v>331</v>
      </c>
      <c r="L14">
        <v>4</v>
      </c>
      <c r="M14">
        <v>45.106999999999999</v>
      </c>
      <c r="N14">
        <v>20.892299999999999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8.1220999999999997</v>
      </c>
      <c r="X14" t="s">
        <v>380</v>
      </c>
      <c r="Y14">
        <v>0.84850000000000003</v>
      </c>
      <c r="Z14" t="s">
        <v>381</v>
      </c>
      <c r="AA14">
        <v>0.1246</v>
      </c>
      <c r="AB14" t="s">
        <v>382</v>
      </c>
      <c r="AC14">
        <v>0.53029999999999999</v>
      </c>
      <c r="AD14">
        <v>3</v>
      </c>
      <c r="AE14">
        <v>107.1494</v>
      </c>
      <c r="AF14">
        <v>66</v>
      </c>
      <c r="AG14">
        <v>0</v>
      </c>
    </row>
    <row r="15" spans="1:33">
      <c r="A15" t="s">
        <v>383</v>
      </c>
      <c r="B15" s="1">
        <v>0.51388888888888895</v>
      </c>
      <c r="C15" t="s">
        <v>212</v>
      </c>
      <c r="D15" t="s">
        <v>327</v>
      </c>
      <c r="F15">
        <v>6269</v>
      </c>
      <c r="G15" t="s">
        <v>328</v>
      </c>
      <c r="H15" t="s">
        <v>329</v>
      </c>
      <c r="I15" t="s">
        <v>233</v>
      </c>
      <c r="J15" t="s">
        <v>330</v>
      </c>
      <c r="K15" t="s">
        <v>331</v>
      </c>
      <c r="L15">
        <v>4</v>
      </c>
      <c r="M15">
        <v>25.983599999999999</v>
      </c>
      <c r="N15">
        <v>24.5642</v>
      </c>
      <c r="O15">
        <v>12.895200000000001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 t="s">
        <v>384</v>
      </c>
      <c r="Y15">
        <v>8.2400000000000001E-2</v>
      </c>
      <c r="Z15" t="s">
        <v>385</v>
      </c>
      <c r="AA15">
        <v>0</v>
      </c>
      <c r="AB15" t="s">
        <v>248</v>
      </c>
      <c r="AC15">
        <v>2.2309999999999999</v>
      </c>
      <c r="AD15">
        <v>7.1</v>
      </c>
      <c r="AE15">
        <v>85.928600000000003</v>
      </c>
      <c r="AF15">
        <v>66</v>
      </c>
      <c r="AG15">
        <v>0</v>
      </c>
    </row>
    <row r="16" spans="1:33">
      <c r="A16" t="s">
        <v>386</v>
      </c>
      <c r="B16" s="1">
        <v>0.51388888888888895</v>
      </c>
      <c r="C16" t="s">
        <v>212</v>
      </c>
      <c r="D16" t="s">
        <v>327</v>
      </c>
      <c r="F16">
        <v>6269</v>
      </c>
      <c r="G16" t="s">
        <v>328</v>
      </c>
      <c r="H16" t="s">
        <v>329</v>
      </c>
      <c r="I16" t="s">
        <v>233</v>
      </c>
      <c r="J16" t="s">
        <v>330</v>
      </c>
      <c r="K16" t="s">
        <v>331</v>
      </c>
      <c r="L16">
        <v>4</v>
      </c>
      <c r="M16">
        <v>28.316800000000001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5.7142999999999997</v>
      </c>
      <c r="Y16">
        <v>0</v>
      </c>
      <c r="Z16" t="s">
        <v>349</v>
      </c>
      <c r="AA16">
        <v>0.65849999999999997</v>
      </c>
      <c r="AB16" t="s">
        <v>387</v>
      </c>
      <c r="AC16">
        <v>0.89970000000000006</v>
      </c>
      <c r="AD16">
        <v>3.6</v>
      </c>
      <c r="AE16">
        <v>82.259</v>
      </c>
      <c r="AF16">
        <v>0</v>
      </c>
      <c r="AG16">
        <v>0</v>
      </c>
    </row>
    <row r="51" spans="1:33" hidden="1" outlineLevel="1">
      <c r="A51" t="str">
        <f>C2</f>
        <v>Wexford</v>
      </c>
      <c r="B51">
        <f>B2</f>
        <v>0.51388888888888895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Les Arceaux (IRE)</v>
      </c>
      <c r="L52" t="str">
        <f t="shared" si="0"/>
        <v>Les Arceaux (IRE)</v>
      </c>
      <c r="M52" t="str">
        <f t="shared" si="0"/>
        <v>Room To Roam (IRE)</v>
      </c>
      <c r="N52" t="str">
        <f t="shared" ref="N52:N91" si="1">INDEX($A$2:$A$20,(MATCH(LARGE(W$2:W$20,$J52),W$2:W$20,0)))</f>
        <v>Rock On Dandy (FR)</v>
      </c>
      <c r="O52" t="str">
        <f t="shared" ref="O52:O91" si="2">INDEX($A$2:$A$20,(MATCH(LARGE(AA$2:AA$20,$J52),AA$2:AA$20,0)))</f>
        <v>Mister Blue Sky (IRE)</v>
      </c>
      <c r="P52" t="str">
        <f t="shared" ref="P52:P91" si="3">INDEX($A$2:$A$20,(MATCH(LARGE(Y$2:Y$20,$J52),Y$2:Y$20,0)))</f>
        <v>Mister Blue Sky (IRE)</v>
      </c>
      <c r="Q52" t="str">
        <f t="shared" ref="Q52:Q91" si="4">INDEX($A$2:$A$20,(MATCH(LARGE(Y$2:Y$20,$J52),Y$2:Y$20,0)))</f>
        <v>Mister Blue Sky (IRE)</v>
      </c>
      <c r="R52" t="str">
        <f t="shared" ref="R52:R91" si="5">INDEX($A$2:$A$20,(MATCH(LARGE(AD$2:AD$20,$J52),AD$2:AD$20,0)))</f>
        <v>Room To Roam (IRE)</v>
      </c>
      <c r="S52" t="str">
        <f t="shared" ref="S52:S80" si="6">A2</f>
        <v>Les Arceaux (IRE)</v>
      </c>
      <c r="V52">
        <f t="shared" ref="V52:V80" si="7">SUM(Y52:AF52)</f>
        <v>98</v>
      </c>
      <c r="W52">
        <f t="shared" ref="W52:W80" si="8">V52-AG2</f>
        <v>-22</v>
      </c>
      <c r="X52">
        <f t="shared" ref="X52:X60" si="9">IF(ISNA(W52),"",W52)</f>
        <v>-22</v>
      </c>
      <c r="Y52">
        <f t="shared" ref="Y52:AA80" si="10">(($H$63+1)-(RANK(M2,M$2:M$30)))</f>
        <v>15</v>
      </c>
      <c r="Z52">
        <f t="shared" si="10"/>
        <v>15</v>
      </c>
      <c r="AA52">
        <f t="shared" si="10"/>
        <v>13</v>
      </c>
      <c r="AB52">
        <f t="shared" ref="AB52:AB80" si="11">(($H$63+1)-(RANK(W2,W$2:W$30)))</f>
        <v>7</v>
      </c>
      <c r="AC52">
        <f t="shared" ref="AC52:AC80" si="12">(($H$63+1)-(RANK(Y2,Y$2:Y$30)))</f>
        <v>12</v>
      </c>
      <c r="AD52">
        <f t="shared" ref="AD52:AD80" si="13">(($H$63+1)-(RANK(AA2,AA$2:AA$30)))</f>
        <v>13</v>
      </c>
      <c r="AE52">
        <f t="shared" ref="AE52:AF80" si="14">(($H$63+1)-(RANK(AC2,AC$2:AC$30)))</f>
        <v>10</v>
      </c>
      <c r="AF52">
        <f t="shared" si="14"/>
        <v>13</v>
      </c>
      <c r="AG52" t="str">
        <f>INDEX(S52:S92, MATCH(LARGE(X52:X92, 1),X52:X92, 0))</f>
        <v>Everybreathyoutake (IRE)</v>
      </c>
    </row>
    <row r="53" spans="1:33" hidden="1" outlineLevel="1">
      <c r="A53" t="s">
        <v>43</v>
      </c>
      <c r="B53" t="str">
        <f>A2</f>
        <v>Les Arceaux (IRE)</v>
      </c>
      <c r="C53">
        <f>AE2</f>
        <v>272.54180000000002</v>
      </c>
      <c r="D53">
        <f>AG2</f>
        <v>120</v>
      </c>
      <c r="E53">
        <f>C53-D53</f>
        <v>152.54180000000002</v>
      </c>
      <c r="F53">
        <f>SUMIF(B53:B61, B53, G53:G61)</f>
        <v>0.62553833712685059</v>
      </c>
      <c r="G53">
        <f>(1/C53)*(C53-C54)</f>
        <v>0.23489497757775143</v>
      </c>
      <c r="H53">
        <f>AF2</f>
        <v>2.75</v>
      </c>
      <c r="J53">
        <v>2</v>
      </c>
      <c r="K53" t="str">
        <f t="shared" si="0"/>
        <v>Put The Kettle On (IRE)</v>
      </c>
      <c r="L53" t="str">
        <f t="shared" si="0"/>
        <v>Rock On Dandy (FR)</v>
      </c>
      <c r="M53" t="str">
        <f t="shared" si="0"/>
        <v>Party Playboy (GER)</v>
      </c>
      <c r="N53" t="str">
        <f t="shared" si="1"/>
        <v>Everybreathyoutake (IRE)</v>
      </c>
      <c r="O53" t="str">
        <f t="shared" si="2"/>
        <v>Everybreathyoutake (IRE)</v>
      </c>
      <c r="P53" t="str">
        <f t="shared" si="3"/>
        <v>Roney (IRE)</v>
      </c>
      <c r="Q53" t="str">
        <f t="shared" si="4"/>
        <v>Roney (IRE)</v>
      </c>
      <c r="R53" t="str">
        <f t="shared" si="5"/>
        <v>Party Playboy (GER)</v>
      </c>
      <c r="S53" t="str">
        <f t="shared" si="6"/>
        <v>Rock On Dandy (FR)</v>
      </c>
      <c r="V53">
        <f t="shared" si="7"/>
        <v>80</v>
      </c>
      <c r="W53">
        <f t="shared" si="8"/>
        <v>-27</v>
      </c>
      <c r="X53">
        <f t="shared" si="9"/>
        <v>-27</v>
      </c>
      <c r="Y53">
        <f t="shared" si="10"/>
        <v>12</v>
      </c>
      <c r="Z53">
        <f t="shared" si="10"/>
        <v>14</v>
      </c>
      <c r="AA53">
        <f t="shared" si="10"/>
        <v>12</v>
      </c>
      <c r="AB53">
        <f t="shared" si="11"/>
        <v>15</v>
      </c>
      <c r="AC53">
        <f t="shared" si="12"/>
        <v>2</v>
      </c>
      <c r="AD53">
        <f t="shared" si="13"/>
        <v>10</v>
      </c>
      <c r="AE53">
        <f t="shared" si="14"/>
        <v>4</v>
      </c>
      <c r="AF53">
        <f t="shared" si="14"/>
        <v>11</v>
      </c>
    </row>
    <row r="54" spans="1:33" hidden="1" outlineLevel="1">
      <c r="A54" t="s">
        <v>44</v>
      </c>
      <c r="B54" t="str">
        <f>A3</f>
        <v>Rock On Dandy (FR)</v>
      </c>
      <c r="C54">
        <f>AE3</f>
        <v>208.5231</v>
      </c>
      <c r="D54">
        <f>AG3</f>
        <v>107</v>
      </c>
      <c r="E54">
        <f t="shared" ref="E54:E55" si="15">C54-D54</f>
        <v>101.5231</v>
      </c>
      <c r="F54">
        <f ca="1">SUMIF(B53:B64, B54, G53:G61)</f>
        <v>9.6542360423451143E-2</v>
      </c>
      <c r="H54">
        <f>AF3</f>
        <v>14</v>
      </c>
      <c r="J54">
        <v>3</v>
      </c>
      <c r="K54" t="str">
        <f t="shared" si="0"/>
        <v>Everybreathyoutake (IRE)</v>
      </c>
      <c r="L54" t="str">
        <f t="shared" si="0"/>
        <v>Room To Roam (IRE)</v>
      </c>
      <c r="M54" t="str">
        <f t="shared" si="0"/>
        <v>Les Arceaux (IRE)</v>
      </c>
      <c r="N54" t="str">
        <f t="shared" si="1"/>
        <v>Roney (IRE)</v>
      </c>
      <c r="O54" t="str">
        <f t="shared" si="2"/>
        <v>Les Arceaux (IRE)</v>
      </c>
      <c r="P54" t="str">
        <f t="shared" si="3"/>
        <v>Everybreathyoutake (IRE)</v>
      </c>
      <c r="Q54" t="str">
        <f t="shared" si="4"/>
        <v>Everybreathyoutake (IRE)</v>
      </c>
      <c r="R54" t="str">
        <f t="shared" si="5"/>
        <v>Les Arceaux (IRE)</v>
      </c>
      <c r="S54" t="str">
        <f t="shared" si="6"/>
        <v>Room To Roam (IRE)</v>
      </c>
      <c r="V54">
        <f t="shared" si="7"/>
        <v>98</v>
      </c>
      <c r="W54">
        <f t="shared" si="8"/>
        <v>-20</v>
      </c>
      <c r="X54">
        <f t="shared" si="9"/>
        <v>-20</v>
      </c>
      <c r="Y54">
        <f t="shared" si="10"/>
        <v>10</v>
      </c>
      <c r="Z54">
        <f t="shared" si="10"/>
        <v>13</v>
      </c>
      <c r="AA54">
        <f t="shared" si="10"/>
        <v>15</v>
      </c>
      <c r="AB54">
        <f t="shared" si="11"/>
        <v>11</v>
      </c>
      <c r="AC54">
        <f t="shared" si="12"/>
        <v>10</v>
      </c>
      <c r="AD54">
        <f t="shared" si="13"/>
        <v>9</v>
      </c>
      <c r="AE54">
        <f t="shared" si="14"/>
        <v>15</v>
      </c>
      <c r="AF54">
        <f t="shared" si="14"/>
        <v>15</v>
      </c>
    </row>
    <row r="55" spans="1:33" hidden="1" outlineLevel="1">
      <c r="A55" t="s">
        <v>45</v>
      </c>
      <c r="B55" t="str">
        <f>A4</f>
        <v>Room To Roam (IRE)</v>
      </c>
      <c r="C55">
        <f>AE4</f>
        <v>204.02699999999999</v>
      </c>
      <c r="D55">
        <f>AG4</f>
        <v>118</v>
      </c>
      <c r="E55">
        <f t="shared" si="15"/>
        <v>86.026999999999987</v>
      </c>
      <c r="F55">
        <f ca="1">SUMIF(B53:B64, B55, G53:G61)</f>
        <v>0.32661064268500362</v>
      </c>
      <c r="H55">
        <f>AF4</f>
        <v>4</v>
      </c>
      <c r="J55">
        <v>4</v>
      </c>
      <c r="K55" t="str">
        <f t="shared" si="0"/>
        <v>Rock On Dandy (FR)</v>
      </c>
      <c r="L55" t="str">
        <f t="shared" si="0"/>
        <v>Mister Blue Sky (IRE)</v>
      </c>
      <c r="M55" t="str">
        <f t="shared" si="0"/>
        <v>Rock On Dandy (FR)</v>
      </c>
      <c r="N55" t="str">
        <f t="shared" si="1"/>
        <v>Party Playboy (GER)</v>
      </c>
      <c r="O55" t="str">
        <f t="shared" si="2"/>
        <v>Les Arceaux (IRE)</v>
      </c>
      <c r="P55" t="str">
        <f t="shared" si="3"/>
        <v>Les Arceaux (IRE)</v>
      </c>
      <c r="Q55" t="str">
        <f t="shared" si="4"/>
        <v>Les Arceaux (IRE)</v>
      </c>
      <c r="R55" t="str">
        <f t="shared" si="5"/>
        <v>Roney (IRE)</v>
      </c>
      <c r="S55" t="str">
        <f t="shared" si="6"/>
        <v>Put The Kettle On (IRE)</v>
      </c>
      <c r="V55">
        <f t="shared" si="7"/>
        <v>70</v>
      </c>
      <c r="W55">
        <f t="shared" si="8"/>
        <v>70</v>
      </c>
      <c r="X55">
        <f t="shared" si="9"/>
        <v>70</v>
      </c>
      <c r="Y55">
        <f t="shared" si="10"/>
        <v>14</v>
      </c>
      <c r="Z55">
        <f t="shared" si="10"/>
        <v>5</v>
      </c>
      <c r="AA55">
        <f t="shared" si="10"/>
        <v>8</v>
      </c>
      <c r="AB55">
        <f t="shared" si="11"/>
        <v>4</v>
      </c>
      <c r="AC55">
        <f t="shared" si="12"/>
        <v>9</v>
      </c>
      <c r="AD55">
        <f t="shared" si="13"/>
        <v>13</v>
      </c>
      <c r="AE55">
        <f t="shared" si="14"/>
        <v>12</v>
      </c>
      <c r="AF55">
        <f t="shared" si="14"/>
        <v>5</v>
      </c>
    </row>
    <row r="56" spans="1:33" hidden="1" outlineLevel="1">
      <c r="A56" t="s">
        <v>46</v>
      </c>
      <c r="B56" t="str">
        <f>INDEX(A$2:A$20,MATCH(C56,M$2:M$20,0))</f>
        <v>Les Arceaux (IRE)</v>
      </c>
      <c r="C56">
        <f>LARGE(M$2:M$20, D56)</f>
        <v>115.99890000000001</v>
      </c>
      <c r="D56">
        <v>1</v>
      </c>
      <c r="E56">
        <f>LARGE(M$2:M$20, F56)</f>
        <v>70.684700000000007</v>
      </c>
      <c r="F56">
        <v>2</v>
      </c>
      <c r="G56">
        <f t="shared" ref="G56:G61" si="16">IF(C56&gt;0, (1/C56)*(C56-E56), 0.1)</f>
        <v>0.39064335954909918</v>
      </c>
      <c r="H56">
        <f t="shared" ref="H56:H61" si="17">INDEX(AF$2:AF$20,MATCH(B56,A$2:A$20,0))</f>
        <v>2.75</v>
      </c>
      <c r="J56">
        <v>5</v>
      </c>
      <c r="K56" t="str">
        <f t="shared" si="0"/>
        <v>Party Playboy (GER)</v>
      </c>
      <c r="L56" t="str">
        <f t="shared" si="0"/>
        <v>Roney (IRE)</v>
      </c>
      <c r="M56" t="str">
        <f t="shared" si="0"/>
        <v>Mister Blue Sky (IRE)</v>
      </c>
      <c r="N56" t="str">
        <f t="shared" si="1"/>
        <v>Room To Roam (IRE)</v>
      </c>
      <c r="O56" t="str">
        <f t="shared" si="2"/>
        <v>Dragon Phoenix (IRE)</v>
      </c>
      <c r="P56" t="str">
        <f t="shared" si="3"/>
        <v>Janeymac (IRE)</v>
      </c>
      <c r="Q56" t="str">
        <f t="shared" si="4"/>
        <v>Janeymac (IRE)</v>
      </c>
      <c r="R56" t="str">
        <f t="shared" si="5"/>
        <v>Rock On Dandy (FR)</v>
      </c>
      <c r="S56" t="str">
        <f t="shared" si="6"/>
        <v>Party Playboy (GER)</v>
      </c>
      <c r="V56">
        <f t="shared" si="7"/>
        <v>77</v>
      </c>
      <c r="W56">
        <f t="shared" si="8"/>
        <v>77</v>
      </c>
      <c r="X56">
        <f t="shared" si="9"/>
        <v>77</v>
      </c>
      <c r="Y56">
        <f t="shared" si="10"/>
        <v>11</v>
      </c>
      <c r="Z56">
        <f t="shared" si="10"/>
        <v>9</v>
      </c>
      <c r="AA56">
        <f t="shared" si="10"/>
        <v>14</v>
      </c>
      <c r="AB56">
        <f t="shared" si="11"/>
        <v>12</v>
      </c>
      <c r="AC56">
        <f t="shared" si="12"/>
        <v>8</v>
      </c>
      <c r="AD56">
        <f t="shared" si="13"/>
        <v>7</v>
      </c>
      <c r="AE56">
        <f t="shared" si="14"/>
        <v>2</v>
      </c>
      <c r="AF56">
        <f t="shared" si="14"/>
        <v>14</v>
      </c>
    </row>
    <row r="57" spans="1:33" hidden="1" outlineLevel="1">
      <c r="A57" t="s">
        <v>25</v>
      </c>
      <c r="B57" t="str">
        <f>INDEX(A$2:A$20,MATCH(C57,W$2:W$20,0))</f>
        <v>Rock On Dandy (FR)</v>
      </c>
      <c r="C57">
        <f>LARGE(W$2:W$20, D57)</f>
        <v>19.5914</v>
      </c>
      <c r="D57">
        <v>1</v>
      </c>
      <c r="E57">
        <f>LARGE(W$2:W$20, F57)</f>
        <v>17.7</v>
      </c>
      <c r="F57">
        <v>2</v>
      </c>
      <c r="G57">
        <f t="shared" si="16"/>
        <v>9.6542360423451143E-2</v>
      </c>
      <c r="H57">
        <f t="shared" si="17"/>
        <v>14</v>
      </c>
      <c r="J57">
        <v>6</v>
      </c>
      <c r="K57" t="str">
        <f t="shared" si="0"/>
        <v>Room To Roam (IRE)</v>
      </c>
      <c r="L57" t="str">
        <f t="shared" si="0"/>
        <v>Dragon Phoenix (IRE)</v>
      </c>
      <c r="M57" t="str">
        <f t="shared" si="0"/>
        <v>Dragon Phoenix (IRE)</v>
      </c>
      <c r="N57" t="str">
        <f t="shared" si="1"/>
        <v>Dragon Phoenix (IRE)</v>
      </c>
      <c r="O57" t="str">
        <f t="shared" si="2"/>
        <v>Rock On Dandy (FR)</v>
      </c>
      <c r="P57" t="str">
        <f t="shared" si="3"/>
        <v>Room To Roam (IRE)</v>
      </c>
      <c r="Q57" t="str">
        <f t="shared" si="4"/>
        <v>Room To Roam (IRE)</v>
      </c>
      <c r="R57" t="str">
        <f t="shared" si="5"/>
        <v>Musk Mallow (IRE)</v>
      </c>
      <c r="S57" t="str">
        <f t="shared" si="6"/>
        <v>Everybreathyoutake (IRE)</v>
      </c>
      <c r="V57">
        <f t="shared" si="7"/>
        <v>84</v>
      </c>
      <c r="W57">
        <f t="shared" si="8"/>
        <v>84</v>
      </c>
      <c r="X57">
        <f t="shared" si="9"/>
        <v>84</v>
      </c>
      <c r="Y57">
        <f t="shared" si="10"/>
        <v>13</v>
      </c>
      <c r="Z57">
        <f t="shared" si="10"/>
        <v>8</v>
      </c>
      <c r="AA57">
        <f t="shared" si="10"/>
        <v>8</v>
      </c>
      <c r="AB57">
        <f t="shared" si="11"/>
        <v>14</v>
      </c>
      <c r="AC57">
        <f t="shared" si="12"/>
        <v>13</v>
      </c>
      <c r="AD57">
        <f t="shared" si="13"/>
        <v>14</v>
      </c>
      <c r="AE57">
        <f t="shared" si="14"/>
        <v>6</v>
      </c>
      <c r="AF57">
        <f t="shared" si="14"/>
        <v>8</v>
      </c>
    </row>
    <row r="58" spans="1:33" hidden="1" outlineLevel="1">
      <c r="A58" t="s">
        <v>28</v>
      </c>
      <c r="B58" t="str">
        <f>INDEX(A$2:A$20,MATCH(C58,AA$2:AA$20,0))</f>
        <v>Mister Blue Sky (IRE)</v>
      </c>
      <c r="C58">
        <f>LARGE(AA$2:AA$20, D58)</f>
        <v>3.3694999999999999</v>
      </c>
      <c r="D58">
        <v>1</v>
      </c>
      <c r="E58">
        <f>LARGE(AA$2:AA$20, F58)</f>
        <v>2.3818000000000001</v>
      </c>
      <c r="F58">
        <v>2</v>
      </c>
      <c r="G58">
        <f t="shared" si="16"/>
        <v>0.2931295444427956</v>
      </c>
      <c r="H58">
        <f t="shared" si="17"/>
        <v>2.5</v>
      </c>
      <c r="J58">
        <v>7</v>
      </c>
      <c r="K58" t="str">
        <f t="shared" si="0"/>
        <v>Autumn Berry (IRE)</v>
      </c>
      <c r="L58" t="str">
        <f t="shared" si="0"/>
        <v>Party Playboy (GER)</v>
      </c>
      <c r="M58" t="str">
        <f t="shared" si="0"/>
        <v>Musk Mallow (IRE)</v>
      </c>
      <c r="N58" t="str">
        <f t="shared" si="1"/>
        <v>French Furze (IRE)</v>
      </c>
      <c r="O58" t="str">
        <f t="shared" si="2"/>
        <v>Room To Roam (IRE)</v>
      </c>
      <c r="P58" t="str">
        <f t="shared" si="3"/>
        <v>Put The Kettle On (IRE)</v>
      </c>
      <c r="Q58" t="str">
        <f t="shared" si="4"/>
        <v>Put The Kettle On (IRE)</v>
      </c>
      <c r="R58" t="str">
        <f t="shared" si="5"/>
        <v>Mister Blue Sky (IRE)</v>
      </c>
      <c r="S58" t="str">
        <f t="shared" si="6"/>
        <v>Mister Blue Sky (IRE)</v>
      </c>
      <c r="V58">
        <f t="shared" si="7"/>
        <v>77</v>
      </c>
      <c r="W58">
        <f t="shared" si="8"/>
        <v>77</v>
      </c>
      <c r="X58">
        <f t="shared" si="9"/>
        <v>77</v>
      </c>
      <c r="Y58">
        <f t="shared" si="10"/>
        <v>8</v>
      </c>
      <c r="Z58">
        <f t="shared" si="10"/>
        <v>12</v>
      </c>
      <c r="AA58">
        <f t="shared" si="10"/>
        <v>11</v>
      </c>
      <c r="AB58">
        <f t="shared" si="11"/>
        <v>4</v>
      </c>
      <c r="AC58">
        <f t="shared" si="12"/>
        <v>15</v>
      </c>
      <c r="AD58">
        <f t="shared" si="13"/>
        <v>15</v>
      </c>
      <c r="AE58">
        <f t="shared" si="14"/>
        <v>3</v>
      </c>
      <c r="AF58">
        <f t="shared" si="14"/>
        <v>9</v>
      </c>
    </row>
    <row r="59" spans="1:33" hidden="1" outlineLevel="1">
      <c r="A59" t="s">
        <v>30</v>
      </c>
      <c r="B59" t="str">
        <f>INDEX(A$2:A$20,MATCH(C59,AC$2:AC$20,0))</f>
        <v>Room To Roam (IRE)</v>
      </c>
      <c r="C59">
        <f>LARGE(AC$2:AC$20, D59)</f>
        <v>2.8483999999999998</v>
      </c>
      <c r="D59">
        <v>1</v>
      </c>
      <c r="E59">
        <f>LARGE(AC$2:AC$20, F59)</f>
        <v>2.7414999999999998</v>
      </c>
      <c r="F59">
        <v>2</v>
      </c>
      <c r="G59">
        <f t="shared" si="16"/>
        <v>3.7529841314422135E-2</v>
      </c>
      <c r="H59">
        <f t="shared" si="17"/>
        <v>4</v>
      </c>
      <c r="J59">
        <v>8</v>
      </c>
      <c r="K59" t="str">
        <f t="shared" si="0"/>
        <v>Mister Blue Sky (IRE)</v>
      </c>
      <c r="L59" t="str">
        <f t="shared" si="0"/>
        <v>Everybreathyoutake (IRE)</v>
      </c>
      <c r="M59" t="str">
        <f t="shared" si="0"/>
        <v>Put The Kettle On (IRE)</v>
      </c>
      <c r="N59" t="str">
        <f t="shared" si="1"/>
        <v>Sir Pimpernel (IRE)</v>
      </c>
      <c r="O59" t="str">
        <f t="shared" si="2"/>
        <v>French Furze (IRE)</v>
      </c>
      <c r="P59" t="str">
        <f t="shared" si="3"/>
        <v>Party Playboy (GER)</v>
      </c>
      <c r="Q59" t="str">
        <f t="shared" si="4"/>
        <v>Party Playboy (GER)</v>
      </c>
      <c r="R59" t="str">
        <f t="shared" si="5"/>
        <v>Everybreathyoutake (IRE)</v>
      </c>
      <c r="S59" t="str">
        <f t="shared" si="6"/>
        <v>Roney (IRE)</v>
      </c>
      <c r="V59">
        <f t="shared" si="7"/>
        <v>81</v>
      </c>
      <c r="W59">
        <f t="shared" si="8"/>
        <v>81</v>
      </c>
      <c r="X59">
        <f t="shared" si="9"/>
        <v>81</v>
      </c>
      <c r="Y59">
        <f t="shared" si="10"/>
        <v>7</v>
      </c>
      <c r="Z59">
        <f t="shared" si="10"/>
        <v>11</v>
      </c>
      <c r="AA59">
        <f t="shared" si="10"/>
        <v>8</v>
      </c>
      <c r="AB59">
        <f t="shared" si="11"/>
        <v>13</v>
      </c>
      <c r="AC59">
        <f t="shared" si="12"/>
        <v>14</v>
      </c>
      <c r="AD59">
        <f t="shared" si="13"/>
        <v>5</v>
      </c>
      <c r="AE59">
        <f t="shared" si="14"/>
        <v>11</v>
      </c>
      <c r="AF59">
        <f t="shared" si="14"/>
        <v>12</v>
      </c>
    </row>
    <row r="60" spans="1:33" hidden="1" outlineLevel="1">
      <c r="A60" t="s">
        <v>26</v>
      </c>
      <c r="B60" t="str">
        <f>INDEX(A$2:A$20,MATCH(C60,Y$2:Y$20,0))</f>
        <v>Mister Blue Sky (IRE)</v>
      </c>
      <c r="C60">
        <f>LARGE(Y$2:Y$20, D60)</f>
        <v>6.8779000000000003</v>
      </c>
      <c r="D60">
        <v>1</v>
      </c>
      <c r="E60">
        <f>LARGE(Y$2:Y$20, F60)</f>
        <v>2.9236</v>
      </c>
      <c r="F60">
        <v>2</v>
      </c>
      <c r="G60">
        <f t="shared" si="16"/>
        <v>0.57492839384114336</v>
      </c>
      <c r="H60">
        <f t="shared" si="17"/>
        <v>2.5</v>
      </c>
      <c r="J60">
        <v>9</v>
      </c>
      <c r="K60" t="str">
        <f t="shared" si="0"/>
        <v>Roney (IRE)</v>
      </c>
      <c r="L60" t="str">
        <f t="shared" si="0"/>
        <v>Musk Mallow (IRE)</v>
      </c>
      <c r="M60" t="str">
        <f t="shared" si="0"/>
        <v>Put The Kettle On (IRE)</v>
      </c>
      <c r="N60" t="str">
        <f t="shared" si="1"/>
        <v>Les Arceaux (IRE)</v>
      </c>
      <c r="O60" t="str">
        <f t="shared" si="2"/>
        <v>Party Playboy (GER)</v>
      </c>
      <c r="P60" t="str">
        <f t="shared" si="3"/>
        <v>Dragon Phoenix (IRE)</v>
      </c>
      <c r="Q60" t="str">
        <f t="shared" si="4"/>
        <v>Dragon Phoenix (IRE)</v>
      </c>
      <c r="R60" t="str">
        <f t="shared" si="5"/>
        <v>Dragon Phoenix (IRE)</v>
      </c>
      <c r="S60" t="str">
        <f t="shared" si="6"/>
        <v>Dragon Phoenix (IRE)</v>
      </c>
      <c r="V60">
        <f t="shared" si="7"/>
        <v>68</v>
      </c>
      <c r="W60">
        <f t="shared" si="8"/>
        <v>68</v>
      </c>
      <c r="X60">
        <f t="shared" si="9"/>
        <v>68</v>
      </c>
      <c r="Y60">
        <f t="shared" si="10"/>
        <v>5</v>
      </c>
      <c r="Z60">
        <f t="shared" si="10"/>
        <v>10</v>
      </c>
      <c r="AA60">
        <f t="shared" si="10"/>
        <v>10</v>
      </c>
      <c r="AB60">
        <f t="shared" si="11"/>
        <v>10</v>
      </c>
      <c r="AC60">
        <f t="shared" si="12"/>
        <v>7</v>
      </c>
      <c r="AD60">
        <f t="shared" si="13"/>
        <v>11</v>
      </c>
      <c r="AE60">
        <f t="shared" si="14"/>
        <v>8</v>
      </c>
      <c r="AF60">
        <f t="shared" si="14"/>
        <v>7</v>
      </c>
    </row>
    <row r="61" spans="1:33" hidden="1" outlineLevel="1">
      <c r="A61" t="s">
        <v>47</v>
      </c>
      <c r="B61" t="str">
        <f>INDEX(A$2:A$20,MATCH(C61,AD$2:AD$20,0))</f>
        <v>Room To Roam (IRE)</v>
      </c>
      <c r="C61">
        <f>LARGE(AD$2:AD$20, D61)</f>
        <v>14.3005</v>
      </c>
      <c r="D61">
        <v>1</v>
      </c>
      <c r="E61">
        <f>LARGE(AD$2:AD$20, F61)</f>
        <v>10.166499999999999</v>
      </c>
      <c r="F61">
        <v>2</v>
      </c>
      <c r="G61">
        <f t="shared" si="16"/>
        <v>0.28908080137058145</v>
      </c>
      <c r="H61">
        <f t="shared" si="17"/>
        <v>4</v>
      </c>
      <c r="J61">
        <v>10</v>
      </c>
      <c r="K61" t="str">
        <f t="shared" si="0"/>
        <v>Sir Pimpernel (IRE)</v>
      </c>
      <c r="L61" t="str">
        <f t="shared" si="0"/>
        <v>Sir Pimpernel (IRE)</v>
      </c>
      <c r="M61" t="str">
        <f t="shared" si="0"/>
        <v>Put The Kettle On (IRE)</v>
      </c>
      <c r="N61" t="str">
        <f t="shared" si="1"/>
        <v>Janeymac (IRE)</v>
      </c>
      <c r="O61" t="str">
        <f t="shared" si="2"/>
        <v>Party Playboy (GER)</v>
      </c>
      <c r="P61" t="str">
        <f t="shared" si="3"/>
        <v>French Furze (IRE)</v>
      </c>
      <c r="Q61" t="str">
        <f t="shared" si="4"/>
        <v>French Furze (IRE)</v>
      </c>
      <c r="R61" t="str">
        <f t="shared" si="5"/>
        <v>French Furze (IRE)</v>
      </c>
      <c r="S61" t="str">
        <f t="shared" si="6"/>
        <v>Autumn Berry (IRE)</v>
      </c>
      <c r="V61">
        <f t="shared" si="7"/>
        <v>35</v>
      </c>
      <c r="W61">
        <f t="shared" si="8"/>
        <v>35</v>
      </c>
      <c r="X61">
        <f>IF(ISNA(W61),"",W61)</f>
        <v>35</v>
      </c>
      <c r="Y61">
        <f t="shared" si="10"/>
        <v>9</v>
      </c>
      <c r="Z61">
        <f t="shared" si="10"/>
        <v>5</v>
      </c>
      <c r="AA61">
        <f t="shared" si="10"/>
        <v>8</v>
      </c>
      <c r="AB61">
        <f t="shared" si="11"/>
        <v>4</v>
      </c>
      <c r="AC61">
        <f t="shared" si="12"/>
        <v>5</v>
      </c>
      <c r="AD61">
        <f t="shared" si="13"/>
        <v>2</v>
      </c>
      <c r="AE61">
        <f t="shared" si="14"/>
        <v>1</v>
      </c>
      <c r="AF61">
        <f t="shared" si="14"/>
        <v>1</v>
      </c>
    </row>
    <row r="62" spans="1:33" hidden="1" outlineLevel="1">
      <c r="A62" t="s">
        <v>116</v>
      </c>
      <c r="B62" t="str">
        <f>IF(OR(D2="5f ", D2="6f ", D2="7f ", D2="1m "), B57, IF(J2="2yo", B59, B53))</f>
        <v>Les Arceaux (IRE)</v>
      </c>
      <c r="J62">
        <v>11</v>
      </c>
      <c r="K62" t="str">
        <f t="shared" si="0"/>
        <v>Dragon Phoenix (IRE)</v>
      </c>
      <c r="L62" t="str">
        <f t="shared" si="0"/>
        <v>Put The Kettle On (IRE)</v>
      </c>
      <c r="M62" t="str">
        <f t="shared" si="0"/>
        <v>Put The Kettle On (IRE)</v>
      </c>
      <c r="N62" t="str">
        <f t="shared" si="1"/>
        <v>Uffizy (IRE)</v>
      </c>
      <c r="O62" t="str">
        <f t="shared" si="2"/>
        <v>Roney (IRE)</v>
      </c>
      <c r="P62" t="str">
        <f t="shared" si="3"/>
        <v>Autumn Berry (IRE)</v>
      </c>
      <c r="Q62" t="str">
        <f t="shared" si="4"/>
        <v>Autumn Berry (IRE)</v>
      </c>
      <c r="R62" t="str">
        <f t="shared" si="5"/>
        <v>Put The Kettle On (IRE)</v>
      </c>
      <c r="S62" t="str">
        <f t="shared" si="6"/>
        <v>French Furze (IRE)</v>
      </c>
      <c r="V62">
        <f t="shared" si="7"/>
        <v>60</v>
      </c>
      <c r="W62">
        <f t="shared" si="8"/>
        <v>60</v>
      </c>
      <c r="X62">
        <f t="shared" ref="X62:X80" si="18">IF(ISNA(W62),"",W62)</f>
        <v>60</v>
      </c>
      <c r="Y62">
        <f t="shared" si="10"/>
        <v>4</v>
      </c>
      <c r="Z62">
        <f t="shared" si="10"/>
        <v>5</v>
      </c>
      <c r="AA62">
        <f t="shared" si="10"/>
        <v>8</v>
      </c>
      <c r="AB62">
        <f t="shared" si="11"/>
        <v>9</v>
      </c>
      <c r="AC62">
        <f t="shared" si="12"/>
        <v>6</v>
      </c>
      <c r="AD62">
        <f t="shared" si="13"/>
        <v>8</v>
      </c>
      <c r="AE62">
        <f t="shared" si="14"/>
        <v>14</v>
      </c>
      <c r="AF62">
        <f t="shared" si="14"/>
        <v>6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Les Arceaux (IRE)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15</v>
      </c>
      <c r="J63">
        <v>12</v>
      </c>
      <c r="K63" t="str">
        <f t="shared" si="0"/>
        <v>French Furze (IRE)</v>
      </c>
      <c r="L63" t="str">
        <f t="shared" si="0"/>
        <v>Put The Kettle On (IRE)</v>
      </c>
      <c r="M63" t="str">
        <f t="shared" si="0"/>
        <v>Put The Kettle On (IRE)</v>
      </c>
      <c r="N63" t="str">
        <f t="shared" si="1"/>
        <v>Put The Kettle On (IRE)</v>
      </c>
      <c r="O63" t="str">
        <f t="shared" si="2"/>
        <v>Janeymac (IRE)</v>
      </c>
      <c r="P63" t="str">
        <f t="shared" si="3"/>
        <v>Sir Pimpernel (IRE)</v>
      </c>
      <c r="Q63" t="str">
        <f t="shared" si="4"/>
        <v>Sir Pimpernel (IRE)</v>
      </c>
      <c r="R63" t="str">
        <f t="shared" si="5"/>
        <v>Put The Kettle On (IRE)</v>
      </c>
      <c r="S63" t="str">
        <f t="shared" si="6"/>
        <v>Janeymac (IRE)</v>
      </c>
      <c r="V63">
        <f t="shared" si="7"/>
        <v>51</v>
      </c>
      <c r="W63">
        <f t="shared" si="8"/>
        <v>51</v>
      </c>
      <c r="X63">
        <f t="shared" si="18"/>
        <v>51</v>
      </c>
      <c r="Y63">
        <f t="shared" si="10"/>
        <v>3</v>
      </c>
      <c r="Z63">
        <f t="shared" si="10"/>
        <v>5</v>
      </c>
      <c r="AA63">
        <f t="shared" si="10"/>
        <v>8</v>
      </c>
      <c r="AB63">
        <f t="shared" si="11"/>
        <v>6</v>
      </c>
      <c r="AC63">
        <f t="shared" si="12"/>
        <v>11</v>
      </c>
      <c r="AD63">
        <f t="shared" si="13"/>
        <v>4</v>
      </c>
      <c r="AE63">
        <f t="shared" si="14"/>
        <v>9</v>
      </c>
      <c r="AF63">
        <f t="shared" si="14"/>
        <v>5</v>
      </c>
    </row>
    <row r="64" spans="1:33" hidden="1" outlineLevel="1">
      <c r="A64" t="s">
        <v>48</v>
      </c>
      <c r="B64" t="str">
        <f>INDEX(B53:B63,MODE(MATCH(B53:B63,B53:B63,0)))</f>
        <v>Les Arceaux (IRE)</v>
      </c>
      <c r="C64">
        <f>INDEX(AF$2:AF$20,MATCH(B64,A$2:A$20,0))</f>
        <v>2.75</v>
      </c>
      <c r="D64">
        <v>1</v>
      </c>
      <c r="E64">
        <f>SUMIF(B53:B61, B64, G53:G61)</f>
        <v>0.62553833712685059</v>
      </c>
      <c r="F64">
        <v>0</v>
      </c>
      <c r="G64" t="str">
        <f>K2</f>
        <v>Nick ODonnell Memorial Maiden Hurdle</v>
      </c>
      <c r="J64">
        <v>13</v>
      </c>
      <c r="K64" t="str">
        <f t="shared" si="0"/>
        <v>Janeymac (IRE)</v>
      </c>
      <c r="L64" t="str">
        <f t="shared" si="0"/>
        <v>Put The Kettle On (IRE)</v>
      </c>
      <c r="M64" t="str">
        <f t="shared" si="0"/>
        <v>Put The Kettle On (IRE)</v>
      </c>
      <c r="N64" t="str">
        <f t="shared" si="1"/>
        <v>Put The Kettle On (IRE)</v>
      </c>
      <c r="O64" t="str">
        <f t="shared" si="2"/>
        <v>Sir Pimpernel (IRE)</v>
      </c>
      <c r="P64" t="str">
        <f t="shared" si="3"/>
        <v>Musk Mallow (IRE)</v>
      </c>
      <c r="Q64" t="str">
        <f t="shared" si="4"/>
        <v>Musk Mallow (IRE)</v>
      </c>
      <c r="R64" t="str">
        <f t="shared" si="5"/>
        <v>Put The Kettle On (IRE)</v>
      </c>
      <c r="S64" t="str">
        <f t="shared" si="6"/>
        <v>Sir Pimpernel (IRE)</v>
      </c>
      <c r="V64">
        <f t="shared" si="7"/>
        <v>42</v>
      </c>
      <c r="W64">
        <f t="shared" si="8"/>
        <v>42</v>
      </c>
      <c r="X64">
        <f t="shared" si="18"/>
        <v>42</v>
      </c>
      <c r="Y64">
        <f t="shared" si="10"/>
        <v>6</v>
      </c>
      <c r="Z64">
        <f t="shared" si="10"/>
        <v>6</v>
      </c>
      <c r="AA64">
        <f t="shared" si="10"/>
        <v>8</v>
      </c>
      <c r="AB64">
        <f t="shared" si="11"/>
        <v>8</v>
      </c>
      <c r="AC64">
        <f t="shared" si="12"/>
        <v>4</v>
      </c>
      <c r="AD64">
        <f t="shared" si="13"/>
        <v>3</v>
      </c>
      <c r="AE64">
        <f t="shared" si="14"/>
        <v>5</v>
      </c>
      <c r="AF64">
        <f t="shared" si="14"/>
        <v>2</v>
      </c>
    </row>
    <row r="65" spans="1:32" hidden="1" outlineLevel="1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1</v>
      </c>
      <c r="G65" t="str">
        <f>D2</f>
        <v xml:space="preserve">2m½f </v>
      </c>
      <c r="H65">
        <f>LARGE(G58:G60, 1)</f>
        <v>0.57492839384114336</v>
      </c>
      <c r="J65">
        <v>14</v>
      </c>
      <c r="K65" t="str">
        <f t="shared" si="0"/>
        <v>Uffizy (IRE)</v>
      </c>
      <c r="L65" t="str">
        <f t="shared" si="0"/>
        <v>Put The Kettle On (IRE)</v>
      </c>
      <c r="M65" t="str">
        <f t="shared" si="0"/>
        <v>Put The Kettle On (IRE)</v>
      </c>
      <c r="N65" t="str">
        <f t="shared" si="1"/>
        <v>Put The Kettle On (IRE)</v>
      </c>
      <c r="O65" t="str">
        <f t="shared" si="2"/>
        <v>Autumn Berry (IRE)</v>
      </c>
      <c r="P65" t="str">
        <f t="shared" si="3"/>
        <v>Rock On Dandy (FR)</v>
      </c>
      <c r="Q65" t="str">
        <f t="shared" si="4"/>
        <v>Rock On Dandy (FR)</v>
      </c>
      <c r="R65" t="str">
        <f t="shared" si="5"/>
        <v>Sir Pimpernel (IRE)</v>
      </c>
      <c r="S65" t="str">
        <f t="shared" si="6"/>
        <v>Musk Mallow (IRE)</v>
      </c>
      <c r="V65">
        <f t="shared" si="7"/>
        <v>48</v>
      </c>
      <c r="W65">
        <f t="shared" si="8"/>
        <v>48</v>
      </c>
      <c r="X65">
        <f t="shared" si="18"/>
        <v>48</v>
      </c>
      <c r="Y65">
        <f t="shared" si="10"/>
        <v>1</v>
      </c>
      <c r="Z65">
        <f t="shared" si="10"/>
        <v>7</v>
      </c>
      <c r="AA65">
        <f t="shared" si="10"/>
        <v>9</v>
      </c>
      <c r="AB65">
        <f t="shared" si="11"/>
        <v>4</v>
      </c>
      <c r="AC65">
        <f t="shared" si="12"/>
        <v>3</v>
      </c>
      <c r="AD65">
        <f t="shared" si="13"/>
        <v>1</v>
      </c>
      <c r="AE65">
        <f t="shared" si="14"/>
        <v>13</v>
      </c>
      <c r="AF65">
        <f t="shared" si="14"/>
        <v>10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2</v>
      </c>
      <c r="G66">
        <f>F2</f>
        <v>6269</v>
      </c>
      <c r="H66">
        <f ca="1">LARGE(F53:F55, 1)</f>
        <v>0.62553833712685059</v>
      </c>
      <c r="J66">
        <v>15</v>
      </c>
      <c r="K66" t="str">
        <f t="shared" si="0"/>
        <v>Musk Mallow (IRE)</v>
      </c>
      <c r="L66" t="str">
        <f t="shared" si="0"/>
        <v>Put The Kettle On (IRE)</v>
      </c>
      <c r="M66" t="str">
        <f t="shared" si="0"/>
        <v>Put The Kettle On (IRE)</v>
      </c>
      <c r="N66" t="str">
        <f t="shared" si="1"/>
        <v>Put The Kettle On (IRE)</v>
      </c>
      <c r="O66" t="str">
        <f t="shared" si="2"/>
        <v>Musk Mallow (IRE)</v>
      </c>
      <c r="P66" t="str">
        <f t="shared" si="3"/>
        <v>Uffizy (IRE)</v>
      </c>
      <c r="Q66" t="str">
        <f t="shared" si="4"/>
        <v>Uffizy (IRE)</v>
      </c>
      <c r="R66" t="str">
        <f t="shared" si="5"/>
        <v>Autumn Berry (IRE)</v>
      </c>
      <c r="S66" t="str">
        <f t="shared" si="6"/>
        <v>Uffizy (IRE)</v>
      </c>
      <c r="V66">
        <f t="shared" si="7"/>
        <v>40</v>
      </c>
      <c r="W66">
        <f t="shared" si="8"/>
        <v>40</v>
      </c>
      <c r="X66">
        <f t="shared" si="18"/>
        <v>40</v>
      </c>
      <c r="Y66">
        <f t="shared" si="10"/>
        <v>2</v>
      </c>
      <c r="Z66">
        <f t="shared" si="10"/>
        <v>5</v>
      </c>
      <c r="AA66">
        <f t="shared" si="10"/>
        <v>8</v>
      </c>
      <c r="AB66">
        <f t="shared" si="11"/>
        <v>5</v>
      </c>
      <c r="AC66">
        <f t="shared" si="12"/>
        <v>1</v>
      </c>
      <c r="AD66">
        <f t="shared" si="13"/>
        <v>7</v>
      </c>
      <c r="AE66">
        <f t="shared" si="14"/>
        <v>7</v>
      </c>
      <c r="AF66">
        <f t="shared" si="14"/>
        <v>5</v>
      </c>
    </row>
    <row r="67" spans="1:32" hidden="1" outlineLevel="1">
      <c r="A67" t="s">
        <v>67</v>
      </c>
      <c r="B67" t="str">
        <f ca="1">H67</f>
        <v>Les Arceaux (IRE)</v>
      </c>
      <c r="F67">
        <f>IF(H63&lt;11, F66+1, F66)</f>
        <v>2</v>
      </c>
      <c r="G67" t="str">
        <f>G2</f>
        <v>Yielding</v>
      </c>
      <c r="H67" t="str">
        <f ca="1">INDEX(B53:B55,MATCH(H66,F53:F55,0))</f>
        <v>Les Arceaux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>
        <f t="shared" si="10"/>
        <v>5</v>
      </c>
      <c r="AA67">
        <f t="shared" si="10"/>
        <v>8</v>
      </c>
      <c r="AB67">
        <f t="shared" si="11"/>
        <v>4</v>
      </c>
      <c r="AC67">
        <f t="shared" si="12"/>
        <v>1</v>
      </c>
      <c r="AD67">
        <f t="shared" si="13"/>
        <v>1</v>
      </c>
      <c r="AE67">
        <f t="shared" si="14"/>
        <v>1</v>
      </c>
      <c r="AF67" t="e">
        <f t="shared" si="14"/>
        <v>#N/A</v>
      </c>
    </row>
    <row r="68" spans="1:32" hidden="1" outlineLevel="1">
      <c r="A68" t="str">
        <f ca="1">INDEX(B62:B67,MODE(MATCH(B62:B67,B62:B67,0)))</f>
        <v>Les Arceaux (IRE)</v>
      </c>
      <c r="B68" t="str">
        <f ca="1">IF(ISNA(A68), B56, A68)</f>
        <v>Les Arceaux (IRE)</v>
      </c>
      <c r="C68">
        <f ca="1">INDEX(AF$2:AF$20,MATCH(B68,A$2:A$20,0))</f>
        <v>2.75</v>
      </c>
      <c r="D68">
        <v>1</v>
      </c>
      <c r="F68">
        <f ca="1">IF(E70&gt;0.5, F67+1, F67)</f>
        <v>3</v>
      </c>
      <c r="G68" t="str">
        <f>I2</f>
        <v>Non Handicap</v>
      </c>
      <c r="H68">
        <f ca="1">IF(G66&gt;10000, G70+1, G70)</f>
        <v>3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>
        <f t="shared" si="10"/>
        <v>5</v>
      </c>
      <c r="AA68">
        <f t="shared" si="10"/>
        <v>8</v>
      </c>
      <c r="AB68">
        <f t="shared" si="11"/>
        <v>4</v>
      </c>
      <c r="AC68">
        <f t="shared" si="12"/>
        <v>1</v>
      </c>
      <c r="AD68">
        <f t="shared" si="13"/>
        <v>1</v>
      </c>
      <c r="AE68">
        <f t="shared" si="14"/>
        <v>1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Les Arceaux (IRE)</v>
      </c>
      <c r="C69">
        <f ca="1">INDEX(AF$2:AF$20,MATCH(B69,A$2:A$20,0))</f>
        <v>2.75</v>
      </c>
      <c r="D69">
        <v>1</v>
      </c>
      <c r="F69">
        <f ca="1">IF(E70&gt;1, F68+1, F68)</f>
        <v>3</v>
      </c>
      <c r="G69">
        <f ca="1">IF(G66&lt;5000, F70-1, F70)</f>
        <v>3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>
        <f t="shared" si="10"/>
        <v>5</v>
      </c>
      <c r="AA69">
        <f t="shared" si="10"/>
        <v>8</v>
      </c>
      <c r="AB69">
        <f t="shared" si="11"/>
        <v>4</v>
      </c>
      <c r="AC69">
        <f t="shared" si="12"/>
        <v>1</v>
      </c>
      <c r="AD69">
        <f t="shared" si="13"/>
        <v>1</v>
      </c>
      <c r="AE69">
        <f t="shared" si="14"/>
        <v>1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Les Arceaux (IRE)</v>
      </c>
      <c r="C70">
        <f ca="1">INDEX(AF$2:AF$20,MATCH(B70,A$2:A$20,0))</f>
        <v>2.75</v>
      </c>
      <c r="D70">
        <v>1</v>
      </c>
      <c r="E70">
        <f ca="1">SUMIF(B53:B61, B70, G53:G61)</f>
        <v>0.62553833712685059</v>
      </c>
      <c r="F70">
        <f ca="1">IF(E70&gt;1.5, F69+1, F69)</f>
        <v>3</v>
      </c>
      <c r="G70">
        <f ca="1">IF(H63&gt;15, G69-1, G69)</f>
        <v>3</v>
      </c>
      <c r="H70" t="str">
        <f ca="1">IF(H68=0,"*",IF(H68=1,"*",IF(H68=2,"**",IF(H68=3,"***",IF(H68=4,"****",IF(H68&gt;=5,"*****","*"))))))</f>
        <v>***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>
        <f t="shared" si="10"/>
        <v>5</v>
      </c>
      <c r="AA70">
        <f t="shared" si="10"/>
        <v>8</v>
      </c>
      <c r="AB70">
        <f t="shared" si="11"/>
        <v>4</v>
      </c>
      <c r="AC70">
        <f t="shared" si="12"/>
        <v>1</v>
      </c>
      <c r="AD70">
        <f t="shared" si="13"/>
        <v>1</v>
      </c>
      <c r="AE70">
        <f t="shared" si="14"/>
        <v>1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>
        <f t="shared" si="10"/>
        <v>5</v>
      </c>
      <c r="AA71">
        <f t="shared" si="10"/>
        <v>8</v>
      </c>
      <c r="AB71">
        <f t="shared" si="11"/>
        <v>4</v>
      </c>
      <c r="AC71">
        <f t="shared" si="12"/>
        <v>1</v>
      </c>
      <c r="AD71">
        <f t="shared" si="13"/>
        <v>1</v>
      </c>
      <c r="AE71">
        <f t="shared" si="14"/>
        <v>1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Les Arceaux (IRE)</v>
      </c>
      <c r="C72">
        <f>C53</f>
        <v>272.54180000000002</v>
      </c>
      <c r="D72">
        <f>(1/C72)*(C72-C73)</f>
        <v>0.23489497757775143</v>
      </c>
      <c r="E72">
        <f>H53</f>
        <v>2.75</v>
      </c>
      <c r="F72">
        <f>(E72*10)-10</f>
        <v>17.5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>
        <f t="shared" si="10"/>
        <v>5</v>
      </c>
      <c r="AA72">
        <f t="shared" si="10"/>
        <v>8</v>
      </c>
      <c r="AB72">
        <f t="shared" si="11"/>
        <v>4</v>
      </c>
      <c r="AC72">
        <f t="shared" si="12"/>
        <v>1</v>
      </c>
      <c r="AD72">
        <f t="shared" si="13"/>
        <v>1</v>
      </c>
      <c r="AE72">
        <f t="shared" si="14"/>
        <v>1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Rock On Dandy (FR)</v>
      </c>
      <c r="C73">
        <f t="shared" si="19"/>
        <v>208.5231</v>
      </c>
      <c r="D73">
        <f>(1/C73)*(C73-C74)</f>
        <v>2.1561639933417507E-2</v>
      </c>
      <c r="E73">
        <f t="shared" ref="E73:E74" si="20">H54</f>
        <v>14</v>
      </c>
      <c r="F73">
        <f>(E73*10)-10</f>
        <v>130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>
        <f t="shared" si="10"/>
        <v>5</v>
      </c>
      <c r="AA73">
        <f t="shared" si="10"/>
        <v>8</v>
      </c>
      <c r="AB73">
        <f t="shared" si="11"/>
        <v>4</v>
      </c>
      <c r="AC73">
        <f t="shared" si="12"/>
        <v>1</v>
      </c>
      <c r="AD73">
        <f t="shared" si="13"/>
        <v>1</v>
      </c>
      <c r="AE73">
        <f t="shared" si="14"/>
        <v>1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Room To Roam (IRE)</v>
      </c>
      <c r="C74">
        <f t="shared" si="19"/>
        <v>204.02699999999999</v>
      </c>
      <c r="E74">
        <f t="shared" si="20"/>
        <v>4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>
        <f t="shared" si="10"/>
        <v>5</v>
      </c>
      <c r="AA74">
        <f t="shared" si="10"/>
        <v>8</v>
      </c>
      <c r="AB74">
        <f t="shared" si="11"/>
        <v>4</v>
      </c>
      <c r="AC74">
        <f t="shared" si="12"/>
        <v>1</v>
      </c>
      <c r="AD74">
        <f t="shared" si="13"/>
        <v>1</v>
      </c>
      <c r="AE74">
        <f t="shared" si="14"/>
        <v>1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>
        <f t="shared" si="10"/>
        <v>5</v>
      </c>
      <c r="AA75">
        <f t="shared" si="10"/>
        <v>8</v>
      </c>
      <c r="AB75">
        <f t="shared" si="11"/>
        <v>4</v>
      </c>
      <c r="AC75">
        <f t="shared" si="12"/>
        <v>1</v>
      </c>
      <c r="AD75">
        <f t="shared" si="13"/>
        <v>1</v>
      </c>
      <c r="AE75">
        <f t="shared" si="14"/>
        <v>1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>
        <f t="shared" si="10"/>
        <v>5</v>
      </c>
      <c r="AA76">
        <f t="shared" si="10"/>
        <v>8</v>
      </c>
      <c r="AB76">
        <f t="shared" si="11"/>
        <v>4</v>
      </c>
      <c r="AC76">
        <f t="shared" si="12"/>
        <v>1</v>
      </c>
      <c r="AD76">
        <f t="shared" si="13"/>
        <v>1</v>
      </c>
      <c r="AE76">
        <f t="shared" si="14"/>
        <v>1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0</v>
      </c>
      <c r="C77">
        <f>SMALL(AF2:AF50, 1)</f>
        <v>0</v>
      </c>
      <c r="D77" t="str">
        <f>IF(G77&lt;=3, "YES", "NO")</f>
        <v>YES</v>
      </c>
      <c r="E77">
        <f>IF(C77=0,SMALL(AF2:AF49,2), C77)</f>
        <v>2.5</v>
      </c>
      <c r="F77">
        <f>IF(E77=0, SMALL(AF2:AF49, 3), E77)</f>
        <v>2.5</v>
      </c>
      <c r="G77">
        <f>IF(F77=0, SMALL(AF2:AF49, 4), F77)</f>
        <v>2.5</v>
      </c>
      <c r="H77" t="str">
        <f>INDEX(A2:A50, MATCH(G77, AF2:AF50, 0))</f>
        <v>Mister Blue Sky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>
        <f t="shared" si="10"/>
        <v>5</v>
      </c>
      <c r="AA77">
        <f t="shared" si="10"/>
        <v>8</v>
      </c>
      <c r="AB77">
        <f t="shared" si="11"/>
        <v>4</v>
      </c>
      <c r="AC77">
        <f t="shared" si="12"/>
        <v>1</v>
      </c>
      <c r="AD77">
        <f t="shared" si="13"/>
        <v>1</v>
      </c>
      <c r="AE77">
        <f t="shared" si="14"/>
        <v>1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168.86590000000001</v>
      </c>
      <c r="C78">
        <f>(B79-B78)+0.01</f>
        <v>103.68590000000002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>
        <f t="shared" si="10"/>
        <v>5</v>
      </c>
      <c r="AA78">
        <f t="shared" si="10"/>
        <v>8</v>
      </c>
      <c r="AB78">
        <f t="shared" si="11"/>
        <v>4</v>
      </c>
      <c r="AC78">
        <f t="shared" si="12"/>
        <v>1</v>
      </c>
      <c r="AD78">
        <f t="shared" si="13"/>
        <v>1</v>
      </c>
      <c r="AE78">
        <f t="shared" si="14"/>
        <v>1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272.54180000000002</v>
      </c>
      <c r="C79">
        <f>C78/B79</f>
        <v>0.38044035813955879</v>
      </c>
      <c r="D79" t="str">
        <f>IF(C79&gt;=0.15, "YES", "NO")</f>
        <v>YES</v>
      </c>
      <c r="G79" t="str">
        <f>IF(D79="YES",CONCATENATE("PLUS: "&amp;H77&amp;" is "&amp;ROUND(C79*100,2)&amp;"% behind top-rated "&amp;H79&amp;". "),CONCATENATE("NEGATIVE: "&amp;H77&amp;" is highly rated."))</f>
        <v xml:space="preserve">PLUS: Mister Blue Sky (IRE) is 38.04% behind top-rated Les Arceaux (IRE). </v>
      </c>
      <c r="H79" t="str">
        <f>INDEX(A2:A50, MATCH(B79, AE2:AE50, 0))</f>
        <v>Les Arceaux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>
        <f t="shared" si="10"/>
        <v>5</v>
      </c>
      <c r="AA79">
        <f t="shared" si="10"/>
        <v>8</v>
      </c>
      <c r="AB79">
        <f t="shared" si="11"/>
        <v>4</v>
      </c>
      <c r="AC79">
        <f t="shared" si="12"/>
        <v>1</v>
      </c>
      <c r="AD79">
        <f t="shared" si="13"/>
        <v>1</v>
      </c>
      <c r="AE79">
        <f t="shared" si="14"/>
        <v>1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0</v>
      </c>
      <c r="C80">
        <f>(B81-B80)+0.01</f>
        <v>19.601400000000002</v>
      </c>
      <c r="D80" t="str">
        <f>D2</f>
        <v xml:space="preserve">2m½f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>
        <f t="shared" si="10"/>
        <v>5</v>
      </c>
      <c r="AA80">
        <f t="shared" si="10"/>
        <v>8</v>
      </c>
      <c r="AB80">
        <f t="shared" si="11"/>
        <v>4</v>
      </c>
      <c r="AC80">
        <f t="shared" si="12"/>
        <v>1</v>
      </c>
      <c r="AD80">
        <f t="shared" si="13"/>
        <v>1</v>
      </c>
      <c r="AE80">
        <f t="shared" si="14"/>
        <v>1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19.5914</v>
      </c>
      <c r="C81">
        <f>C80/B81</f>
        <v>1.0005104280449586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Uffizy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Wexford</v>
      </c>
    </row>
    <row r="82" spans="1:19" hidden="1" outlineLevel="1">
      <c r="A82" t="s">
        <v>110</v>
      </c>
      <c r="B82">
        <f>INDEX(M2:M49, MATCH(H77, A2:A49, 0))</f>
        <v>53.356000000000002</v>
      </c>
      <c r="C82">
        <f>(B83-B82)+0.01</f>
        <v>62.652900000000002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115.99890000000001</v>
      </c>
      <c r="C83">
        <f>C82/B83</f>
        <v>0.5401163286893238</v>
      </c>
      <c r="D83" t="str">
        <f>IF(C83&gt;0.2, "YES", "NO")</f>
        <v>YES</v>
      </c>
      <c r="G83" t="str">
        <f>IF(D83="YES",CONCATENATE("PLUS: Form horse "&amp;H83&amp;" is "&amp;ROUND(C83*100,2)&amp;"% ahead of the lay selection "&amp;H77&amp;". "),CONCATENATE("NEGATIVE: "&amp;H77&amp;"is the form horse."))</f>
        <v xml:space="preserve">PLUS: Form horse Uffizy (IRE) is 54.01% ahead of the lay selection Mister Blue Sky (IRE). </v>
      </c>
      <c r="H83" t="str">
        <f>INDEX(A2:A50,MATCH(B83,INDEX(M2:M50,0)))</f>
        <v>Uffizy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0.27879999999999999</v>
      </c>
      <c r="C84">
        <f>(B85-B84)+0.01</f>
        <v>2.5795999999999997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2.8483999999999998</v>
      </c>
      <c r="C85">
        <f>C84/B85</f>
        <v>0.90563123156859981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Room To Roam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6.3857999999999997</v>
      </c>
      <c r="C86">
        <f>(B87-B86)+0.01</f>
        <v>7.9246999999999996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14.3005</v>
      </c>
      <c r="C87">
        <f>C86/B87</f>
        <v>0.55415544911017101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Room To Roam (IRE) is 55.42% ahead of Mister Blue Sky (IRE). </v>
      </c>
      <c r="H87" t="str">
        <f>INDEX(A2:A50, MATCH(B87, AD2:AD50, 0))</f>
        <v>Room To Roam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6.8779000000000003</v>
      </c>
      <c r="C88">
        <f>B89-B88</f>
        <v>0</v>
      </c>
      <c r="H88" t="str">
        <f>INDEX(X2:X50, MATCH(B88, Y2:Y50, 0))</f>
        <v>Walsh, R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6.8779000000000003</v>
      </c>
      <c r="C89">
        <f>C88/B89</f>
        <v>0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Walsh, R. </v>
      </c>
      <c r="H89" t="str">
        <f>INDEX(X2:X50, MATCH(B89, Y2:Y50, 0))</f>
        <v>Walsh, R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57.268000000000001</v>
      </c>
      <c r="C90">
        <f>(B91-B90)+0.01</f>
        <v>30.998500000000003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88.256500000000003</v>
      </c>
      <c r="C91">
        <f>(C90+0.01)/(B91+0.01)</f>
        <v>0.35130542164921008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Les Arceaux (IRE) outperformed Mister Blue Sky (IRE) significantly.</v>
      </c>
      <c r="H91" t="str">
        <f>INDEX(A2:A50, MATCH(B91, N2:N50, 0))</f>
        <v>Les Arceaux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Mister Blue Sky (IRE)</v>
      </c>
      <c r="C92" t="str">
        <f>IF(AND(D77="YES",D92&gt;=2,D83="YES",SMALL(M2:M50,1)&gt;0),H77,IF(E92&gt;=5,H77,"No Lay"))</f>
        <v>Mister Blue Sky (IRE)</v>
      </c>
      <c r="D92">
        <f>COUNTIF(D79:D87, "YES")</f>
        <v>3</v>
      </c>
      <c r="E92">
        <f>COUNTIF(D79:D91, "YES")</f>
        <v>4</v>
      </c>
      <c r="F92" t="str">
        <f>IF(E92=0, "", IF(E92=1, "*", IF(E92=2, "**", IF(E92=3, "***", IF(E92=4, "****", IF(E92&gt;4, "*****", ""))))))</f>
        <v>****</v>
      </c>
      <c r="G92" t="str">
        <f ca="1">IF(B92&lt;&gt;"No Lay",CONCATENATE(G79&amp;CHAR(10)&amp;G81&amp;CHAR(10)&amp;G83&amp;CHAR(10)&amp;G85&amp;CHAR(10)&amp;G87&amp;CHAR(10)&amp;G89&amp;CHAR(10)&amp;G91),"""")</f>
        <v>PLUS: Mister Blue Sky (IRE) is 38.04% behind top-rated Les Arceaux (IRE). 
NEUTRAL: Speed is not a factor.
PLUS: Form horse Uffizy (IRE) is 54.01% ahead of the lay selection Mister Blue Sky (IRE). 
NEUTRAL: Stallion ratings are not a factor.
PLUS: The most suited horse, Room To Roam (IRE) is 55.42% ahead of Mister Blue Sky (IRE). 
NEGATIVE: The lay selection is on a highly rated jockey in Walsh, R. 
PLUS: In the second-last race, Les Arceaux (IRE) outperformed Mister Blue Sky (IRE) significantly.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30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6.6699999999999995E-2</v>
      </c>
    </row>
    <row r="96" spans="1:19" hidden="1" outlineLevel="1">
      <c r="A96" t="s">
        <v>70</v>
      </c>
      <c r="B96">
        <f>INDEX(Sheet1!H:H, MATCH($A$51, Sheet1!$A:$A,0))</f>
        <v>6.6699999999999995E-2</v>
      </c>
      <c r="C96" t="b">
        <f>IF(AND($B$94&gt;15,B96&gt;0.25),B55)</f>
        <v>0</v>
      </c>
      <c r="D96">
        <f t="shared" ref="D96:D101" si="22">RANK(B96, B$96:B$101, 2)</f>
        <v>2</v>
      </c>
      <c r="E96">
        <f t="shared" ref="E96:E101" si="23">7-D96</f>
        <v>5</v>
      </c>
      <c r="F96" t="str">
        <f t="shared" ref="F96:F101" si="24">IF(AND(OR(E96=1, E96=2), C96&lt;&gt;FALSE), C96, "")</f>
        <v/>
      </c>
      <c r="G96" t="e">
        <f>INDEX(F96:F101,MATCH(1,E96:E101,0))</f>
        <v>#N/A</v>
      </c>
    </row>
    <row r="97" spans="1:6" hidden="1" outlineLevel="1">
      <c r="A97" t="s">
        <v>25</v>
      </c>
      <c r="B97">
        <f>INDEX(Sheet1!J:J, MATCH($A$51, Sheet1!$A:$A,0))</f>
        <v>0.1333</v>
      </c>
      <c r="C97" t="b">
        <f>IF(AND($B$94&gt;15,B97&gt;0.25),B56)</f>
        <v>0</v>
      </c>
      <c r="D97">
        <f t="shared" si="22"/>
        <v>3</v>
      </c>
      <c r="E97">
        <f t="shared" si="23"/>
        <v>4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0.2</v>
      </c>
      <c r="C98" t="b">
        <f>IF(AND($B$94&gt;15,B98&gt;0.25),B57)</f>
        <v>0</v>
      </c>
      <c r="D98">
        <f t="shared" si="22"/>
        <v>5</v>
      </c>
      <c r="E98">
        <f t="shared" si="23"/>
        <v>2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0.2</v>
      </c>
      <c r="C99" t="b">
        <f>IF(AND($B$94&gt;15,B99&gt;0.25),B59)</f>
        <v>0</v>
      </c>
      <c r="D99">
        <f t="shared" si="22"/>
        <v>5</v>
      </c>
      <c r="E99">
        <f t="shared" si="23"/>
        <v>2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0.1333</v>
      </c>
      <c r="C100" t="b">
        <f>IF(AND($B$94&gt;15,B100&gt;0.25),B58)</f>
        <v>0</v>
      </c>
      <c r="D100">
        <f t="shared" si="22"/>
        <v>3</v>
      </c>
      <c r="E100">
        <f t="shared" si="23"/>
        <v>4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</v>
      </c>
      <c r="C101" t="b">
        <f>IF(AND($B$94&gt;15,B101&gt;0.25),B60)</f>
        <v>0</v>
      </c>
      <c r="D101">
        <f t="shared" si="22"/>
        <v>1</v>
      </c>
      <c r="E101">
        <f t="shared" si="23"/>
        <v>6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1" bestFit="1" customWidth="1"/>
    <col min="2" max="4" width="16.85546875" bestFit="1" customWidth="1"/>
    <col min="5" max="5" width="12" bestFit="1" customWidth="1"/>
    <col min="6" max="6" width="13.28515625" bestFit="1" customWidth="1"/>
    <col min="7" max="7" width="83.28515625" bestFit="1" customWidth="1"/>
    <col min="8" max="8" width="16.85546875" bestFit="1" customWidth="1"/>
    <col min="9" max="9" width="10.140625" bestFit="1" customWidth="1"/>
    <col min="10" max="10" width="16.28515625" bestFit="1" customWidth="1"/>
    <col min="11" max="11" width="34.5703125" bestFit="1" customWidth="1"/>
    <col min="12" max="19" width="21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6.140625" bestFit="1" customWidth="1"/>
    <col min="25" max="25" width="14.42578125" bestFit="1" customWidth="1"/>
    <col min="26" max="26" width="18" bestFit="1" customWidth="1"/>
    <col min="27" max="27" width="15" bestFit="1" customWidth="1"/>
    <col min="28" max="28" width="19.285156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6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390</v>
      </c>
      <c r="B2" s="1">
        <v>0.52430555555555558</v>
      </c>
      <c r="C2" t="s">
        <v>226</v>
      </c>
      <c r="D2" t="s">
        <v>229</v>
      </c>
      <c r="E2" t="s">
        <v>388</v>
      </c>
      <c r="F2">
        <v>3493</v>
      </c>
      <c r="G2" t="s">
        <v>231</v>
      </c>
      <c r="H2" t="s">
        <v>232</v>
      </c>
      <c r="I2" t="s">
        <v>5</v>
      </c>
      <c r="J2" t="s">
        <v>234</v>
      </c>
      <c r="K2" t="s">
        <v>389</v>
      </c>
      <c r="L2">
        <v>2</v>
      </c>
      <c r="M2">
        <v>94.1</v>
      </c>
      <c r="N2">
        <v>44.653300000000002</v>
      </c>
      <c r="O2">
        <v>23.384499999999999</v>
      </c>
      <c r="P2">
        <v>10.7203</v>
      </c>
      <c r="Q2">
        <v>6.5781000000000001</v>
      </c>
      <c r="R2">
        <v>4.0411000000000001</v>
      </c>
      <c r="S2">
        <v>4.3197000000000001</v>
      </c>
      <c r="T2">
        <v>2.2073</v>
      </c>
      <c r="U2">
        <v>1.5488999999999999</v>
      </c>
      <c r="V2">
        <v>0.91669999999999996</v>
      </c>
      <c r="W2">
        <v>18.0929</v>
      </c>
      <c r="X2" t="s">
        <v>391</v>
      </c>
      <c r="Y2">
        <v>2.8666</v>
      </c>
      <c r="Z2" t="s">
        <v>392</v>
      </c>
      <c r="AA2">
        <v>2.3065000000000002</v>
      </c>
      <c r="AB2" t="s">
        <v>393</v>
      </c>
      <c r="AC2">
        <v>2.2040999999999999</v>
      </c>
      <c r="AD2">
        <v>16.714400000000001</v>
      </c>
      <c r="AE2" s="23">
        <v>234.65440000000001</v>
      </c>
      <c r="AF2">
        <v>4</v>
      </c>
      <c r="AG2">
        <v>65</v>
      </c>
    </row>
    <row r="3" spans="1:33">
      <c r="A3" t="s">
        <v>395</v>
      </c>
      <c r="B3" s="1">
        <v>0.52430555555555558</v>
      </c>
      <c r="C3" t="s">
        <v>226</v>
      </c>
      <c r="D3" t="s">
        <v>229</v>
      </c>
      <c r="E3" t="s">
        <v>388</v>
      </c>
      <c r="F3">
        <v>3493</v>
      </c>
      <c r="G3" t="s">
        <v>231</v>
      </c>
      <c r="H3" t="s">
        <v>232</v>
      </c>
      <c r="I3" t="s">
        <v>5</v>
      </c>
      <c r="J3" t="s">
        <v>234</v>
      </c>
      <c r="K3" t="s">
        <v>389</v>
      </c>
      <c r="L3">
        <v>2</v>
      </c>
      <c r="M3">
        <v>78.7</v>
      </c>
      <c r="N3">
        <v>54.006</v>
      </c>
      <c r="O3">
        <v>23.583600000000001</v>
      </c>
      <c r="P3">
        <v>5.4340999999999999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16.965</v>
      </c>
      <c r="X3" t="s">
        <v>284</v>
      </c>
      <c r="Y3">
        <v>1.4825999999999999</v>
      </c>
      <c r="Z3" t="s">
        <v>263</v>
      </c>
      <c r="AA3">
        <v>1.1263000000000001</v>
      </c>
      <c r="AB3" t="s">
        <v>396</v>
      </c>
      <c r="AC3">
        <v>1.0669999999999999</v>
      </c>
      <c r="AD3">
        <v>26.3</v>
      </c>
      <c r="AE3">
        <v>227.13120000000001</v>
      </c>
      <c r="AF3">
        <v>4.5</v>
      </c>
      <c r="AG3">
        <v>65</v>
      </c>
    </row>
    <row r="4" spans="1:33">
      <c r="A4" t="s">
        <v>397</v>
      </c>
      <c r="B4" s="1">
        <v>0.52430555555555558</v>
      </c>
      <c r="C4" t="s">
        <v>226</v>
      </c>
      <c r="D4" t="s">
        <v>229</v>
      </c>
      <c r="E4" t="s">
        <v>388</v>
      </c>
      <c r="F4">
        <v>3493</v>
      </c>
      <c r="G4" t="s">
        <v>231</v>
      </c>
      <c r="H4" t="s">
        <v>232</v>
      </c>
      <c r="I4" t="s">
        <v>5</v>
      </c>
      <c r="J4" t="s">
        <v>234</v>
      </c>
      <c r="K4" t="s">
        <v>389</v>
      </c>
      <c r="L4">
        <v>2</v>
      </c>
      <c r="M4">
        <v>50.8536</v>
      </c>
      <c r="N4">
        <v>57.110399999999998</v>
      </c>
      <c r="O4">
        <v>20.841100000000001</v>
      </c>
      <c r="P4">
        <v>4.0770999999999997</v>
      </c>
      <c r="Q4">
        <v>4.4455</v>
      </c>
      <c r="R4">
        <v>2.7664</v>
      </c>
      <c r="S4">
        <v>0</v>
      </c>
      <c r="T4">
        <v>0</v>
      </c>
      <c r="U4">
        <v>0</v>
      </c>
      <c r="V4">
        <v>0</v>
      </c>
      <c r="W4">
        <v>16.2379</v>
      </c>
      <c r="X4" t="s">
        <v>280</v>
      </c>
      <c r="Y4">
        <v>2.5699000000000001</v>
      </c>
      <c r="Z4" t="s">
        <v>398</v>
      </c>
      <c r="AA4">
        <v>2.2229999999999999</v>
      </c>
      <c r="AB4" t="s">
        <v>399</v>
      </c>
      <c r="AC4">
        <v>2.0394000000000001</v>
      </c>
      <c r="AD4">
        <v>21.933599999999998</v>
      </c>
      <c r="AE4">
        <v>191.8312</v>
      </c>
      <c r="AF4">
        <v>8</v>
      </c>
      <c r="AG4">
        <v>66</v>
      </c>
    </row>
    <row r="5" spans="1:33">
      <c r="A5" t="s">
        <v>400</v>
      </c>
      <c r="B5" s="1">
        <v>0.52430555555555558</v>
      </c>
      <c r="C5" t="s">
        <v>226</v>
      </c>
      <c r="D5" t="s">
        <v>229</v>
      </c>
      <c r="E5" t="s">
        <v>388</v>
      </c>
      <c r="F5">
        <v>3493</v>
      </c>
      <c r="G5" t="s">
        <v>231</v>
      </c>
      <c r="H5" t="s">
        <v>232</v>
      </c>
      <c r="I5" t="s">
        <v>5</v>
      </c>
      <c r="J5" t="s">
        <v>234</v>
      </c>
      <c r="K5" t="s">
        <v>389</v>
      </c>
      <c r="L5">
        <v>2</v>
      </c>
      <c r="M5">
        <v>59.265000000000001</v>
      </c>
      <c r="N5">
        <v>47.658499999999997</v>
      </c>
      <c r="O5">
        <v>22.209700000000002</v>
      </c>
      <c r="P5">
        <v>9.7201000000000004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19.398599999999998</v>
      </c>
      <c r="X5" t="s">
        <v>401</v>
      </c>
      <c r="Y5">
        <v>1.3446</v>
      </c>
      <c r="Z5" t="s">
        <v>402</v>
      </c>
      <c r="AA5">
        <v>1.5895999999999999</v>
      </c>
      <c r="AB5" t="s">
        <v>403</v>
      </c>
      <c r="AC5">
        <v>0.6502</v>
      </c>
      <c r="AD5">
        <v>9</v>
      </c>
      <c r="AE5">
        <v>189.13220000000001</v>
      </c>
      <c r="AF5">
        <v>10</v>
      </c>
      <c r="AG5">
        <v>66</v>
      </c>
    </row>
    <row r="6" spans="1:33">
      <c r="A6" t="s">
        <v>404</v>
      </c>
      <c r="B6" s="1">
        <v>0.52430555555555558</v>
      </c>
      <c r="C6" t="s">
        <v>226</v>
      </c>
      <c r="D6" t="s">
        <v>229</v>
      </c>
      <c r="E6" t="s">
        <v>388</v>
      </c>
      <c r="F6">
        <v>3493</v>
      </c>
      <c r="G6" t="s">
        <v>231</v>
      </c>
      <c r="H6" t="s">
        <v>232</v>
      </c>
      <c r="I6" t="s">
        <v>5</v>
      </c>
      <c r="J6" t="s">
        <v>234</v>
      </c>
      <c r="K6" t="s">
        <v>389</v>
      </c>
      <c r="L6">
        <v>2</v>
      </c>
      <c r="M6">
        <v>38.631</v>
      </c>
      <c r="N6">
        <v>36.996000000000002</v>
      </c>
      <c r="O6">
        <v>29.416799999999999</v>
      </c>
      <c r="P6">
        <v>9.0823999999999998</v>
      </c>
      <c r="Q6">
        <v>4.2765000000000004</v>
      </c>
      <c r="R6">
        <v>2.8081999999999998</v>
      </c>
      <c r="S6">
        <v>2.1086999999999998</v>
      </c>
      <c r="T6">
        <v>0</v>
      </c>
      <c r="U6">
        <v>0</v>
      </c>
      <c r="V6">
        <v>0</v>
      </c>
      <c r="W6">
        <v>15.972099999999999</v>
      </c>
      <c r="X6" t="s">
        <v>246</v>
      </c>
      <c r="Y6">
        <v>2.3609</v>
      </c>
      <c r="Z6" t="s">
        <v>405</v>
      </c>
      <c r="AA6">
        <v>2.6522999999999999</v>
      </c>
      <c r="AB6" t="s">
        <v>406</v>
      </c>
      <c r="AC6">
        <v>2.2130999999999998</v>
      </c>
      <c r="AD6">
        <v>15.812099999999999</v>
      </c>
      <c r="AE6">
        <v>166.5986</v>
      </c>
      <c r="AF6">
        <v>14</v>
      </c>
      <c r="AG6">
        <v>60</v>
      </c>
    </row>
    <row r="7" spans="1:33">
      <c r="A7" t="s">
        <v>407</v>
      </c>
      <c r="B7" s="1">
        <v>0.52430555555555558</v>
      </c>
      <c r="C7" t="s">
        <v>226</v>
      </c>
      <c r="D7" t="s">
        <v>229</v>
      </c>
      <c r="E7" t="s">
        <v>388</v>
      </c>
      <c r="F7">
        <v>3493</v>
      </c>
      <c r="G7" t="s">
        <v>231</v>
      </c>
      <c r="H7" t="s">
        <v>232</v>
      </c>
      <c r="I7" t="s">
        <v>5</v>
      </c>
      <c r="J7" t="s">
        <v>234</v>
      </c>
      <c r="K7" t="s">
        <v>389</v>
      </c>
      <c r="L7">
        <v>2</v>
      </c>
      <c r="M7">
        <v>60.005000000000003</v>
      </c>
      <c r="N7">
        <v>28.358599999999999</v>
      </c>
      <c r="O7">
        <v>20.830300000000001</v>
      </c>
      <c r="P7">
        <v>6.0746000000000002</v>
      </c>
      <c r="Q7">
        <v>4.1196999999999999</v>
      </c>
      <c r="R7">
        <v>3.4784999999999999</v>
      </c>
      <c r="S7">
        <v>0</v>
      </c>
      <c r="T7">
        <v>0</v>
      </c>
      <c r="U7">
        <v>0</v>
      </c>
      <c r="V7">
        <v>0</v>
      </c>
      <c r="W7">
        <v>17.389299999999999</v>
      </c>
      <c r="X7" t="s">
        <v>408</v>
      </c>
      <c r="Y7">
        <v>1.0006999999999999</v>
      </c>
      <c r="Z7" t="s">
        <v>409</v>
      </c>
      <c r="AA7">
        <v>0.78210000000000002</v>
      </c>
      <c r="AB7" t="s">
        <v>410</v>
      </c>
      <c r="AC7">
        <v>0.1072</v>
      </c>
      <c r="AD7">
        <v>17.1004</v>
      </c>
      <c r="AE7">
        <v>165.7912</v>
      </c>
      <c r="AF7">
        <v>10</v>
      </c>
      <c r="AG7">
        <v>54</v>
      </c>
    </row>
    <row r="8" spans="1:33">
      <c r="A8" t="s">
        <v>411</v>
      </c>
      <c r="B8" s="1">
        <v>0.52430555555555558</v>
      </c>
      <c r="C8" t="s">
        <v>226</v>
      </c>
      <c r="D8" t="s">
        <v>229</v>
      </c>
      <c r="E8" t="s">
        <v>388</v>
      </c>
      <c r="F8">
        <v>3493</v>
      </c>
      <c r="G8" t="s">
        <v>231</v>
      </c>
      <c r="H8" t="s">
        <v>232</v>
      </c>
      <c r="I8" t="s">
        <v>5</v>
      </c>
      <c r="J8" t="s">
        <v>234</v>
      </c>
      <c r="K8" t="s">
        <v>389</v>
      </c>
      <c r="L8">
        <v>2</v>
      </c>
      <c r="M8">
        <v>64.3</v>
      </c>
      <c r="N8">
        <v>36.6798</v>
      </c>
      <c r="O8">
        <v>19.638400000000001</v>
      </c>
      <c r="P8">
        <v>6.1307999999999998</v>
      </c>
      <c r="Q8">
        <v>5.8727999999999998</v>
      </c>
      <c r="R8">
        <v>4.3022999999999998</v>
      </c>
      <c r="S8">
        <v>2.7475000000000001</v>
      </c>
      <c r="T8">
        <v>1.5852999999999999</v>
      </c>
      <c r="U8">
        <v>0.80179999999999996</v>
      </c>
      <c r="V8">
        <v>0</v>
      </c>
      <c r="W8">
        <v>8.8521000000000001</v>
      </c>
      <c r="X8" t="s">
        <v>412</v>
      </c>
      <c r="Y8">
        <v>0.98799999999999999</v>
      </c>
      <c r="Z8" t="s">
        <v>402</v>
      </c>
      <c r="AA8">
        <v>1.5895999999999999</v>
      </c>
      <c r="AB8" t="s">
        <v>413</v>
      </c>
      <c r="AC8">
        <v>1.1564000000000001</v>
      </c>
      <c r="AD8">
        <v>7.8597999999999999</v>
      </c>
      <c r="AE8">
        <v>163.7791</v>
      </c>
      <c r="AF8">
        <v>5</v>
      </c>
      <c r="AG8">
        <v>58</v>
      </c>
    </row>
    <row r="9" spans="1:33">
      <c r="A9" t="s">
        <v>414</v>
      </c>
      <c r="B9" s="1">
        <v>0.52430555555555558</v>
      </c>
      <c r="C9" t="s">
        <v>226</v>
      </c>
      <c r="D9" t="s">
        <v>229</v>
      </c>
      <c r="E9" t="s">
        <v>388</v>
      </c>
      <c r="F9">
        <v>3493</v>
      </c>
      <c r="G9" t="s">
        <v>231</v>
      </c>
      <c r="H9" t="s">
        <v>232</v>
      </c>
      <c r="I9" t="s">
        <v>5</v>
      </c>
      <c r="J9" t="s">
        <v>234</v>
      </c>
      <c r="K9" t="s">
        <v>389</v>
      </c>
      <c r="L9">
        <v>2</v>
      </c>
      <c r="M9">
        <v>49.86</v>
      </c>
      <c r="N9">
        <v>50.147199999999998</v>
      </c>
      <c r="O9">
        <v>16.7575</v>
      </c>
      <c r="P9">
        <v>7.3323999999999998</v>
      </c>
      <c r="Q9">
        <v>3.0367999999999999</v>
      </c>
      <c r="R9">
        <v>3.7744</v>
      </c>
      <c r="S9">
        <v>3.0188000000000001</v>
      </c>
      <c r="T9">
        <v>0</v>
      </c>
      <c r="U9">
        <v>0</v>
      </c>
      <c r="V9">
        <v>0</v>
      </c>
      <c r="W9">
        <v>15.2529</v>
      </c>
      <c r="X9" t="s">
        <v>415</v>
      </c>
      <c r="Y9">
        <v>1.2729999999999999</v>
      </c>
      <c r="Z9" t="s">
        <v>416</v>
      </c>
      <c r="AA9">
        <v>1.0549999999999999</v>
      </c>
      <c r="AB9" t="s">
        <v>417</v>
      </c>
      <c r="AC9">
        <v>0.1188</v>
      </c>
      <c r="AD9">
        <v>5</v>
      </c>
      <c r="AE9">
        <v>160.88480000000001</v>
      </c>
      <c r="AF9">
        <v>20</v>
      </c>
      <c r="AG9">
        <v>61</v>
      </c>
    </row>
    <row r="10" spans="1:33">
      <c r="A10" t="s">
        <v>418</v>
      </c>
      <c r="B10" s="1">
        <v>0.52430555555555558</v>
      </c>
      <c r="C10" t="s">
        <v>226</v>
      </c>
      <c r="D10" t="s">
        <v>229</v>
      </c>
      <c r="E10" t="s">
        <v>388</v>
      </c>
      <c r="F10">
        <v>3493</v>
      </c>
      <c r="G10" t="s">
        <v>231</v>
      </c>
      <c r="H10" t="s">
        <v>232</v>
      </c>
      <c r="I10" t="s">
        <v>5</v>
      </c>
      <c r="J10" t="s">
        <v>234</v>
      </c>
      <c r="K10" t="s">
        <v>389</v>
      </c>
      <c r="L10">
        <v>2</v>
      </c>
      <c r="M10">
        <v>38.452399999999997</v>
      </c>
      <c r="N10">
        <v>54.8992</v>
      </c>
      <c r="O10">
        <v>22.938500000000001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14.707100000000001</v>
      </c>
      <c r="X10" t="s">
        <v>419</v>
      </c>
      <c r="Y10">
        <v>0.32840000000000003</v>
      </c>
      <c r="Z10" t="s">
        <v>420</v>
      </c>
      <c r="AA10">
        <v>0.1608</v>
      </c>
      <c r="AB10" t="s">
        <v>421</v>
      </c>
      <c r="AC10">
        <v>1.2141</v>
      </c>
      <c r="AD10">
        <v>1.5</v>
      </c>
      <c r="AE10">
        <v>158.3707</v>
      </c>
      <c r="AF10">
        <v>20</v>
      </c>
      <c r="AG10">
        <v>61</v>
      </c>
    </row>
    <row r="11" spans="1:33">
      <c r="A11" t="s">
        <v>422</v>
      </c>
      <c r="B11" s="1">
        <v>0.52430555555555558</v>
      </c>
      <c r="C11" t="s">
        <v>226</v>
      </c>
      <c r="D11" t="s">
        <v>229</v>
      </c>
      <c r="E11" t="s">
        <v>388</v>
      </c>
      <c r="F11">
        <v>3493</v>
      </c>
      <c r="G11" t="s">
        <v>231</v>
      </c>
      <c r="H11" t="s">
        <v>232</v>
      </c>
      <c r="I11" t="s">
        <v>5</v>
      </c>
      <c r="J11" t="s">
        <v>234</v>
      </c>
      <c r="K11" t="s">
        <v>389</v>
      </c>
      <c r="L11">
        <v>2</v>
      </c>
      <c r="M11">
        <v>43.921500000000002</v>
      </c>
      <c r="N11">
        <v>48.475700000000003</v>
      </c>
      <c r="O11">
        <v>19.285399999999999</v>
      </c>
      <c r="P11">
        <v>7.3224999999999998</v>
      </c>
      <c r="Q11">
        <v>5.9157000000000002</v>
      </c>
      <c r="R11">
        <v>4.1311999999999998</v>
      </c>
      <c r="S11">
        <v>3.3921000000000001</v>
      </c>
      <c r="T11">
        <v>1.8713</v>
      </c>
      <c r="U11">
        <v>0</v>
      </c>
      <c r="V11">
        <v>0</v>
      </c>
      <c r="W11">
        <v>11.1671</v>
      </c>
      <c r="X11" t="s">
        <v>287</v>
      </c>
      <c r="Y11">
        <v>0.63580000000000003</v>
      </c>
      <c r="Z11" t="s">
        <v>302</v>
      </c>
      <c r="AA11">
        <v>2.8942000000000001</v>
      </c>
      <c r="AB11" t="s">
        <v>239</v>
      </c>
      <c r="AC11">
        <v>1.8788</v>
      </c>
      <c r="AD11">
        <v>0.6</v>
      </c>
      <c r="AE11">
        <v>154.297</v>
      </c>
      <c r="AF11">
        <v>12</v>
      </c>
      <c r="AG11">
        <v>64</v>
      </c>
    </row>
    <row r="12" spans="1:33">
      <c r="A12" t="s">
        <v>423</v>
      </c>
      <c r="B12" s="1">
        <v>0.52430555555555558</v>
      </c>
      <c r="C12" t="s">
        <v>226</v>
      </c>
      <c r="D12" t="s">
        <v>229</v>
      </c>
      <c r="E12" t="s">
        <v>388</v>
      </c>
      <c r="F12">
        <v>3493</v>
      </c>
      <c r="G12" t="s">
        <v>231</v>
      </c>
      <c r="H12" t="s">
        <v>232</v>
      </c>
      <c r="I12" t="s">
        <v>5</v>
      </c>
      <c r="J12" t="s">
        <v>234</v>
      </c>
      <c r="K12" t="s">
        <v>389</v>
      </c>
      <c r="L12">
        <v>2</v>
      </c>
      <c r="M12">
        <v>39.590600000000002</v>
      </c>
      <c r="N12">
        <v>47.205399999999997</v>
      </c>
      <c r="O12">
        <v>22.5947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13.4771</v>
      </c>
      <c r="X12" t="s">
        <v>273</v>
      </c>
      <c r="Y12">
        <v>0.51590000000000003</v>
      </c>
      <c r="Z12" t="s">
        <v>424</v>
      </c>
      <c r="AA12">
        <v>2.8395000000000001</v>
      </c>
      <c r="AB12" t="s">
        <v>410</v>
      </c>
      <c r="AC12">
        <v>0.1072</v>
      </c>
      <c r="AD12">
        <v>1.8</v>
      </c>
      <c r="AE12">
        <v>150.92789999999999</v>
      </c>
      <c r="AF12">
        <v>16</v>
      </c>
      <c r="AG12">
        <v>60</v>
      </c>
    </row>
    <row r="13" spans="1:33">
      <c r="A13" t="s">
        <v>425</v>
      </c>
      <c r="B13" s="1">
        <v>0.52430555555555558</v>
      </c>
      <c r="C13" t="s">
        <v>226</v>
      </c>
      <c r="D13" t="s">
        <v>229</v>
      </c>
      <c r="E13" t="s">
        <v>388</v>
      </c>
      <c r="F13">
        <v>3493</v>
      </c>
      <c r="G13" t="s">
        <v>231</v>
      </c>
      <c r="H13" t="s">
        <v>232</v>
      </c>
      <c r="I13" t="s">
        <v>5</v>
      </c>
      <c r="J13" t="s">
        <v>234</v>
      </c>
      <c r="K13" t="s">
        <v>389</v>
      </c>
      <c r="L13">
        <v>2</v>
      </c>
      <c r="M13">
        <v>30.27</v>
      </c>
      <c r="N13">
        <v>52.136000000000003</v>
      </c>
      <c r="O13">
        <v>14.087300000000001</v>
      </c>
      <c r="P13">
        <v>7.0178000000000003</v>
      </c>
      <c r="Q13">
        <v>4.1677</v>
      </c>
      <c r="R13">
        <v>0</v>
      </c>
      <c r="S13">
        <v>0</v>
      </c>
      <c r="T13">
        <v>0</v>
      </c>
      <c r="U13">
        <v>0</v>
      </c>
      <c r="V13">
        <v>0</v>
      </c>
      <c r="W13">
        <v>8.99</v>
      </c>
      <c r="X13" t="s">
        <v>426</v>
      </c>
      <c r="Y13">
        <v>0.4929</v>
      </c>
      <c r="Z13" t="s">
        <v>427</v>
      </c>
      <c r="AA13">
        <v>1.4621</v>
      </c>
      <c r="AB13" t="s">
        <v>428</v>
      </c>
      <c r="AC13">
        <v>2.5379</v>
      </c>
      <c r="AD13">
        <v>14.85</v>
      </c>
      <c r="AE13">
        <v>145.4776</v>
      </c>
      <c r="AF13">
        <v>16</v>
      </c>
      <c r="AG13">
        <v>51</v>
      </c>
    </row>
    <row r="14" spans="1:33">
      <c r="A14" t="s">
        <v>429</v>
      </c>
      <c r="B14" s="1">
        <v>0.52430555555555558</v>
      </c>
      <c r="C14" t="s">
        <v>226</v>
      </c>
      <c r="D14" t="s">
        <v>229</v>
      </c>
      <c r="E14" t="s">
        <v>388</v>
      </c>
      <c r="F14">
        <v>3493</v>
      </c>
      <c r="G14" t="s">
        <v>231</v>
      </c>
      <c r="H14" t="s">
        <v>232</v>
      </c>
      <c r="I14" t="s">
        <v>5</v>
      </c>
      <c r="J14" t="s">
        <v>234</v>
      </c>
      <c r="K14" t="s">
        <v>389</v>
      </c>
      <c r="L14">
        <v>2</v>
      </c>
      <c r="M14">
        <v>39.834600000000002</v>
      </c>
      <c r="N14">
        <v>37.667299999999997</v>
      </c>
      <c r="O14">
        <v>20.921199999999999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14.322100000000001</v>
      </c>
      <c r="X14" t="s">
        <v>276</v>
      </c>
      <c r="Y14">
        <v>1.6698999999999999</v>
      </c>
      <c r="Z14" t="s">
        <v>277</v>
      </c>
      <c r="AA14">
        <v>1.2051000000000001</v>
      </c>
      <c r="AB14" t="s">
        <v>319</v>
      </c>
      <c r="AC14">
        <v>1.4323999999999999</v>
      </c>
      <c r="AD14">
        <v>3.3</v>
      </c>
      <c r="AE14">
        <v>140.81809999999999</v>
      </c>
      <c r="AF14">
        <v>16</v>
      </c>
      <c r="AG14">
        <v>55</v>
      </c>
    </row>
    <row r="15" spans="1:33">
      <c r="A15" t="s">
        <v>430</v>
      </c>
      <c r="B15" s="1">
        <v>0.52430555555555558</v>
      </c>
      <c r="C15" t="s">
        <v>226</v>
      </c>
      <c r="D15" t="s">
        <v>229</v>
      </c>
      <c r="E15" t="s">
        <v>388</v>
      </c>
      <c r="F15">
        <v>3493</v>
      </c>
      <c r="G15" t="s">
        <v>231</v>
      </c>
      <c r="H15" t="s">
        <v>232</v>
      </c>
      <c r="I15" t="s">
        <v>5</v>
      </c>
      <c r="J15" t="s">
        <v>234</v>
      </c>
      <c r="K15" t="s">
        <v>389</v>
      </c>
      <c r="L15">
        <v>2</v>
      </c>
      <c r="M15">
        <v>35.993499999999997</v>
      </c>
      <c r="N15">
        <v>35.881799999999998</v>
      </c>
      <c r="O15">
        <v>15.810499999999999</v>
      </c>
      <c r="P15">
        <v>6.8684000000000003</v>
      </c>
      <c r="Q15">
        <v>3.6113</v>
      </c>
      <c r="R15">
        <v>0</v>
      </c>
      <c r="S15">
        <v>0</v>
      </c>
      <c r="T15">
        <v>0</v>
      </c>
      <c r="U15">
        <v>0</v>
      </c>
      <c r="V15">
        <v>0</v>
      </c>
      <c r="W15">
        <v>13.029299999999999</v>
      </c>
      <c r="X15" t="s">
        <v>250</v>
      </c>
      <c r="Y15">
        <v>1.4368000000000001</v>
      </c>
      <c r="Z15" t="s">
        <v>431</v>
      </c>
      <c r="AA15">
        <v>1.5653999999999999</v>
      </c>
      <c r="AB15" t="s">
        <v>432</v>
      </c>
      <c r="AC15">
        <v>0.4889</v>
      </c>
      <c r="AD15">
        <v>3.3</v>
      </c>
      <c r="AE15">
        <v>126.7242</v>
      </c>
      <c r="AF15">
        <v>33</v>
      </c>
      <c r="AG15">
        <v>55</v>
      </c>
    </row>
    <row r="51" spans="1:33" hidden="1" outlineLevel="1">
      <c r="A51" t="str">
        <f>C2</f>
        <v>Redcar</v>
      </c>
      <c r="B51">
        <f>B2</f>
        <v>0.52430555555555558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Valentino Sunrise</v>
      </c>
      <c r="L52" t="str">
        <f t="shared" si="0"/>
        <v>House Deposit</v>
      </c>
      <c r="M52" t="str">
        <f t="shared" si="0"/>
        <v>Lang Toun Lady (IRE)</v>
      </c>
      <c r="N52" t="str">
        <f t="shared" ref="N52:N91" si="1">INDEX($A$2:$A$20,(MATCH(LARGE(W$2:W$20,$J52),W$2:W$20,0)))</f>
        <v>Akela Moon (IRE)</v>
      </c>
      <c r="O52" t="str">
        <f t="shared" ref="O52:O91" si="2">INDEX($A$2:$A$20,(MATCH(LARGE(AA$2:AA$20,$J52),AA$2:AA$20,0)))</f>
        <v>Red Hut Red (IRE)</v>
      </c>
      <c r="P52" t="str">
        <f t="shared" ref="P52:P91" si="3">INDEX($A$2:$A$20,(MATCH(LARGE(Y$2:Y$20,$J52),Y$2:Y$20,0)))</f>
        <v>Valentino Sunrise</v>
      </c>
      <c r="Q52" t="str">
        <f t="shared" ref="Q52:Q91" si="4">INDEX($A$2:$A$20,(MATCH(LARGE(Y$2:Y$20,$J52),Y$2:Y$20,0)))</f>
        <v>Valentino Sunrise</v>
      </c>
      <c r="R52" t="str">
        <f t="shared" ref="R52:R91" si="5">INDEX($A$2:$A$20,(MATCH(LARGE(AD$2:AD$20,$J52),AD$2:AD$20,0)))</f>
        <v>Timetodock</v>
      </c>
      <c r="S52" t="str">
        <f t="shared" ref="S52:S80" si="6">A2</f>
        <v>Valentino Sunrise</v>
      </c>
      <c r="V52">
        <f t="shared" ref="V52:V80" si="7">SUM(Y52:AF52)</f>
        <v>93</v>
      </c>
      <c r="W52">
        <f t="shared" ref="W52:W80" si="8">V52-AG2</f>
        <v>28</v>
      </c>
      <c r="X52">
        <f t="shared" ref="X52:X60" si="9">IF(ISNA(W52),"",W52)</f>
        <v>28</v>
      </c>
      <c r="Y52">
        <f t="shared" ref="Y52:AA80" si="10">(($H$63+1)-(RANK(M2,M$2:M$30)))</f>
        <v>14</v>
      </c>
      <c r="Z52">
        <f t="shared" si="10"/>
        <v>6</v>
      </c>
      <c r="AA52">
        <f t="shared" si="10"/>
        <v>12</v>
      </c>
      <c r="AB52">
        <f t="shared" ref="AB52:AB80" si="11">(($H$63+1)-(RANK(W2,W$2:W$30)))</f>
        <v>13</v>
      </c>
      <c r="AC52">
        <f t="shared" ref="AC52:AC80" si="12">(($H$63+1)-(RANK(Y2,Y$2:Y$30)))</f>
        <v>14</v>
      </c>
      <c r="AD52">
        <f t="shared" ref="AD52:AD80" si="13">(($H$63+1)-(RANK(AA2,AA$2:AA$30)))</f>
        <v>11</v>
      </c>
      <c r="AE52">
        <f t="shared" ref="AE52:AF80" si="14">(($H$63+1)-(RANK(AC2,AC$2:AC$30)))</f>
        <v>12</v>
      </c>
      <c r="AF52">
        <f t="shared" si="14"/>
        <v>11</v>
      </c>
      <c r="AG52" t="str">
        <f>INDEX(S52:S92, MATCH(LARGE(X52:X92, 1),X52:X92, 0))</f>
        <v>Valentino Sunrise</v>
      </c>
    </row>
    <row r="53" spans="1:33" hidden="1" outlineLevel="1">
      <c r="A53" t="s">
        <v>43</v>
      </c>
      <c r="B53" t="str">
        <f>A2</f>
        <v>Valentino Sunrise</v>
      </c>
      <c r="C53">
        <f>AE2</f>
        <v>234.65440000000001</v>
      </c>
      <c r="D53">
        <f>AG2</f>
        <v>65</v>
      </c>
      <c r="E53">
        <f>C53-D53</f>
        <v>169.65440000000001</v>
      </c>
      <c r="F53">
        <f>SUMIF(B53:B61, B53, G53:G61)</f>
        <v>0.29921885928655245</v>
      </c>
      <c r="G53">
        <f>(1/C53)*(C53-C54)</f>
        <v>3.2060766812810677E-2</v>
      </c>
      <c r="H53">
        <f>AF2</f>
        <v>4</v>
      </c>
      <c r="J53">
        <v>2</v>
      </c>
      <c r="K53" t="str">
        <f t="shared" si="0"/>
        <v>Timetodock</v>
      </c>
      <c r="L53" t="str">
        <f t="shared" si="0"/>
        <v>Jagerbond</v>
      </c>
      <c r="M53" t="str">
        <f t="shared" si="0"/>
        <v>Timetodock</v>
      </c>
      <c r="N53" t="str">
        <f t="shared" si="1"/>
        <v>Valentino Sunrise</v>
      </c>
      <c r="O53" t="str">
        <f t="shared" si="2"/>
        <v>Ey Up Its Mick</v>
      </c>
      <c r="P53" t="str">
        <f t="shared" si="3"/>
        <v>House Deposit</v>
      </c>
      <c r="Q53" t="str">
        <f t="shared" si="4"/>
        <v>House Deposit</v>
      </c>
      <c r="R53" t="str">
        <f t="shared" si="5"/>
        <v>House Deposit</v>
      </c>
      <c r="S53" t="str">
        <f t="shared" si="6"/>
        <v>Timetodock</v>
      </c>
      <c r="V53">
        <f t="shared" si="7"/>
        <v>83</v>
      </c>
      <c r="W53">
        <f t="shared" si="8"/>
        <v>18</v>
      </c>
      <c r="X53">
        <f t="shared" si="9"/>
        <v>18</v>
      </c>
      <c r="Y53">
        <f t="shared" si="10"/>
        <v>13</v>
      </c>
      <c r="Z53">
        <f t="shared" si="10"/>
        <v>12</v>
      </c>
      <c r="AA53">
        <f t="shared" si="10"/>
        <v>13</v>
      </c>
      <c r="AB53">
        <f t="shared" si="11"/>
        <v>11</v>
      </c>
      <c r="AC53">
        <f t="shared" si="12"/>
        <v>10</v>
      </c>
      <c r="AD53">
        <f t="shared" si="13"/>
        <v>4</v>
      </c>
      <c r="AE53">
        <f t="shared" si="14"/>
        <v>6</v>
      </c>
      <c r="AF53">
        <f t="shared" si="14"/>
        <v>14</v>
      </c>
    </row>
    <row r="54" spans="1:33" hidden="1" outlineLevel="1">
      <c r="A54" t="s">
        <v>44</v>
      </c>
      <c r="B54" t="str">
        <f>A3</f>
        <v>Timetodock</v>
      </c>
      <c r="C54">
        <f>AE3</f>
        <v>227.13120000000001</v>
      </c>
      <c r="D54">
        <f>AG3</f>
        <v>65</v>
      </c>
      <c r="E54">
        <f t="shared" ref="E54:E55" si="15">C54-D54</f>
        <v>162.13120000000001</v>
      </c>
      <c r="F54">
        <f ca="1">SUMIF(B53:B64, B54, G53:G61)</f>
        <v>0.16602281368821301</v>
      </c>
      <c r="H54">
        <f>AF3</f>
        <v>4.5</v>
      </c>
      <c r="J54">
        <v>3</v>
      </c>
      <c r="K54" t="str">
        <f t="shared" si="0"/>
        <v>Micronize (IRE)</v>
      </c>
      <c r="L54" t="str">
        <f t="shared" si="0"/>
        <v>Timetodock</v>
      </c>
      <c r="M54" t="str">
        <f t="shared" si="0"/>
        <v>Valentino Sunrise</v>
      </c>
      <c r="N54" t="str">
        <f t="shared" si="1"/>
        <v>Champagne Mondays</v>
      </c>
      <c r="O54" t="str">
        <f t="shared" si="2"/>
        <v>Lang Toun Lady (IRE)</v>
      </c>
      <c r="P54" t="str">
        <f t="shared" si="3"/>
        <v>Lang Toun Lady (IRE)</v>
      </c>
      <c r="Q54" t="str">
        <f t="shared" si="4"/>
        <v>Lang Toun Lady (IRE)</v>
      </c>
      <c r="R54" t="str">
        <f t="shared" si="5"/>
        <v>Champagne Mondays</v>
      </c>
      <c r="S54" t="str">
        <f t="shared" si="6"/>
        <v>House Deposit</v>
      </c>
      <c r="V54">
        <f t="shared" si="7"/>
        <v>87</v>
      </c>
      <c r="W54">
        <f t="shared" si="8"/>
        <v>21</v>
      </c>
      <c r="X54">
        <f t="shared" si="9"/>
        <v>21</v>
      </c>
      <c r="Y54">
        <f t="shared" si="10"/>
        <v>9</v>
      </c>
      <c r="Z54">
        <f t="shared" si="10"/>
        <v>14</v>
      </c>
      <c r="AA54">
        <f t="shared" si="10"/>
        <v>7</v>
      </c>
      <c r="AB54">
        <f t="shared" si="11"/>
        <v>10</v>
      </c>
      <c r="AC54">
        <f t="shared" si="12"/>
        <v>13</v>
      </c>
      <c r="AD54">
        <f t="shared" si="13"/>
        <v>10</v>
      </c>
      <c r="AE54">
        <f t="shared" si="14"/>
        <v>11</v>
      </c>
      <c r="AF54">
        <f t="shared" si="14"/>
        <v>13</v>
      </c>
    </row>
    <row r="55" spans="1:33" hidden="1" outlineLevel="1">
      <c r="A55" t="s">
        <v>45</v>
      </c>
      <c r="B55" t="str">
        <f>A4</f>
        <v>House Deposit</v>
      </c>
      <c r="C55">
        <f>AE4</f>
        <v>191.8312</v>
      </c>
      <c r="D55">
        <f>AG4</f>
        <v>66</v>
      </c>
      <c r="E55">
        <f t="shared" si="15"/>
        <v>125.8312</v>
      </c>
      <c r="F55">
        <f ca="1">SUMIF(B53:B64, B55, G53:G61)</f>
        <v>0</v>
      </c>
      <c r="H55">
        <f>AF4</f>
        <v>8</v>
      </c>
      <c r="J55">
        <v>4</v>
      </c>
      <c r="K55" t="str">
        <f t="shared" si="0"/>
        <v>Champagne Mondays</v>
      </c>
      <c r="L55" t="str">
        <f t="shared" si="0"/>
        <v>Highjacked</v>
      </c>
      <c r="M55" t="str">
        <f t="shared" si="0"/>
        <v>Jagerbond</v>
      </c>
      <c r="N55" t="str">
        <f t="shared" si="1"/>
        <v>Timetodock</v>
      </c>
      <c r="O55" t="str">
        <f t="shared" si="2"/>
        <v>Valentino Sunrise</v>
      </c>
      <c r="P55" t="str">
        <f t="shared" si="3"/>
        <v>Encore Mamselle (IRE)</v>
      </c>
      <c r="Q55" t="str">
        <f t="shared" si="4"/>
        <v>Encore Mamselle (IRE)</v>
      </c>
      <c r="R55" t="str">
        <f t="shared" si="5"/>
        <v>Valentino Sunrise</v>
      </c>
      <c r="S55" t="str">
        <f t="shared" si="6"/>
        <v>Akela Moon (IRE)</v>
      </c>
      <c r="V55">
        <f t="shared" si="7"/>
        <v>71</v>
      </c>
      <c r="W55">
        <f t="shared" si="8"/>
        <v>5</v>
      </c>
      <c r="X55">
        <f t="shared" si="9"/>
        <v>5</v>
      </c>
      <c r="Y55">
        <f t="shared" si="10"/>
        <v>10</v>
      </c>
      <c r="Z55">
        <f t="shared" si="10"/>
        <v>8</v>
      </c>
      <c r="AA55">
        <f t="shared" si="10"/>
        <v>9</v>
      </c>
      <c r="AB55">
        <f t="shared" si="11"/>
        <v>14</v>
      </c>
      <c r="AC55">
        <f t="shared" si="12"/>
        <v>8</v>
      </c>
      <c r="AD55">
        <f t="shared" si="13"/>
        <v>9</v>
      </c>
      <c r="AE55">
        <f t="shared" si="14"/>
        <v>5</v>
      </c>
      <c r="AF55">
        <f t="shared" si="14"/>
        <v>8</v>
      </c>
    </row>
    <row r="56" spans="1:33" hidden="1" outlineLevel="1">
      <c r="A56" t="s">
        <v>46</v>
      </c>
      <c r="B56" t="str">
        <f>INDEX(A$2:A$20,MATCH(C56,M$2:M$20,0))</f>
        <v>Valentino Sunrise</v>
      </c>
      <c r="C56">
        <f>LARGE(M$2:M$20, D56)</f>
        <v>94.1</v>
      </c>
      <c r="D56">
        <v>1</v>
      </c>
      <c r="E56">
        <f>LARGE(M$2:M$20, F56)</f>
        <v>78.7</v>
      </c>
      <c r="F56">
        <v>2</v>
      </c>
      <c r="G56">
        <f t="shared" ref="G56:G61" si="16">IF(C56&gt;0, (1/C56)*(C56-E56), 0.1)</f>
        <v>0.1636556854410201</v>
      </c>
      <c r="H56">
        <f t="shared" ref="H56:H61" si="17">INDEX(AF$2:AF$20,MATCH(B56,A$2:A$20,0))</f>
        <v>4</v>
      </c>
      <c r="J56">
        <v>5</v>
      </c>
      <c r="K56" t="str">
        <f t="shared" si="0"/>
        <v>Akela Moon (IRE)</v>
      </c>
      <c r="L56" t="str">
        <f t="shared" si="0"/>
        <v>Tizwotitiz</v>
      </c>
      <c r="M56" t="str">
        <f t="shared" si="0"/>
        <v>Ey Up Its Mick</v>
      </c>
      <c r="N56" t="str">
        <f t="shared" si="1"/>
        <v>House Deposit</v>
      </c>
      <c r="O56" t="str">
        <f t="shared" si="2"/>
        <v>House Deposit</v>
      </c>
      <c r="P56" t="str">
        <f t="shared" si="3"/>
        <v>Timetodock</v>
      </c>
      <c r="Q56" t="str">
        <f t="shared" si="4"/>
        <v>Timetodock</v>
      </c>
      <c r="R56" t="str">
        <f t="shared" si="5"/>
        <v>Lang Toun Lady (IRE)</v>
      </c>
      <c r="S56" t="str">
        <f t="shared" si="6"/>
        <v>Lang Toun Lady (IRE)</v>
      </c>
      <c r="V56">
        <f t="shared" si="7"/>
        <v>78</v>
      </c>
      <c r="W56">
        <f t="shared" si="8"/>
        <v>18</v>
      </c>
      <c r="X56">
        <f t="shared" si="9"/>
        <v>18</v>
      </c>
      <c r="Y56">
        <f t="shared" si="10"/>
        <v>4</v>
      </c>
      <c r="Z56">
        <f t="shared" si="10"/>
        <v>4</v>
      </c>
      <c r="AA56">
        <f t="shared" si="10"/>
        <v>14</v>
      </c>
      <c r="AB56">
        <f t="shared" si="11"/>
        <v>9</v>
      </c>
      <c r="AC56">
        <f t="shared" si="12"/>
        <v>12</v>
      </c>
      <c r="AD56">
        <f t="shared" si="13"/>
        <v>12</v>
      </c>
      <c r="AE56">
        <f t="shared" si="14"/>
        <v>13</v>
      </c>
      <c r="AF56">
        <f t="shared" si="14"/>
        <v>10</v>
      </c>
    </row>
    <row r="57" spans="1:33" hidden="1" outlineLevel="1">
      <c r="A57" t="s">
        <v>25</v>
      </c>
      <c r="B57" t="str">
        <f>INDEX(A$2:A$20,MATCH(C57,W$2:W$20,0))</f>
        <v>Akela Moon (IRE)</v>
      </c>
      <c r="C57">
        <f>LARGE(W$2:W$20, D57)</f>
        <v>19.398599999999998</v>
      </c>
      <c r="D57">
        <v>1</v>
      </c>
      <c r="E57">
        <f>LARGE(W$2:W$20, F57)</f>
        <v>18.0929</v>
      </c>
      <c r="F57">
        <v>2</v>
      </c>
      <c r="G57">
        <f t="shared" si="16"/>
        <v>6.7308981060488812E-2</v>
      </c>
      <c r="H57">
        <f t="shared" si="17"/>
        <v>10</v>
      </c>
      <c r="J57">
        <v>6</v>
      </c>
      <c r="K57" t="str">
        <f t="shared" si="0"/>
        <v>House Deposit</v>
      </c>
      <c r="L57" t="str">
        <f t="shared" si="0"/>
        <v>Red Hut Red (IRE)</v>
      </c>
      <c r="M57" t="str">
        <f t="shared" si="0"/>
        <v>Akela Moon (IRE)</v>
      </c>
      <c r="N57" t="str">
        <f t="shared" si="1"/>
        <v>Lang Toun Lady (IRE)</v>
      </c>
      <c r="O57" t="str">
        <f t="shared" si="2"/>
        <v>Akela Moon (IRE)</v>
      </c>
      <c r="P57" t="str">
        <f t="shared" si="3"/>
        <v>Slieve Donard</v>
      </c>
      <c r="Q57" t="str">
        <f t="shared" si="4"/>
        <v>Slieve Donard</v>
      </c>
      <c r="R57" t="str">
        <f t="shared" si="5"/>
        <v>Highjacked</v>
      </c>
      <c r="S57" t="str">
        <f t="shared" si="6"/>
        <v>Champagne Mondays</v>
      </c>
      <c r="V57">
        <f t="shared" si="7"/>
        <v>52</v>
      </c>
      <c r="W57">
        <f t="shared" si="8"/>
        <v>-2</v>
      </c>
      <c r="X57">
        <f t="shared" si="9"/>
        <v>-2</v>
      </c>
      <c r="Y57">
        <f t="shared" si="10"/>
        <v>11</v>
      </c>
      <c r="Z57">
        <f t="shared" si="10"/>
        <v>1</v>
      </c>
      <c r="AA57">
        <f t="shared" si="10"/>
        <v>6</v>
      </c>
      <c r="AB57">
        <f t="shared" si="11"/>
        <v>12</v>
      </c>
      <c r="AC57">
        <f t="shared" si="12"/>
        <v>6</v>
      </c>
      <c r="AD57">
        <f t="shared" si="13"/>
        <v>2</v>
      </c>
      <c r="AE57">
        <f t="shared" si="14"/>
        <v>2</v>
      </c>
      <c r="AF57">
        <f t="shared" si="14"/>
        <v>12</v>
      </c>
    </row>
    <row r="58" spans="1:33" hidden="1" outlineLevel="1">
      <c r="A58" t="s">
        <v>28</v>
      </c>
      <c r="B58" t="str">
        <f>INDEX(A$2:A$20,MATCH(C58,AA$2:AA$20,0))</f>
        <v>Red Hut Red (IRE)</v>
      </c>
      <c r="C58">
        <f>LARGE(AA$2:AA$20, D58)</f>
        <v>2.8942000000000001</v>
      </c>
      <c r="D58">
        <v>1</v>
      </c>
      <c r="E58">
        <f>LARGE(AA$2:AA$20, F58)</f>
        <v>2.8395000000000001</v>
      </c>
      <c r="F58">
        <v>2</v>
      </c>
      <c r="G58">
        <f t="shared" si="16"/>
        <v>1.8899868702923074E-2</v>
      </c>
      <c r="H58">
        <f t="shared" si="17"/>
        <v>12</v>
      </c>
      <c r="J58">
        <v>7</v>
      </c>
      <c r="K58" t="str">
        <f t="shared" si="0"/>
        <v>Tizwotitiz</v>
      </c>
      <c r="L58" t="str">
        <f t="shared" si="0"/>
        <v>Akela Moon (IRE)</v>
      </c>
      <c r="M58" t="str">
        <f t="shared" si="0"/>
        <v>Encore Mamselle (IRE)</v>
      </c>
      <c r="N58" t="str">
        <f t="shared" si="1"/>
        <v>Tizwotitiz</v>
      </c>
      <c r="O58" t="str">
        <f t="shared" si="2"/>
        <v>Akela Moon (IRE)</v>
      </c>
      <c r="P58" t="str">
        <f t="shared" si="3"/>
        <v>Akela Moon (IRE)</v>
      </c>
      <c r="Q58" t="str">
        <f t="shared" si="4"/>
        <v>Akela Moon (IRE)</v>
      </c>
      <c r="R58" t="str">
        <f t="shared" si="5"/>
        <v>Akela Moon (IRE)</v>
      </c>
      <c r="S58" t="str">
        <f t="shared" si="6"/>
        <v>Micronize (IRE)</v>
      </c>
      <c r="V58">
        <f t="shared" si="7"/>
        <v>49</v>
      </c>
      <c r="W58">
        <f t="shared" si="8"/>
        <v>-9</v>
      </c>
      <c r="X58">
        <f t="shared" si="9"/>
        <v>-9</v>
      </c>
      <c r="Y58">
        <f t="shared" si="10"/>
        <v>12</v>
      </c>
      <c r="Z58">
        <f t="shared" si="10"/>
        <v>3</v>
      </c>
      <c r="AA58">
        <f t="shared" si="10"/>
        <v>5</v>
      </c>
      <c r="AB58">
        <f t="shared" si="11"/>
        <v>1</v>
      </c>
      <c r="AC58">
        <f t="shared" si="12"/>
        <v>5</v>
      </c>
      <c r="AD58">
        <f t="shared" si="13"/>
        <v>9</v>
      </c>
      <c r="AE58">
        <f t="shared" si="14"/>
        <v>7</v>
      </c>
      <c r="AF58">
        <f t="shared" si="14"/>
        <v>7</v>
      </c>
    </row>
    <row r="59" spans="1:33" hidden="1" outlineLevel="1">
      <c r="A59" t="s">
        <v>30</v>
      </c>
      <c r="B59" t="str">
        <f>INDEX(A$2:A$20,MATCH(C59,AC$2:AC$20,0))</f>
        <v>Highjacked</v>
      </c>
      <c r="C59">
        <f>LARGE(AC$2:AC$20, D59)</f>
        <v>2.5379</v>
      </c>
      <c r="D59">
        <v>1</v>
      </c>
      <c r="E59">
        <f>LARGE(AC$2:AC$20, F59)</f>
        <v>2.2130999999999998</v>
      </c>
      <c r="F59">
        <v>2</v>
      </c>
      <c r="G59">
        <f t="shared" si="16"/>
        <v>0.12797982584026171</v>
      </c>
      <c r="H59">
        <f t="shared" si="17"/>
        <v>16</v>
      </c>
      <c r="J59">
        <v>8</v>
      </c>
      <c r="K59" t="str">
        <f t="shared" si="0"/>
        <v>Red Hut Red (IRE)</v>
      </c>
      <c r="L59" t="str">
        <f t="shared" si="0"/>
        <v>Ey Up Its Mick</v>
      </c>
      <c r="M59" t="str">
        <f t="shared" si="0"/>
        <v>House Deposit</v>
      </c>
      <c r="N59" t="str">
        <f t="shared" si="1"/>
        <v>Jagerbond</v>
      </c>
      <c r="O59" t="str">
        <f t="shared" si="2"/>
        <v>Slieve Donard</v>
      </c>
      <c r="P59" t="str">
        <f t="shared" si="3"/>
        <v>Tizwotitiz</v>
      </c>
      <c r="Q59" t="str">
        <f t="shared" si="4"/>
        <v>Tizwotitiz</v>
      </c>
      <c r="R59" t="str">
        <f t="shared" si="5"/>
        <v>Micronize (IRE)</v>
      </c>
      <c r="S59" t="str">
        <f t="shared" si="6"/>
        <v>Tizwotitiz</v>
      </c>
      <c r="V59">
        <f t="shared" si="7"/>
        <v>48</v>
      </c>
      <c r="W59">
        <f t="shared" si="8"/>
        <v>-13</v>
      </c>
      <c r="X59">
        <f t="shared" si="9"/>
        <v>-13</v>
      </c>
      <c r="Y59">
        <f t="shared" si="10"/>
        <v>8</v>
      </c>
      <c r="Z59">
        <f t="shared" si="10"/>
        <v>10</v>
      </c>
      <c r="AA59">
        <f t="shared" si="10"/>
        <v>3</v>
      </c>
      <c r="AB59">
        <f t="shared" si="11"/>
        <v>8</v>
      </c>
      <c r="AC59">
        <f t="shared" si="12"/>
        <v>7</v>
      </c>
      <c r="AD59">
        <f t="shared" si="13"/>
        <v>3</v>
      </c>
      <c r="AE59">
        <f t="shared" si="14"/>
        <v>3</v>
      </c>
      <c r="AF59">
        <f t="shared" si="14"/>
        <v>6</v>
      </c>
    </row>
    <row r="60" spans="1:33" hidden="1" outlineLevel="1">
      <c r="A60" t="s">
        <v>26</v>
      </c>
      <c r="B60" t="str">
        <f>INDEX(A$2:A$20,MATCH(C60,Y$2:Y$20,0))</f>
        <v>Valentino Sunrise</v>
      </c>
      <c r="C60">
        <f>LARGE(Y$2:Y$20, D60)</f>
        <v>2.8666</v>
      </c>
      <c r="D60">
        <v>1</v>
      </c>
      <c r="E60">
        <f>LARGE(Y$2:Y$20, F60)</f>
        <v>2.5699000000000001</v>
      </c>
      <c r="F60">
        <v>2</v>
      </c>
      <c r="G60">
        <f t="shared" si="16"/>
        <v>0.10350240703272168</v>
      </c>
      <c r="H60">
        <f t="shared" si="17"/>
        <v>4</v>
      </c>
      <c r="J60">
        <v>9</v>
      </c>
      <c r="K60" t="str">
        <f t="shared" si="0"/>
        <v>Encore Mamselle (IRE)</v>
      </c>
      <c r="L60" t="str">
        <f t="shared" si="0"/>
        <v>Valentino Sunrise</v>
      </c>
      <c r="M60" t="str">
        <f t="shared" si="0"/>
        <v>Champagne Mondays</v>
      </c>
      <c r="N60" t="str">
        <f t="shared" si="1"/>
        <v>Encore Mamselle (IRE)</v>
      </c>
      <c r="O60" t="str">
        <f t="shared" si="2"/>
        <v>Highjacked</v>
      </c>
      <c r="P60" t="str">
        <f t="shared" si="3"/>
        <v>Champagne Mondays</v>
      </c>
      <c r="Q60" t="str">
        <f t="shared" si="4"/>
        <v>Champagne Mondays</v>
      </c>
      <c r="R60" t="str">
        <f t="shared" si="5"/>
        <v>Tizwotitiz</v>
      </c>
      <c r="S60" t="str">
        <f t="shared" si="6"/>
        <v>Jagerbond</v>
      </c>
      <c r="V60">
        <f t="shared" si="7"/>
        <v>46</v>
      </c>
      <c r="W60">
        <f t="shared" si="8"/>
        <v>-15</v>
      </c>
      <c r="X60">
        <f t="shared" si="9"/>
        <v>-15</v>
      </c>
      <c r="Y60">
        <f t="shared" si="10"/>
        <v>3</v>
      </c>
      <c r="Z60">
        <f t="shared" si="10"/>
        <v>13</v>
      </c>
      <c r="AA60">
        <f t="shared" si="10"/>
        <v>11</v>
      </c>
      <c r="AB60">
        <f t="shared" si="11"/>
        <v>7</v>
      </c>
      <c r="AC60">
        <f t="shared" si="12"/>
        <v>1</v>
      </c>
      <c r="AD60">
        <f t="shared" si="13"/>
        <v>1</v>
      </c>
      <c r="AE60">
        <f t="shared" si="14"/>
        <v>8</v>
      </c>
      <c r="AF60">
        <f t="shared" si="14"/>
        <v>2</v>
      </c>
    </row>
    <row r="61" spans="1:33" hidden="1" outlineLevel="1">
      <c r="A61" t="s">
        <v>47</v>
      </c>
      <c r="B61" t="str">
        <f>INDEX(A$2:A$20,MATCH(C61,AD$2:AD$20,0))</f>
        <v>Timetodock</v>
      </c>
      <c r="C61">
        <f>LARGE(AD$2:AD$20, D61)</f>
        <v>26.3</v>
      </c>
      <c r="D61">
        <v>1</v>
      </c>
      <c r="E61">
        <f>LARGE(AD$2:AD$20, F61)</f>
        <v>21.933599999999998</v>
      </c>
      <c r="F61">
        <v>2</v>
      </c>
      <c r="G61">
        <f t="shared" si="16"/>
        <v>0.16602281368821301</v>
      </c>
      <c r="H61">
        <f t="shared" si="17"/>
        <v>4.5</v>
      </c>
      <c r="J61">
        <v>10</v>
      </c>
      <c r="K61" t="str">
        <f t="shared" si="0"/>
        <v>Ey Up Its Mick</v>
      </c>
      <c r="L61" t="str">
        <f t="shared" si="0"/>
        <v>Encore Mamselle (IRE)</v>
      </c>
      <c r="M61" t="str">
        <f t="shared" si="0"/>
        <v>Micronize (IRE)</v>
      </c>
      <c r="N61" t="str">
        <f t="shared" si="1"/>
        <v>Ey Up Its Mick</v>
      </c>
      <c r="O61" t="str">
        <f t="shared" si="2"/>
        <v>Encore Mamselle (IRE)</v>
      </c>
      <c r="P61" t="str">
        <f t="shared" si="3"/>
        <v>Micronize (IRE)</v>
      </c>
      <c r="Q61" t="str">
        <f t="shared" si="4"/>
        <v>Micronize (IRE)</v>
      </c>
      <c r="R61" t="str">
        <f t="shared" si="5"/>
        <v>Encore Mamselle (IRE)</v>
      </c>
      <c r="S61" t="str">
        <f t="shared" si="6"/>
        <v>Red Hut Red (IRE)</v>
      </c>
      <c r="V61">
        <f t="shared" si="7"/>
        <v>52</v>
      </c>
      <c r="W61">
        <f t="shared" si="8"/>
        <v>-12</v>
      </c>
      <c r="X61">
        <f>IF(ISNA(W61),"",W61)</f>
        <v>-12</v>
      </c>
      <c r="Y61">
        <f t="shared" si="10"/>
        <v>7</v>
      </c>
      <c r="Z61">
        <f t="shared" si="10"/>
        <v>9</v>
      </c>
      <c r="AA61">
        <f t="shared" si="10"/>
        <v>4</v>
      </c>
      <c r="AB61">
        <f t="shared" si="11"/>
        <v>3</v>
      </c>
      <c r="AC61">
        <f t="shared" si="12"/>
        <v>4</v>
      </c>
      <c r="AD61">
        <f t="shared" si="13"/>
        <v>14</v>
      </c>
      <c r="AE61">
        <f t="shared" si="14"/>
        <v>10</v>
      </c>
      <c r="AF61">
        <f t="shared" si="14"/>
        <v>1</v>
      </c>
    </row>
    <row r="62" spans="1:33" hidden="1" outlineLevel="1">
      <c r="A62" t="s">
        <v>116</v>
      </c>
      <c r="B62" t="str">
        <f>IF(OR(D2="5f ", D2="6f ", D2="7f ", D2="1m "), B57, IF(J2="2yo", B59, B53))</f>
        <v>Akela Moon (IRE)</v>
      </c>
      <c r="J62">
        <v>11</v>
      </c>
      <c r="K62" t="str">
        <f t="shared" si="0"/>
        <v>Lang Toun Lady (IRE)</v>
      </c>
      <c r="L62" t="str">
        <f t="shared" si="0"/>
        <v>Lang Toun Lady (IRE)</v>
      </c>
      <c r="M62" t="str">
        <f t="shared" si="0"/>
        <v>Red Hut Red (IRE)</v>
      </c>
      <c r="N62" t="str">
        <f t="shared" si="1"/>
        <v>Slieve Donard</v>
      </c>
      <c r="O62" t="str">
        <f t="shared" si="2"/>
        <v>Timetodock</v>
      </c>
      <c r="P62" t="str">
        <f t="shared" si="3"/>
        <v>Red Hut Red (IRE)</v>
      </c>
      <c r="Q62" t="str">
        <f t="shared" si="4"/>
        <v>Red Hut Red (IRE)</v>
      </c>
      <c r="R62" t="str">
        <f t="shared" si="5"/>
        <v>Encore Mamselle (IRE)</v>
      </c>
      <c r="S62" t="str">
        <f t="shared" si="6"/>
        <v>Ey Up Its Mick</v>
      </c>
      <c r="V62">
        <f t="shared" si="7"/>
        <v>48</v>
      </c>
      <c r="W62">
        <f t="shared" si="8"/>
        <v>-12</v>
      </c>
      <c r="X62">
        <f t="shared" ref="X62:X80" si="18">IF(ISNA(W62),"",W62)</f>
        <v>-12</v>
      </c>
      <c r="Y62">
        <f t="shared" si="10"/>
        <v>5</v>
      </c>
      <c r="Z62">
        <f t="shared" si="10"/>
        <v>7</v>
      </c>
      <c r="AA62">
        <f t="shared" si="10"/>
        <v>10</v>
      </c>
      <c r="AB62">
        <f t="shared" si="11"/>
        <v>5</v>
      </c>
      <c r="AC62">
        <f t="shared" si="12"/>
        <v>3</v>
      </c>
      <c r="AD62">
        <f t="shared" si="13"/>
        <v>13</v>
      </c>
      <c r="AE62">
        <f t="shared" si="14"/>
        <v>2</v>
      </c>
      <c r="AF62">
        <f t="shared" si="14"/>
        <v>3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Timetodock</v>
      </c>
      <c r="C63" t="str">
        <f>IF(G68="Handicap", INDEX(B53:B55,(MATCH(LARGE(D53:D55,3),D53:D55,0))))</f>
        <v>Valentino Sunrise</v>
      </c>
      <c r="D63" t="str">
        <f>IF(G68="Handicap", INDEX(B53:B55,(MATCH(LARGE(E53:E55,1),E53:E55,0))))</f>
        <v>Valentino Sunrise</v>
      </c>
      <c r="G63" t="s">
        <v>68</v>
      </c>
      <c r="H63">
        <f>COUNTIF(A2:A30, "*")</f>
        <v>14</v>
      </c>
      <c r="J63">
        <v>12</v>
      </c>
      <c r="K63" t="str">
        <f t="shared" si="0"/>
        <v>Jagerbond</v>
      </c>
      <c r="L63" t="str">
        <f t="shared" si="0"/>
        <v>Micronize (IRE)</v>
      </c>
      <c r="M63" t="str">
        <f t="shared" si="0"/>
        <v>Tizwotitiz</v>
      </c>
      <c r="N63" t="str">
        <f t="shared" si="1"/>
        <v>Red Hut Red (IRE)</v>
      </c>
      <c r="O63" t="str">
        <f t="shared" si="2"/>
        <v>Tizwotitiz</v>
      </c>
      <c r="P63" t="str">
        <f t="shared" si="3"/>
        <v>Ey Up Its Mick</v>
      </c>
      <c r="Q63" t="str">
        <f t="shared" si="4"/>
        <v>Ey Up Its Mick</v>
      </c>
      <c r="R63" t="str">
        <f t="shared" si="5"/>
        <v>Ey Up Its Mick</v>
      </c>
      <c r="S63" t="str">
        <f t="shared" si="6"/>
        <v>Highjacked</v>
      </c>
      <c r="V63">
        <f t="shared" si="7"/>
        <v>46</v>
      </c>
      <c r="W63">
        <f t="shared" si="8"/>
        <v>-5</v>
      </c>
      <c r="X63">
        <f t="shared" si="18"/>
        <v>-5</v>
      </c>
      <c r="Y63">
        <f t="shared" si="10"/>
        <v>1</v>
      </c>
      <c r="Z63">
        <f t="shared" si="10"/>
        <v>11</v>
      </c>
      <c r="AA63">
        <f t="shared" si="10"/>
        <v>1</v>
      </c>
      <c r="AB63">
        <f t="shared" si="11"/>
        <v>2</v>
      </c>
      <c r="AC63">
        <f t="shared" si="12"/>
        <v>2</v>
      </c>
      <c r="AD63">
        <f t="shared" si="13"/>
        <v>6</v>
      </c>
      <c r="AE63">
        <f t="shared" si="14"/>
        <v>14</v>
      </c>
      <c r="AF63">
        <f t="shared" si="14"/>
        <v>9</v>
      </c>
    </row>
    <row r="64" spans="1:33" hidden="1" outlineLevel="1">
      <c r="A64" t="s">
        <v>48</v>
      </c>
      <c r="B64" t="str">
        <f>INDEX(B53:B63,MODE(MATCH(B53:B63,B53:B63,0)))</f>
        <v>Valentino Sunrise</v>
      </c>
      <c r="C64">
        <f>INDEX(AF$2:AF$20,MATCH(B64,A$2:A$20,0))</f>
        <v>4</v>
      </c>
      <c r="D64">
        <v>1</v>
      </c>
      <c r="E64">
        <f>SUMIF(B53:B61, B64, G53:G61)</f>
        <v>0.29921885928655245</v>
      </c>
      <c r="F64">
        <v>0</v>
      </c>
      <c r="G64" t="str">
        <f>K2</f>
        <v>Best Races Live On Racing UK Nursery</v>
      </c>
      <c r="J64">
        <v>13</v>
      </c>
      <c r="K64" t="str">
        <f t="shared" si="0"/>
        <v>Slieve Donard</v>
      </c>
      <c r="L64" t="str">
        <f t="shared" si="0"/>
        <v>Slieve Donard</v>
      </c>
      <c r="M64" t="str">
        <f t="shared" si="0"/>
        <v>Slieve Donard</v>
      </c>
      <c r="N64" t="str">
        <f t="shared" si="1"/>
        <v>Highjacked</v>
      </c>
      <c r="O64" t="str">
        <f t="shared" si="2"/>
        <v>Champagne Mondays</v>
      </c>
      <c r="P64" t="str">
        <f t="shared" si="3"/>
        <v>Highjacked</v>
      </c>
      <c r="Q64" t="str">
        <f t="shared" si="4"/>
        <v>Highjacked</v>
      </c>
      <c r="R64" t="str">
        <f t="shared" si="5"/>
        <v>Jagerbond</v>
      </c>
      <c r="S64" t="str">
        <f t="shared" si="6"/>
        <v>Encore Mamselle (IRE)</v>
      </c>
      <c r="V64">
        <f t="shared" si="7"/>
        <v>55</v>
      </c>
      <c r="W64">
        <f t="shared" si="8"/>
        <v>0</v>
      </c>
      <c r="X64">
        <f t="shared" si="18"/>
        <v>0</v>
      </c>
      <c r="Y64">
        <f t="shared" si="10"/>
        <v>6</v>
      </c>
      <c r="Z64">
        <f t="shared" si="10"/>
        <v>5</v>
      </c>
      <c r="AA64">
        <f t="shared" si="10"/>
        <v>8</v>
      </c>
      <c r="AB64">
        <f t="shared" si="11"/>
        <v>6</v>
      </c>
      <c r="AC64">
        <f t="shared" si="12"/>
        <v>11</v>
      </c>
      <c r="AD64">
        <f t="shared" si="13"/>
        <v>5</v>
      </c>
      <c r="AE64">
        <f t="shared" si="14"/>
        <v>9</v>
      </c>
      <c r="AF64">
        <f t="shared" si="14"/>
        <v>5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6f </v>
      </c>
      <c r="H65">
        <f>LARGE(G58:G60, 1)</f>
        <v>0.12797982584026171</v>
      </c>
      <c r="J65">
        <v>14</v>
      </c>
      <c r="K65" t="str">
        <f t="shared" si="0"/>
        <v>Highjacked</v>
      </c>
      <c r="L65" t="str">
        <f t="shared" si="0"/>
        <v>Champagne Mondays</v>
      </c>
      <c r="M65" t="str">
        <f t="shared" si="0"/>
        <v>Highjacked</v>
      </c>
      <c r="N65" t="str">
        <f t="shared" si="1"/>
        <v>Micronize (IRE)</v>
      </c>
      <c r="O65" t="str">
        <f t="shared" si="2"/>
        <v>Jagerbond</v>
      </c>
      <c r="P65" t="str">
        <f t="shared" si="3"/>
        <v>Jagerbond</v>
      </c>
      <c r="Q65" t="str">
        <f t="shared" si="4"/>
        <v>Jagerbond</v>
      </c>
      <c r="R65" t="str">
        <f t="shared" si="5"/>
        <v>Red Hut Red (IRE)</v>
      </c>
      <c r="S65" t="str">
        <f t="shared" si="6"/>
        <v>Slieve Donard</v>
      </c>
      <c r="V65">
        <f t="shared" si="7"/>
        <v>35</v>
      </c>
      <c r="W65">
        <f t="shared" si="8"/>
        <v>-20</v>
      </c>
      <c r="X65">
        <f t="shared" si="18"/>
        <v>-20</v>
      </c>
      <c r="Y65">
        <f t="shared" si="10"/>
        <v>2</v>
      </c>
      <c r="Z65">
        <f t="shared" si="10"/>
        <v>2</v>
      </c>
      <c r="AA65">
        <f t="shared" si="10"/>
        <v>2</v>
      </c>
      <c r="AB65">
        <f t="shared" si="11"/>
        <v>4</v>
      </c>
      <c r="AC65">
        <f t="shared" si="12"/>
        <v>9</v>
      </c>
      <c r="AD65">
        <f t="shared" si="13"/>
        <v>7</v>
      </c>
      <c r="AE65">
        <f t="shared" si="14"/>
        <v>4</v>
      </c>
      <c r="AF65">
        <f t="shared" si="14"/>
        <v>5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3493</v>
      </c>
      <c r="H66">
        <f ca="1">LARGE(F53:F55, 1)</f>
        <v>0.29921885928655245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Valentino Sunrise</v>
      </c>
      <c r="F67">
        <f>IF(H63&lt;11, F66+1, F66)</f>
        <v>0</v>
      </c>
      <c r="G67" t="str">
        <f>G2</f>
        <v>Soft</v>
      </c>
      <c r="H67" t="str">
        <f ca="1">INDEX(B53:B55,MATCH(H66,F53:F55,0))</f>
        <v>Valentino Sunrise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Valentino Sunrise</v>
      </c>
      <c r="B68" t="str">
        <f ca="1">IF(ISNA(A68), B56, A68)</f>
        <v>Valentino Sunrise</v>
      </c>
      <c r="C68">
        <f ca="1">INDEX(AF$2:AF$20,MATCH(B68,A$2:A$20,0))</f>
        <v>4</v>
      </c>
      <c r="D68">
        <v>1</v>
      </c>
      <c r="F68">
        <f ca="1">IF(E70&gt;0.5, F67+1, F67)</f>
        <v>0</v>
      </c>
      <c r="G68" t="str">
        <f>I2</f>
        <v>Handicap</v>
      </c>
      <c r="H68">
        <f ca="1">IF(G66&gt;10000, G70+1, G70)</f>
        <v>-1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Valentino Sunrise</v>
      </c>
      <c r="C69">
        <f ca="1">INDEX(AF$2:AF$20,MATCH(B69,A$2:A$20,0))</f>
        <v>4</v>
      </c>
      <c r="D69">
        <v>1</v>
      </c>
      <c r="F69">
        <f ca="1">IF(E70&gt;1, F68+1, F68)</f>
        <v>0</v>
      </c>
      <c r="G69">
        <f ca="1">IF(G66&lt;5000, F70-1, F70)</f>
        <v>-1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Valentino Sunrise</v>
      </c>
      <c r="C70">
        <f ca="1">INDEX(AF$2:AF$20,MATCH(B70,A$2:A$20,0))</f>
        <v>4</v>
      </c>
      <c r="D70">
        <v>1</v>
      </c>
      <c r="E70">
        <f ca="1">SUMIF(B53:B61, B70, G53:G61)</f>
        <v>0.29921885928655245</v>
      </c>
      <c r="F70">
        <f ca="1">IF(E70&gt;1.5, F69+1, F69)</f>
        <v>0</v>
      </c>
      <c r="G70">
        <f ca="1">IF(H63&gt;15, G69-1, G69)</f>
        <v>-1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Valentino Sunrise</v>
      </c>
      <c r="C72">
        <f>C53</f>
        <v>234.65440000000001</v>
      </c>
      <c r="D72">
        <f>(1/C72)*(C72-C73)</f>
        <v>3.2060766812810677E-2</v>
      </c>
      <c r="E72">
        <f>H53</f>
        <v>4</v>
      </c>
      <c r="F72">
        <f>(E72*10)-10</f>
        <v>30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Timetodock</v>
      </c>
      <c r="C73">
        <f t="shared" si="19"/>
        <v>227.13120000000001</v>
      </c>
      <c r="D73">
        <f>(1/C73)*(C73-C74)</f>
        <v>0.15541678113795027</v>
      </c>
      <c r="E73">
        <f t="shared" ref="E73:E74" si="20">H54</f>
        <v>4.5</v>
      </c>
      <c r="F73">
        <f>(E73*10)-10</f>
        <v>35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House Deposit</v>
      </c>
      <c r="C74">
        <f t="shared" si="19"/>
        <v>191.8312</v>
      </c>
      <c r="E74">
        <f t="shared" si="20"/>
        <v>8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4</v>
      </c>
      <c r="C77">
        <f>SMALL(AF2:AF50, 1)</f>
        <v>4</v>
      </c>
      <c r="D77" t="str">
        <f>IF(G77&lt;=3, "YES", "NO")</f>
        <v>NO</v>
      </c>
      <c r="E77">
        <f>IF(C77=0,SMALL(AF2:AF49,2), C77)</f>
        <v>4</v>
      </c>
      <c r="F77">
        <f>IF(E77=0, SMALL(AF2:AF49, 3), E77)</f>
        <v>4</v>
      </c>
      <c r="G77">
        <f>IF(F77=0, SMALL(AF2:AF49, 4), F77)</f>
        <v>4</v>
      </c>
      <c r="H77" t="str">
        <f>INDEX(A2:A50, MATCH(G77, AF2:AF50, 0))</f>
        <v>Valentino Sunrise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234.65440000000001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234.65440000000001</v>
      </c>
      <c r="C79">
        <f>C78/B79</f>
        <v>4.2615864011073304E-5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Valentino Sunrise is highly rated.</v>
      </c>
      <c r="H79" t="str">
        <f>INDEX(A2:A50, MATCH(B79, AE2:AE50, 0))</f>
        <v>Valentino Sunrise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18.0929</v>
      </c>
      <c r="C80">
        <f>(B81-B80)+0.01</f>
        <v>1.3156999999999981</v>
      </c>
      <c r="D80" t="str">
        <f>D2</f>
        <v xml:space="preserve">6f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19.398599999999998</v>
      </c>
      <c r="C81">
        <f>C80/B81</f>
        <v>6.7824482179126233E-2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Slieve Donard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Redcar</v>
      </c>
    </row>
    <row r="82" spans="1:19" hidden="1" outlineLevel="1">
      <c r="A82" t="s">
        <v>110</v>
      </c>
      <c r="B82">
        <f>INDEX(M2:M49, MATCH(H77, A2:A49, 0))</f>
        <v>94.1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94.1</v>
      </c>
      <c r="C83">
        <f>C82/B83</f>
        <v>1.0626992561105207E-4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Valentino Sunriseis the form horse.</v>
      </c>
      <c r="H83" t="str">
        <f>INDEX(A2:A50,MATCH(B83,INDEX(M2:M50,0)))</f>
        <v>Slieve Donard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2.2040999999999999</v>
      </c>
      <c r="C84">
        <f>(B85-B84)+0.01</f>
        <v>0.34380000000000011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2.5379</v>
      </c>
      <c r="C85">
        <f>C84/B85</f>
        <v>0.13546633043067108</v>
      </c>
      <c r="D85" t="str">
        <f>IF(AND(J2="2yo", C85&gt;0.2), "YES", "NO")</f>
        <v>NO</v>
      </c>
      <c r="E85" t="str">
        <f>IF(J2&lt;&gt;"2yo", "IGNORE", "")</f>
        <v/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Highjacked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16.714400000000001</v>
      </c>
      <c r="C86">
        <f>(B87-B86)+0.01</f>
        <v>9.5955999999999992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26.3</v>
      </c>
      <c r="C87">
        <f>C86/B87</f>
        <v>0.36485171102661595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Timetodock is 36.49% ahead of Valentino Sunrise. </v>
      </c>
      <c r="H87" t="str">
        <f>INDEX(A2:A50, MATCH(B87, AD2:AD50, 0))</f>
        <v>Timetodock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2.8666</v>
      </c>
      <c r="C88">
        <f>B89-B88</f>
        <v>0</v>
      </c>
      <c r="H88" t="str">
        <f>INDEX(X2:X50, MATCH(B88, Y2:Y50, 0))</f>
        <v>Currie, Nicola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2.8666</v>
      </c>
      <c r="C89">
        <f>C88/B89</f>
        <v>0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Currie, Nicola. </v>
      </c>
      <c r="H89" t="str">
        <f>INDEX(X2:X50, MATCH(B89, Y2:Y50, 0))</f>
        <v>Currie, Nicola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44.653300000000002</v>
      </c>
      <c r="C90">
        <f>(B91-B90)+0.01</f>
        <v>12.467099999999997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57.110399999999998</v>
      </c>
      <c r="C91">
        <f>(C90+0.01)/(B91+0.01)</f>
        <v>0.21843509499233194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House Deposit outperformed Valentino Sunrise significantly.</v>
      </c>
      <c r="H91" t="str">
        <f>INDEX(A2:A50, MATCH(B91, N2:N50, 0))</f>
        <v>House Deposit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8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</v>
      </c>
    </row>
    <row r="96" spans="1:19" hidden="1" outlineLevel="1">
      <c r="A96" t="s">
        <v>70</v>
      </c>
      <c r="B96">
        <f>INDEX(Sheet1!H:H, MATCH($A$51, Sheet1!$A:$A,0))</f>
        <v>0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0.375</v>
      </c>
      <c r="C97" t="b">
        <f>IF(AND($B$94&gt;15,B97&gt;0.25),B56)</f>
        <v>0</v>
      </c>
      <c r="D97">
        <f t="shared" si="22"/>
        <v>6</v>
      </c>
      <c r="E97">
        <f t="shared" si="23"/>
        <v>1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0.125</v>
      </c>
      <c r="C101" t="b">
        <f>IF(AND($B$94&gt;15,B101&gt;0.25),B60)</f>
        <v>0</v>
      </c>
      <c r="D101">
        <f t="shared" si="22"/>
        <v>5</v>
      </c>
      <c r="E101">
        <f t="shared" si="23"/>
        <v>2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20.42578125" bestFit="1" customWidth="1"/>
    <col min="3" max="5" width="12" bestFit="1" customWidth="1"/>
    <col min="6" max="6" width="13.28515625" bestFit="1" customWidth="1"/>
    <col min="7" max="7" width="97" bestFit="1" customWidth="1"/>
    <col min="8" max="8" width="20.42578125" bestFit="1" customWidth="1"/>
    <col min="9" max="9" width="13.42578125" bestFit="1" customWidth="1"/>
    <col min="10" max="10" width="16.28515625" bestFit="1" customWidth="1"/>
    <col min="11" max="11" width="35" bestFit="1" customWidth="1"/>
    <col min="12" max="19" width="20.425781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7" bestFit="1" customWidth="1"/>
    <col min="25" max="25" width="14.42578125" bestFit="1" customWidth="1"/>
    <col min="26" max="26" width="19.5703125" bestFit="1" customWidth="1"/>
    <col min="27" max="27" width="15" bestFit="1" customWidth="1"/>
    <col min="28" max="28" width="19.71093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20.4257812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435</v>
      </c>
      <c r="B2" s="1">
        <v>0.52777777777777779</v>
      </c>
      <c r="C2" t="s">
        <v>224</v>
      </c>
      <c r="D2" t="s">
        <v>433</v>
      </c>
      <c r="F2">
        <v>10358</v>
      </c>
      <c r="G2" t="s">
        <v>231</v>
      </c>
      <c r="H2" t="s">
        <v>232</v>
      </c>
      <c r="I2" t="s">
        <v>233</v>
      </c>
      <c r="J2" t="s">
        <v>234</v>
      </c>
      <c r="K2" t="s">
        <v>434</v>
      </c>
      <c r="L2">
        <v>2</v>
      </c>
      <c r="M2">
        <v>86.319000000000003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18.4514</v>
      </c>
      <c r="X2" t="s">
        <v>436</v>
      </c>
      <c r="Y2">
        <v>2.2071999999999998</v>
      </c>
      <c r="Z2" t="s">
        <v>437</v>
      </c>
      <c r="AA2">
        <v>2.8085</v>
      </c>
      <c r="AB2" t="s">
        <v>438</v>
      </c>
      <c r="AC2">
        <v>3.2587000000000002</v>
      </c>
      <c r="AD2">
        <v>20</v>
      </c>
      <c r="AE2" s="23">
        <v>264.33600000000001</v>
      </c>
      <c r="AF2">
        <v>1</v>
      </c>
      <c r="AG2">
        <v>0</v>
      </c>
    </row>
    <row r="3" spans="1:33">
      <c r="A3" t="s">
        <v>440</v>
      </c>
      <c r="B3" s="1">
        <v>0.52777777777777779</v>
      </c>
      <c r="C3" t="s">
        <v>224</v>
      </c>
      <c r="D3" t="s">
        <v>433</v>
      </c>
      <c r="F3">
        <v>10358</v>
      </c>
      <c r="G3" t="s">
        <v>231</v>
      </c>
      <c r="H3" t="s">
        <v>232</v>
      </c>
      <c r="I3" t="s">
        <v>233</v>
      </c>
      <c r="J3" t="s">
        <v>234</v>
      </c>
      <c r="K3" t="s">
        <v>434</v>
      </c>
      <c r="L3">
        <v>2</v>
      </c>
      <c r="M3">
        <v>80.151200000000003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19.7057</v>
      </c>
      <c r="X3" t="s">
        <v>441</v>
      </c>
      <c r="Y3">
        <v>0.95679999999999998</v>
      </c>
      <c r="Z3" t="s">
        <v>442</v>
      </c>
      <c r="AA3">
        <v>1.5294000000000001</v>
      </c>
      <c r="AB3" t="s">
        <v>268</v>
      </c>
      <c r="AC3">
        <v>1.9713000000000001</v>
      </c>
      <c r="AD3">
        <v>0</v>
      </c>
      <c r="AE3">
        <v>226.22450000000001</v>
      </c>
      <c r="AF3">
        <v>16</v>
      </c>
      <c r="AG3">
        <v>0</v>
      </c>
    </row>
    <row r="4" spans="1:33">
      <c r="A4" t="s">
        <v>443</v>
      </c>
      <c r="B4" s="1">
        <v>0.52777777777777779</v>
      </c>
      <c r="C4" t="s">
        <v>224</v>
      </c>
      <c r="D4" t="s">
        <v>433</v>
      </c>
      <c r="F4">
        <v>10358</v>
      </c>
      <c r="G4" t="s">
        <v>231</v>
      </c>
      <c r="H4" t="s">
        <v>232</v>
      </c>
      <c r="I4" t="s">
        <v>233</v>
      </c>
      <c r="J4" t="s">
        <v>234</v>
      </c>
      <c r="K4" t="s">
        <v>434</v>
      </c>
      <c r="L4">
        <v>2</v>
      </c>
      <c r="M4">
        <v>75.6965</v>
      </c>
      <c r="N4">
        <v>67.7</v>
      </c>
      <c r="O4">
        <v>18.6371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18.560700000000001</v>
      </c>
      <c r="X4" t="s">
        <v>444</v>
      </c>
      <c r="Y4">
        <v>2.3016000000000001</v>
      </c>
      <c r="Z4" t="s">
        <v>445</v>
      </c>
      <c r="AA4">
        <v>2.4339</v>
      </c>
      <c r="AB4" t="s">
        <v>446</v>
      </c>
      <c r="AC4">
        <v>0.33350000000000002</v>
      </c>
      <c r="AD4">
        <v>6.6660000000000004</v>
      </c>
      <c r="AE4">
        <v>222.7457</v>
      </c>
      <c r="AF4">
        <v>6.5</v>
      </c>
      <c r="AG4">
        <v>0</v>
      </c>
    </row>
    <row r="5" spans="1:33">
      <c r="A5" t="s">
        <v>447</v>
      </c>
      <c r="B5" s="1">
        <v>0.52777777777777779</v>
      </c>
      <c r="C5" t="s">
        <v>224</v>
      </c>
      <c r="D5" t="s">
        <v>433</v>
      </c>
      <c r="F5">
        <v>10358</v>
      </c>
      <c r="G5" t="s">
        <v>231</v>
      </c>
      <c r="H5" t="s">
        <v>232</v>
      </c>
      <c r="I5" t="s">
        <v>233</v>
      </c>
      <c r="J5" t="s">
        <v>234</v>
      </c>
      <c r="K5" t="s">
        <v>434</v>
      </c>
      <c r="L5">
        <v>2</v>
      </c>
      <c r="M5">
        <v>73.452299999999994</v>
      </c>
      <c r="N5">
        <v>58.118699999999997</v>
      </c>
      <c r="O5">
        <v>20.813199999999998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17.6829</v>
      </c>
      <c r="X5" t="s">
        <v>448</v>
      </c>
      <c r="Y5">
        <v>0.77310000000000001</v>
      </c>
      <c r="Z5" t="s">
        <v>449</v>
      </c>
      <c r="AA5">
        <v>1.7081</v>
      </c>
      <c r="AB5" t="s">
        <v>450</v>
      </c>
      <c r="AC5">
        <v>0.70350000000000001</v>
      </c>
      <c r="AD5">
        <v>0</v>
      </c>
      <c r="AE5">
        <v>202.37729999999999</v>
      </c>
      <c r="AF5">
        <v>10</v>
      </c>
      <c r="AG5">
        <v>73</v>
      </c>
    </row>
    <row r="6" spans="1:33">
      <c r="A6" t="s">
        <v>451</v>
      </c>
      <c r="B6" s="1">
        <v>0.52777777777777779</v>
      </c>
      <c r="C6" t="s">
        <v>224</v>
      </c>
      <c r="D6" t="s">
        <v>433</v>
      </c>
      <c r="F6">
        <v>10358</v>
      </c>
      <c r="G6" t="s">
        <v>231</v>
      </c>
      <c r="H6" t="s">
        <v>232</v>
      </c>
      <c r="I6" t="s">
        <v>233</v>
      </c>
      <c r="J6" t="s">
        <v>234</v>
      </c>
      <c r="K6" t="s">
        <v>434</v>
      </c>
      <c r="L6">
        <v>2</v>
      </c>
      <c r="M6">
        <v>59.599699999999999</v>
      </c>
      <c r="N6">
        <v>35.670299999999997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18.274999999999999</v>
      </c>
      <c r="X6" t="s">
        <v>452</v>
      </c>
      <c r="Y6">
        <v>3.4901</v>
      </c>
      <c r="Z6" t="s">
        <v>437</v>
      </c>
      <c r="AA6">
        <v>2.8085</v>
      </c>
      <c r="AB6" t="s">
        <v>438</v>
      </c>
      <c r="AC6">
        <v>3.2587000000000002</v>
      </c>
      <c r="AD6">
        <v>0</v>
      </c>
      <c r="AE6">
        <v>164.8295</v>
      </c>
      <c r="AF6">
        <v>8</v>
      </c>
      <c r="AG6">
        <v>0</v>
      </c>
    </row>
    <row r="7" spans="1:33">
      <c r="A7" t="s">
        <v>453</v>
      </c>
      <c r="B7" s="1">
        <v>0.52777777777777779</v>
      </c>
      <c r="C7" t="s">
        <v>224</v>
      </c>
      <c r="D7" t="s">
        <v>433</v>
      </c>
      <c r="F7">
        <v>10358</v>
      </c>
      <c r="G7" t="s">
        <v>231</v>
      </c>
      <c r="H7" t="s">
        <v>232</v>
      </c>
      <c r="I7" t="s">
        <v>233</v>
      </c>
      <c r="J7" t="s">
        <v>234</v>
      </c>
      <c r="K7" t="s">
        <v>434</v>
      </c>
      <c r="L7">
        <v>2</v>
      </c>
      <c r="M7">
        <v>56.182000000000002</v>
      </c>
      <c r="N7">
        <v>37.565899999999999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15.2136</v>
      </c>
      <c r="X7" t="s">
        <v>454</v>
      </c>
      <c r="Y7">
        <v>0.35399999999999998</v>
      </c>
      <c r="Z7" t="s">
        <v>455</v>
      </c>
      <c r="AA7">
        <v>0.97599999999999998</v>
      </c>
      <c r="AB7" t="s">
        <v>456</v>
      </c>
      <c r="AC7">
        <v>0.85540000000000005</v>
      </c>
      <c r="AD7">
        <v>3.5</v>
      </c>
      <c r="AE7">
        <v>155.95410000000001</v>
      </c>
      <c r="AF7">
        <v>33</v>
      </c>
      <c r="AG7">
        <v>0</v>
      </c>
    </row>
    <row r="8" spans="1:33">
      <c r="A8" t="s">
        <v>457</v>
      </c>
      <c r="B8" s="1">
        <v>0.52777777777777779</v>
      </c>
      <c r="C8" t="s">
        <v>224</v>
      </c>
      <c r="D8" t="s">
        <v>433</v>
      </c>
      <c r="F8">
        <v>10358</v>
      </c>
      <c r="G8" t="s">
        <v>231</v>
      </c>
      <c r="H8" t="s">
        <v>232</v>
      </c>
      <c r="I8" t="s">
        <v>233</v>
      </c>
      <c r="J8" t="s">
        <v>234</v>
      </c>
      <c r="K8" t="s">
        <v>434</v>
      </c>
      <c r="L8">
        <v>2</v>
      </c>
      <c r="M8">
        <v>52.0122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17.894300000000001</v>
      </c>
      <c r="X8" t="s">
        <v>458</v>
      </c>
      <c r="Y8">
        <v>0.70940000000000003</v>
      </c>
      <c r="Z8" t="s">
        <v>459</v>
      </c>
      <c r="AA8">
        <v>0.27950000000000003</v>
      </c>
      <c r="AB8" t="s">
        <v>268</v>
      </c>
      <c r="AC8">
        <v>1.9713000000000001</v>
      </c>
      <c r="AD8">
        <v>2.5</v>
      </c>
      <c r="AE8">
        <v>154.47739999999999</v>
      </c>
      <c r="AF8">
        <v>33</v>
      </c>
      <c r="AG8">
        <v>0</v>
      </c>
    </row>
    <row r="9" spans="1:33">
      <c r="A9" t="s">
        <v>460</v>
      </c>
      <c r="B9" s="1">
        <v>0.52777777777777779</v>
      </c>
      <c r="C9" t="s">
        <v>224</v>
      </c>
      <c r="D9" t="s">
        <v>433</v>
      </c>
      <c r="F9">
        <v>10358</v>
      </c>
      <c r="G9" t="s">
        <v>231</v>
      </c>
      <c r="H9" t="s">
        <v>232</v>
      </c>
      <c r="I9" t="s">
        <v>233</v>
      </c>
      <c r="J9" t="s">
        <v>234</v>
      </c>
      <c r="K9" t="s">
        <v>434</v>
      </c>
      <c r="L9">
        <v>2</v>
      </c>
      <c r="M9">
        <v>46.957299999999996</v>
      </c>
      <c r="N9">
        <v>37.2639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15.447100000000001</v>
      </c>
      <c r="X9" t="s">
        <v>461</v>
      </c>
      <c r="Y9">
        <v>1.2144999999999999</v>
      </c>
      <c r="Z9" t="s">
        <v>462</v>
      </c>
      <c r="AA9">
        <v>0.94040000000000001</v>
      </c>
      <c r="AB9" t="s">
        <v>463</v>
      </c>
      <c r="AC9">
        <v>1.0666</v>
      </c>
      <c r="AD9">
        <v>0</v>
      </c>
      <c r="AE9">
        <v>140.35149999999999</v>
      </c>
      <c r="AF9">
        <v>33</v>
      </c>
      <c r="AG9">
        <v>0</v>
      </c>
    </row>
    <row r="10" spans="1:33">
      <c r="A10" t="s">
        <v>464</v>
      </c>
      <c r="B10" s="1">
        <v>0.52777777777777779</v>
      </c>
      <c r="C10" t="s">
        <v>224</v>
      </c>
      <c r="D10" t="s">
        <v>433</v>
      </c>
      <c r="F10">
        <v>10358</v>
      </c>
      <c r="G10" t="s">
        <v>231</v>
      </c>
      <c r="H10" t="s">
        <v>232</v>
      </c>
      <c r="I10" t="s">
        <v>233</v>
      </c>
      <c r="J10" t="s">
        <v>234</v>
      </c>
      <c r="K10" t="s">
        <v>434</v>
      </c>
      <c r="L10">
        <v>2</v>
      </c>
      <c r="M10">
        <v>48.443899999999999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8.5714000000000006</v>
      </c>
      <c r="X10" t="s">
        <v>465</v>
      </c>
      <c r="Y10">
        <v>0.59179999999999999</v>
      </c>
      <c r="Z10" t="s">
        <v>466</v>
      </c>
      <c r="AA10">
        <v>0</v>
      </c>
      <c r="AB10" t="s">
        <v>467</v>
      </c>
      <c r="AC10">
        <v>0.155</v>
      </c>
      <c r="AD10">
        <v>0</v>
      </c>
      <c r="AE10">
        <v>131.4453</v>
      </c>
      <c r="AF10">
        <v>66</v>
      </c>
      <c r="AG10">
        <v>0</v>
      </c>
    </row>
    <row r="11" spans="1:33">
      <c r="A11" t="s">
        <v>468</v>
      </c>
      <c r="B11" s="1">
        <v>0.52777777777777779</v>
      </c>
      <c r="C11" t="s">
        <v>224</v>
      </c>
      <c r="D11" t="s">
        <v>433</v>
      </c>
      <c r="F11">
        <v>10358</v>
      </c>
      <c r="G11" t="s">
        <v>231</v>
      </c>
      <c r="H11" t="s">
        <v>232</v>
      </c>
      <c r="I11" t="s">
        <v>233</v>
      </c>
      <c r="J11" t="s">
        <v>234</v>
      </c>
      <c r="K11" t="s">
        <v>434</v>
      </c>
      <c r="L11">
        <v>2</v>
      </c>
      <c r="M11">
        <v>47.625399999999999</v>
      </c>
      <c r="N11">
        <v>33.817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 t="s">
        <v>469</v>
      </c>
      <c r="Y11">
        <v>1.4651000000000001</v>
      </c>
      <c r="Z11" t="s">
        <v>470</v>
      </c>
      <c r="AA11">
        <v>1.0568</v>
      </c>
      <c r="AB11" t="s">
        <v>471</v>
      </c>
      <c r="AC11">
        <v>1.9268000000000001</v>
      </c>
      <c r="AD11">
        <v>0</v>
      </c>
      <c r="AE11">
        <v>121.8947</v>
      </c>
      <c r="AF11">
        <v>33</v>
      </c>
      <c r="AG11">
        <v>0</v>
      </c>
    </row>
    <row r="12" spans="1:33">
      <c r="A12" t="s">
        <v>472</v>
      </c>
      <c r="B12" s="1">
        <v>0.52777777777777779</v>
      </c>
      <c r="C12" t="s">
        <v>224</v>
      </c>
      <c r="D12" t="s">
        <v>433</v>
      </c>
      <c r="F12">
        <v>10358</v>
      </c>
      <c r="G12" t="s">
        <v>231</v>
      </c>
      <c r="H12" t="s">
        <v>232</v>
      </c>
      <c r="I12" t="s">
        <v>233</v>
      </c>
      <c r="J12" t="s">
        <v>234</v>
      </c>
      <c r="K12" t="s">
        <v>434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 t="s">
        <v>473</v>
      </c>
      <c r="Y12">
        <v>2.1421999999999999</v>
      </c>
      <c r="Z12" t="s">
        <v>474</v>
      </c>
      <c r="AA12">
        <v>1.8369</v>
      </c>
      <c r="AB12" t="s">
        <v>475</v>
      </c>
      <c r="AC12">
        <v>0.96750000000000003</v>
      </c>
      <c r="AD12">
        <v>0</v>
      </c>
      <c r="AE12">
        <v>4.9466000000000001</v>
      </c>
      <c r="AF12">
        <v>4</v>
      </c>
      <c r="AG12">
        <v>0</v>
      </c>
    </row>
    <row r="13" spans="1:33">
      <c r="A13" t="s">
        <v>476</v>
      </c>
      <c r="B13" s="1">
        <v>0.52777777777777779</v>
      </c>
      <c r="C13" t="s">
        <v>224</v>
      </c>
      <c r="D13" t="s">
        <v>433</v>
      </c>
      <c r="F13">
        <v>10358</v>
      </c>
      <c r="G13" t="s">
        <v>231</v>
      </c>
      <c r="H13" t="s">
        <v>232</v>
      </c>
      <c r="I13" t="s">
        <v>233</v>
      </c>
      <c r="J13" t="s">
        <v>234</v>
      </c>
      <c r="K13" t="s">
        <v>434</v>
      </c>
      <c r="L13">
        <v>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 t="s">
        <v>477</v>
      </c>
      <c r="Y13">
        <v>0.90510000000000002</v>
      </c>
      <c r="Z13" t="s">
        <v>478</v>
      </c>
      <c r="AA13">
        <v>0.43020000000000003</v>
      </c>
      <c r="AB13" t="s">
        <v>479</v>
      </c>
      <c r="AC13">
        <v>1.8967000000000001</v>
      </c>
      <c r="AD13">
        <v>0</v>
      </c>
      <c r="AE13">
        <v>3.2320000000000002</v>
      </c>
      <c r="AF13">
        <v>16</v>
      </c>
      <c r="AG13">
        <v>0</v>
      </c>
    </row>
    <row r="14" spans="1:33">
      <c r="A14" t="s">
        <v>480</v>
      </c>
      <c r="B14" s="1">
        <v>0.52777777777777779</v>
      </c>
      <c r="C14" t="s">
        <v>224</v>
      </c>
      <c r="D14" t="s">
        <v>433</v>
      </c>
      <c r="F14">
        <v>10358</v>
      </c>
      <c r="G14" t="s">
        <v>231</v>
      </c>
      <c r="H14" t="s">
        <v>232</v>
      </c>
      <c r="I14" t="s">
        <v>233</v>
      </c>
      <c r="J14" t="s">
        <v>234</v>
      </c>
      <c r="K14" t="s">
        <v>434</v>
      </c>
      <c r="L14">
        <v>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481</v>
      </c>
      <c r="Y14">
        <v>0.64790000000000003</v>
      </c>
      <c r="Z14" t="s">
        <v>482</v>
      </c>
      <c r="AA14">
        <v>0.18479999999999999</v>
      </c>
      <c r="AB14" t="s">
        <v>483</v>
      </c>
      <c r="AC14">
        <v>0</v>
      </c>
      <c r="AD14">
        <v>1.5</v>
      </c>
      <c r="AE14">
        <v>2.3327</v>
      </c>
      <c r="AF14">
        <v>50</v>
      </c>
      <c r="AG14">
        <v>0</v>
      </c>
    </row>
    <row r="51" spans="1:33" hidden="1" outlineLevel="1">
      <c r="A51" t="str">
        <f>C2</f>
        <v>Galway</v>
      </c>
      <c r="B51">
        <f>B2</f>
        <v>0.52777777777777779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Flowering Peach (IRE)</v>
      </c>
      <c r="L52" t="str">
        <f t="shared" si="0"/>
        <v>Lottieloveheart (IRE)</v>
      </c>
      <c r="M52" t="str">
        <f t="shared" si="0"/>
        <v>Lafayette Hill (IRE)</v>
      </c>
      <c r="N52" t="str">
        <f t="shared" ref="N52:N91" si="1">INDEX($A$2:$A$20,(MATCH(LARGE(W$2:W$20,$J52),W$2:W$20,0)))</f>
        <v>Is She About (IRE)</v>
      </c>
      <c r="O52" t="str">
        <f t="shared" ref="O52:O91" si="2">INDEX($A$2:$A$20,(MATCH(LARGE(AA$2:AA$20,$J52),AA$2:AA$20,0)))</f>
        <v>Flowering Peach (IRE)</v>
      </c>
      <c r="P52" t="str">
        <f t="shared" ref="P52:P91" si="3">INDEX($A$2:$A$20,(MATCH(LARGE(Y$2:Y$20,$J52),Y$2:Y$20,0)))</f>
        <v>Delphinia (IRE)</v>
      </c>
      <c r="Q52" t="str">
        <f t="shared" ref="Q52:Q91" si="4">INDEX($A$2:$A$20,(MATCH(LARGE(Y$2:Y$20,$J52),Y$2:Y$20,0)))</f>
        <v>Delphinia (IRE)</v>
      </c>
      <c r="R52" t="str">
        <f t="shared" ref="R52:R91" si="5">INDEX($A$2:$A$20,(MATCH(LARGE(AD$2:AD$20,$J52),AD$2:AD$20,0)))</f>
        <v>Flowering Peach (IRE)</v>
      </c>
      <c r="S52" t="str">
        <f t="shared" ref="S52:S80" si="6">A2</f>
        <v>Flowering Peach (IRE)</v>
      </c>
      <c r="V52">
        <f t="shared" ref="V52:V80" si="7">SUM(Y52:AF52)</f>
        <v>92</v>
      </c>
      <c r="W52">
        <f t="shared" ref="W52:W80" si="8">V52-AG2</f>
        <v>92</v>
      </c>
      <c r="X52">
        <f t="shared" ref="X52:X60" si="9">IF(ISNA(W52),"",W52)</f>
        <v>92</v>
      </c>
      <c r="Y52">
        <f t="shared" ref="Y52:AA80" si="10">(($H$63+1)-(RANK(M2,M$2:M$30)))</f>
        <v>13</v>
      </c>
      <c r="Z52">
        <f t="shared" si="10"/>
        <v>7</v>
      </c>
      <c r="AA52">
        <f t="shared" si="10"/>
        <v>11</v>
      </c>
      <c r="AB52">
        <f t="shared" ref="AB52:AB80" si="11">(($H$63+1)-(RANK(W2,W$2:W$30)))</f>
        <v>11</v>
      </c>
      <c r="AC52">
        <f t="shared" ref="AC52:AC80" si="12">(($H$63+1)-(RANK(Y2,Y$2:Y$30)))</f>
        <v>11</v>
      </c>
      <c r="AD52">
        <f t="shared" ref="AD52:AD80" si="13">(($H$63+1)-(RANK(AA2,AA$2:AA$30)))</f>
        <v>13</v>
      </c>
      <c r="AE52">
        <f t="shared" ref="AE52:AF80" si="14">(($H$63+1)-(RANK(AC2,AC$2:AC$30)))</f>
        <v>13</v>
      </c>
      <c r="AF52">
        <f t="shared" si="14"/>
        <v>13</v>
      </c>
      <c r="AG52" t="str">
        <f>INDEX(S52:S92, MATCH(LARGE(X52:X92, 1),X52:X92, 0))</f>
        <v>Flowering Peach (IRE)</v>
      </c>
    </row>
    <row r="53" spans="1:33" hidden="1" outlineLevel="1">
      <c r="A53" t="s">
        <v>43</v>
      </c>
      <c r="B53" t="str">
        <f>A2</f>
        <v>Flowering Peach (IRE)</v>
      </c>
      <c r="C53">
        <f>AE2</f>
        <v>264.33600000000001</v>
      </c>
      <c r="D53">
        <f>AG2</f>
        <v>0</v>
      </c>
      <c r="E53">
        <f>C53-D53</f>
        <v>264.33600000000001</v>
      </c>
      <c r="F53">
        <f>SUMIF(B53:B61, B53, G53:G61)</f>
        <v>0.88233180463069361</v>
      </c>
      <c r="G53">
        <f>(1/C53)*(C53-C54)</f>
        <v>0.14417824284244296</v>
      </c>
      <c r="H53">
        <f>AF2</f>
        <v>1</v>
      </c>
      <c r="J53">
        <v>2</v>
      </c>
      <c r="K53" t="str">
        <f t="shared" si="0"/>
        <v>Is She About (IRE)</v>
      </c>
      <c r="L53" t="str">
        <f t="shared" si="0"/>
        <v>Lafayette Hill (IRE)</v>
      </c>
      <c r="M53" t="str">
        <f t="shared" si="0"/>
        <v>Lottieloveheart (IRE)</v>
      </c>
      <c r="N53" t="str">
        <f t="shared" si="1"/>
        <v>Lottieloveheart (IRE)</v>
      </c>
      <c r="O53" t="str">
        <f t="shared" si="2"/>
        <v>Flowering Peach (IRE)</v>
      </c>
      <c r="P53" t="str">
        <f t="shared" si="3"/>
        <v>Lottieloveheart (IRE)</v>
      </c>
      <c r="Q53" t="str">
        <f t="shared" si="4"/>
        <v>Lottieloveheart (IRE)</v>
      </c>
      <c r="R53" t="str">
        <f t="shared" si="5"/>
        <v>Lottieloveheart (IRE)</v>
      </c>
      <c r="S53" t="str">
        <f t="shared" si="6"/>
        <v>Is She About (IRE)</v>
      </c>
      <c r="V53">
        <f t="shared" si="7"/>
        <v>77</v>
      </c>
      <c r="W53">
        <f t="shared" si="8"/>
        <v>77</v>
      </c>
      <c r="X53">
        <f t="shared" si="9"/>
        <v>77</v>
      </c>
      <c r="Y53">
        <f t="shared" si="10"/>
        <v>12</v>
      </c>
      <c r="Z53">
        <f t="shared" si="10"/>
        <v>7</v>
      </c>
      <c r="AA53">
        <f t="shared" si="10"/>
        <v>11</v>
      </c>
      <c r="AB53">
        <f t="shared" si="11"/>
        <v>13</v>
      </c>
      <c r="AC53">
        <f t="shared" si="12"/>
        <v>7</v>
      </c>
      <c r="AD53">
        <f t="shared" si="13"/>
        <v>8</v>
      </c>
      <c r="AE53">
        <f t="shared" si="14"/>
        <v>11</v>
      </c>
      <c r="AF53">
        <f t="shared" si="14"/>
        <v>8</v>
      </c>
    </row>
    <row r="54" spans="1:33" hidden="1" outlineLevel="1">
      <c r="A54" t="s">
        <v>44</v>
      </c>
      <c r="B54" t="str">
        <f>A3</f>
        <v>Is She About (IRE)</v>
      </c>
      <c r="C54">
        <f>AE3</f>
        <v>226.22450000000001</v>
      </c>
      <c r="D54">
        <f>AG3</f>
        <v>0</v>
      </c>
      <c r="E54">
        <f t="shared" ref="E54:E55" si="15">C54-D54</f>
        <v>226.22450000000001</v>
      </c>
      <c r="F54">
        <f ca="1">SUMIF(B53:B64, B54, G53:G61)</f>
        <v>5.810501530014156E-2</v>
      </c>
      <c r="H54">
        <f>AF3</f>
        <v>16</v>
      </c>
      <c r="J54">
        <v>3</v>
      </c>
      <c r="K54" t="str">
        <f t="shared" si="0"/>
        <v>Lottieloveheart (IRE)</v>
      </c>
      <c r="L54" t="str">
        <f t="shared" si="0"/>
        <v>Fiadhna (IRE)</v>
      </c>
      <c r="M54" t="str">
        <f t="shared" si="0"/>
        <v>Flowering Peach (IRE)</v>
      </c>
      <c r="N54" t="str">
        <f t="shared" si="1"/>
        <v>Flowering Peach (IRE)</v>
      </c>
      <c r="O54" t="str">
        <f t="shared" si="2"/>
        <v>Lottieloveheart (IRE)</v>
      </c>
      <c r="P54" t="str">
        <f t="shared" si="3"/>
        <v>Flowering Peach (IRE)</v>
      </c>
      <c r="Q54" t="str">
        <f t="shared" si="4"/>
        <v>Flowering Peach (IRE)</v>
      </c>
      <c r="R54" t="str">
        <f t="shared" si="5"/>
        <v>Fiadhna (IRE)</v>
      </c>
      <c r="S54" t="str">
        <f t="shared" si="6"/>
        <v>Lottieloveheart (IRE)</v>
      </c>
      <c r="V54">
        <f t="shared" si="7"/>
        <v>86</v>
      </c>
      <c r="W54">
        <f t="shared" si="8"/>
        <v>86</v>
      </c>
      <c r="X54">
        <f t="shared" si="9"/>
        <v>86</v>
      </c>
      <c r="Y54">
        <f t="shared" si="10"/>
        <v>11</v>
      </c>
      <c r="Z54">
        <f t="shared" si="10"/>
        <v>13</v>
      </c>
      <c r="AA54">
        <f t="shared" si="10"/>
        <v>12</v>
      </c>
      <c r="AB54">
        <f t="shared" si="11"/>
        <v>12</v>
      </c>
      <c r="AC54">
        <f t="shared" si="12"/>
        <v>12</v>
      </c>
      <c r="AD54">
        <f t="shared" si="13"/>
        <v>11</v>
      </c>
      <c r="AE54">
        <f t="shared" si="14"/>
        <v>3</v>
      </c>
      <c r="AF54">
        <f t="shared" si="14"/>
        <v>12</v>
      </c>
    </row>
    <row r="55" spans="1:33" hidden="1" outlineLevel="1">
      <c r="A55" t="s">
        <v>45</v>
      </c>
      <c r="B55" t="str">
        <f>A4</f>
        <v>Lottieloveheart (IRE)</v>
      </c>
      <c r="C55">
        <f>AE4</f>
        <v>222.7457</v>
      </c>
      <c r="D55">
        <f>AG4</f>
        <v>0</v>
      </c>
      <c r="E55">
        <f t="shared" si="15"/>
        <v>222.7457</v>
      </c>
      <c r="F55">
        <f ca="1">SUMIF(B53:B64, B55, G53:G61)</f>
        <v>0</v>
      </c>
      <c r="H55">
        <f>AF4</f>
        <v>6.5</v>
      </c>
      <c r="J55">
        <v>4</v>
      </c>
      <c r="K55" t="str">
        <f t="shared" si="0"/>
        <v>Lafayette Hill (IRE)</v>
      </c>
      <c r="L55" t="str">
        <f t="shared" si="0"/>
        <v>Suaimhneach (IRE)</v>
      </c>
      <c r="M55" t="str">
        <f t="shared" si="0"/>
        <v>Flowering Peach (IRE)</v>
      </c>
      <c r="N55" t="str">
        <f t="shared" si="1"/>
        <v>Delphinia (IRE)</v>
      </c>
      <c r="O55" t="str">
        <f t="shared" si="2"/>
        <v>Kiss For A Jewel (IRE)</v>
      </c>
      <c r="P55" t="str">
        <f t="shared" si="3"/>
        <v>Kiss For A Jewel (IRE)</v>
      </c>
      <c r="Q55" t="str">
        <f t="shared" si="4"/>
        <v>Kiss For A Jewel (IRE)</v>
      </c>
      <c r="R55" t="str">
        <f t="shared" si="5"/>
        <v>Giavanna (IRE)</v>
      </c>
      <c r="S55" t="str">
        <f t="shared" si="6"/>
        <v>Lafayette Hill (IRE)</v>
      </c>
      <c r="V55">
        <f t="shared" si="7"/>
        <v>69</v>
      </c>
      <c r="W55">
        <f t="shared" si="8"/>
        <v>-4</v>
      </c>
      <c r="X55">
        <f t="shared" si="9"/>
        <v>-4</v>
      </c>
      <c r="Y55">
        <f t="shared" si="10"/>
        <v>10</v>
      </c>
      <c r="Z55">
        <f t="shared" si="10"/>
        <v>12</v>
      </c>
      <c r="AA55">
        <f t="shared" si="10"/>
        <v>13</v>
      </c>
      <c r="AB55">
        <f t="shared" si="11"/>
        <v>8</v>
      </c>
      <c r="AC55">
        <f t="shared" si="12"/>
        <v>5</v>
      </c>
      <c r="AD55">
        <f t="shared" si="13"/>
        <v>9</v>
      </c>
      <c r="AE55">
        <f t="shared" si="14"/>
        <v>4</v>
      </c>
      <c r="AF55">
        <f t="shared" si="14"/>
        <v>8</v>
      </c>
    </row>
    <row r="56" spans="1:33" hidden="1" outlineLevel="1">
      <c r="A56" t="s">
        <v>46</v>
      </c>
      <c r="B56" t="str">
        <f>INDEX(A$2:A$20,MATCH(C56,M$2:M$20,0))</f>
        <v>Flowering Peach (IRE)</v>
      </c>
      <c r="C56">
        <f>LARGE(M$2:M$20, D56)</f>
        <v>86.319000000000003</v>
      </c>
      <c r="D56">
        <v>1</v>
      </c>
      <c r="E56">
        <f>LARGE(M$2:M$20, F56)</f>
        <v>80.151200000000003</v>
      </c>
      <c r="F56">
        <v>2</v>
      </c>
      <c r="G56">
        <f t="shared" ref="G56:G61" si="16">IF(C56&gt;0, (1/C56)*(C56-E56), 0.1)</f>
        <v>7.1453561788250561E-2</v>
      </c>
      <c r="H56">
        <f t="shared" ref="H56:H61" si="17">INDEX(AF$2:AF$20,MATCH(B56,A$2:A$20,0))</f>
        <v>1</v>
      </c>
      <c r="J56">
        <v>5</v>
      </c>
      <c r="K56" t="str">
        <f t="shared" si="0"/>
        <v>Delphinia (IRE)</v>
      </c>
      <c r="L56" t="str">
        <f t="shared" si="0"/>
        <v>Delphinia (IRE)</v>
      </c>
      <c r="M56" t="str">
        <f t="shared" si="0"/>
        <v>Flowering Peach (IRE)</v>
      </c>
      <c r="N56" t="str">
        <f t="shared" si="1"/>
        <v>Giavanna (IRE)</v>
      </c>
      <c r="O56" t="str">
        <f t="shared" si="2"/>
        <v>Lafayette Hill (IRE)</v>
      </c>
      <c r="P56" t="str">
        <f t="shared" si="3"/>
        <v>Calling Time (IRE)</v>
      </c>
      <c r="Q56" t="str">
        <f t="shared" si="4"/>
        <v>Calling Time (IRE)</v>
      </c>
      <c r="R56" t="str">
        <f t="shared" si="5"/>
        <v>Jillbridge (IRE)</v>
      </c>
      <c r="S56" t="str">
        <f t="shared" si="6"/>
        <v>Delphinia (IRE)</v>
      </c>
      <c r="V56">
        <f t="shared" si="7"/>
        <v>86</v>
      </c>
      <c r="W56">
        <f t="shared" si="8"/>
        <v>86</v>
      </c>
      <c r="X56">
        <f t="shared" si="9"/>
        <v>86</v>
      </c>
      <c r="Y56">
        <f t="shared" si="10"/>
        <v>9</v>
      </c>
      <c r="Z56">
        <f t="shared" si="10"/>
        <v>9</v>
      </c>
      <c r="AA56">
        <f t="shared" si="10"/>
        <v>11</v>
      </c>
      <c r="AB56">
        <f t="shared" si="11"/>
        <v>10</v>
      </c>
      <c r="AC56">
        <f t="shared" si="12"/>
        <v>13</v>
      </c>
      <c r="AD56">
        <f t="shared" si="13"/>
        <v>13</v>
      </c>
      <c r="AE56">
        <f t="shared" si="14"/>
        <v>13</v>
      </c>
      <c r="AF56">
        <f t="shared" si="14"/>
        <v>8</v>
      </c>
    </row>
    <row r="57" spans="1:33" hidden="1" outlineLevel="1">
      <c r="A57" t="s">
        <v>25</v>
      </c>
      <c r="B57" t="str">
        <f>INDEX(A$2:A$20,MATCH(C57,W$2:W$20,0))</f>
        <v>Is She About (IRE)</v>
      </c>
      <c r="C57">
        <f>LARGE(W$2:W$20, D57)</f>
        <v>19.7057</v>
      </c>
      <c r="D57">
        <v>1</v>
      </c>
      <c r="E57">
        <f>LARGE(W$2:W$20, F57)</f>
        <v>18.560700000000001</v>
      </c>
      <c r="F57">
        <v>2</v>
      </c>
      <c r="G57">
        <f t="shared" si="16"/>
        <v>5.810501530014156E-2</v>
      </c>
      <c r="H57">
        <f t="shared" si="17"/>
        <v>16</v>
      </c>
      <c r="J57">
        <v>6</v>
      </c>
      <c r="K57" t="str">
        <f t="shared" si="0"/>
        <v>Fiadhna (IRE)</v>
      </c>
      <c r="L57" t="str">
        <f t="shared" si="0"/>
        <v>Calling Time (IRE)</v>
      </c>
      <c r="M57" t="str">
        <f t="shared" si="0"/>
        <v>Flowering Peach (IRE)</v>
      </c>
      <c r="N57" t="str">
        <f t="shared" si="1"/>
        <v>Lafayette Hill (IRE)</v>
      </c>
      <c r="O57" t="str">
        <f t="shared" si="2"/>
        <v>Is She About (IRE)</v>
      </c>
      <c r="P57" t="str">
        <f t="shared" si="3"/>
        <v>Suaimhneach (IRE)</v>
      </c>
      <c r="Q57" t="str">
        <f t="shared" si="4"/>
        <v>Suaimhneach (IRE)</v>
      </c>
      <c r="R57" t="str">
        <f t="shared" si="5"/>
        <v>Is She About (IRE)</v>
      </c>
      <c r="S57" t="str">
        <f t="shared" si="6"/>
        <v>Fiadhna (IRE)</v>
      </c>
      <c r="V57">
        <f t="shared" si="7"/>
        <v>59</v>
      </c>
      <c r="W57">
        <f t="shared" si="8"/>
        <v>59</v>
      </c>
      <c r="X57">
        <f t="shared" si="9"/>
        <v>59</v>
      </c>
      <c r="Y57">
        <f t="shared" si="10"/>
        <v>8</v>
      </c>
      <c r="Z57">
        <f t="shared" si="10"/>
        <v>11</v>
      </c>
      <c r="AA57">
        <f t="shared" si="10"/>
        <v>11</v>
      </c>
      <c r="AB57">
        <f t="shared" si="11"/>
        <v>6</v>
      </c>
      <c r="AC57">
        <f t="shared" si="12"/>
        <v>1</v>
      </c>
      <c r="AD57">
        <f t="shared" si="13"/>
        <v>6</v>
      </c>
      <c r="AE57">
        <f t="shared" si="14"/>
        <v>5</v>
      </c>
      <c r="AF57">
        <f t="shared" si="14"/>
        <v>11</v>
      </c>
    </row>
    <row r="58" spans="1:33" hidden="1" outlineLevel="1">
      <c r="A58" t="s">
        <v>28</v>
      </c>
      <c r="B58" t="str">
        <f>INDEX(A$2:A$20,MATCH(C58,AA$2:AA$20,0))</f>
        <v>Flowering Peach (IRE)</v>
      </c>
      <c r="C58">
        <f>LARGE(AA$2:AA$20, D58)</f>
        <v>2.8085</v>
      </c>
      <c r="D58">
        <v>1</v>
      </c>
      <c r="E58">
        <f>LARGE(AA$2:AA$20, F58)</f>
        <v>2.8085</v>
      </c>
      <c r="F58">
        <v>2</v>
      </c>
      <c r="G58">
        <f t="shared" si="16"/>
        <v>0</v>
      </c>
      <c r="H58">
        <f t="shared" si="17"/>
        <v>1</v>
      </c>
      <c r="J58">
        <v>7</v>
      </c>
      <c r="K58" t="str">
        <f t="shared" si="0"/>
        <v>Giavanna (IRE)</v>
      </c>
      <c r="L58" t="str">
        <f t="shared" si="0"/>
        <v>Flowering Peach (IRE)</v>
      </c>
      <c r="M58" t="str">
        <f t="shared" si="0"/>
        <v>Flowering Peach (IRE)</v>
      </c>
      <c r="N58" t="str">
        <f t="shared" si="1"/>
        <v>Suaimhneach (IRE)</v>
      </c>
      <c r="O58" t="str">
        <f t="shared" si="2"/>
        <v>Calling Time (IRE)</v>
      </c>
      <c r="P58" t="str">
        <f t="shared" si="3"/>
        <v>Is She About (IRE)</v>
      </c>
      <c r="Q58" t="str">
        <f t="shared" si="4"/>
        <v>Is She About (IRE)</v>
      </c>
      <c r="R58" t="str">
        <f t="shared" si="5"/>
        <v>Is She About (IRE)</v>
      </c>
      <c r="S58" t="str">
        <f t="shared" si="6"/>
        <v>Giavanna (IRE)</v>
      </c>
      <c r="V58">
        <f t="shared" si="7"/>
        <v>62</v>
      </c>
      <c r="W58">
        <f t="shared" si="8"/>
        <v>62</v>
      </c>
      <c r="X58">
        <f t="shared" si="9"/>
        <v>62</v>
      </c>
      <c r="Y58">
        <f t="shared" si="10"/>
        <v>7</v>
      </c>
      <c r="Z58">
        <f t="shared" si="10"/>
        <v>7</v>
      </c>
      <c r="AA58">
        <f t="shared" si="10"/>
        <v>11</v>
      </c>
      <c r="AB58">
        <f t="shared" si="11"/>
        <v>9</v>
      </c>
      <c r="AC58">
        <f t="shared" si="12"/>
        <v>4</v>
      </c>
      <c r="AD58">
        <f t="shared" si="13"/>
        <v>3</v>
      </c>
      <c r="AE58">
        <f t="shared" si="14"/>
        <v>11</v>
      </c>
      <c r="AF58">
        <f t="shared" si="14"/>
        <v>10</v>
      </c>
    </row>
    <row r="59" spans="1:33" hidden="1" outlineLevel="1">
      <c r="A59" t="s">
        <v>30</v>
      </c>
      <c r="B59" t="str">
        <f>INDEX(A$2:A$20,MATCH(C59,AC$2:AC$20,0))</f>
        <v>Flowering Peach (IRE)</v>
      </c>
      <c r="C59">
        <f>LARGE(AC$2:AC$20, D59)</f>
        <v>3.2587000000000002</v>
      </c>
      <c r="D59">
        <v>1</v>
      </c>
      <c r="E59">
        <f>LARGE(AC$2:AC$20, F59)</f>
        <v>3.2587000000000002</v>
      </c>
      <c r="F59">
        <v>2</v>
      </c>
      <c r="G59">
        <f t="shared" si="16"/>
        <v>0</v>
      </c>
      <c r="H59">
        <f t="shared" si="17"/>
        <v>1</v>
      </c>
      <c r="J59">
        <v>8</v>
      </c>
      <c r="K59" t="str">
        <f t="shared" si="0"/>
        <v>Martha Jean (IRE)</v>
      </c>
      <c r="L59" t="str">
        <f t="shared" si="0"/>
        <v>Flowering Peach (IRE)</v>
      </c>
      <c r="M59" t="str">
        <f t="shared" si="0"/>
        <v>Flowering Peach (IRE)</v>
      </c>
      <c r="N59" t="str">
        <f t="shared" si="1"/>
        <v>Fiadhna (IRE)</v>
      </c>
      <c r="O59" t="str">
        <f t="shared" si="2"/>
        <v>Fiadhna (IRE)</v>
      </c>
      <c r="P59" t="str">
        <f t="shared" si="3"/>
        <v>Alice Milligan (IRE)</v>
      </c>
      <c r="Q59" t="str">
        <f t="shared" si="4"/>
        <v>Alice Milligan (IRE)</v>
      </c>
      <c r="R59" t="str">
        <f t="shared" si="5"/>
        <v>Is She About (IRE)</v>
      </c>
      <c r="S59" t="str">
        <f t="shared" si="6"/>
        <v>Suaimhneach (IRE)</v>
      </c>
      <c r="V59">
        <f t="shared" si="7"/>
        <v>60</v>
      </c>
      <c r="W59">
        <f t="shared" si="8"/>
        <v>60</v>
      </c>
      <c r="X59">
        <f t="shared" si="9"/>
        <v>60</v>
      </c>
      <c r="Y59">
        <f t="shared" si="10"/>
        <v>4</v>
      </c>
      <c r="Z59">
        <f t="shared" si="10"/>
        <v>10</v>
      </c>
      <c r="AA59">
        <f t="shared" si="10"/>
        <v>11</v>
      </c>
      <c r="AB59">
        <f t="shared" si="11"/>
        <v>7</v>
      </c>
      <c r="AC59">
        <f t="shared" si="12"/>
        <v>8</v>
      </c>
      <c r="AD59">
        <f t="shared" si="13"/>
        <v>5</v>
      </c>
      <c r="AE59">
        <f t="shared" si="14"/>
        <v>7</v>
      </c>
      <c r="AF59">
        <f t="shared" si="14"/>
        <v>8</v>
      </c>
    </row>
    <row r="60" spans="1:33" hidden="1" outlineLevel="1">
      <c r="A60" t="s">
        <v>26</v>
      </c>
      <c r="B60" t="str">
        <f>INDEX(A$2:A$20,MATCH(C60,Y$2:Y$20,0))</f>
        <v>Delphinia (IRE)</v>
      </c>
      <c r="C60">
        <f>LARGE(Y$2:Y$20, D60)</f>
        <v>3.4901</v>
      </c>
      <c r="D60">
        <v>1</v>
      </c>
      <c r="E60">
        <f>LARGE(Y$2:Y$20, F60)</f>
        <v>2.3016000000000001</v>
      </c>
      <c r="F60">
        <v>2</v>
      </c>
      <c r="G60">
        <f t="shared" si="16"/>
        <v>0.34053465516747367</v>
      </c>
      <c r="H60">
        <f t="shared" si="17"/>
        <v>8</v>
      </c>
      <c r="J60">
        <v>9</v>
      </c>
      <c r="K60" t="str">
        <f t="shared" si="0"/>
        <v>Calling Time (IRE)</v>
      </c>
      <c r="L60" t="str">
        <f t="shared" si="0"/>
        <v>Flowering Peach (IRE)</v>
      </c>
      <c r="M60" t="str">
        <f t="shared" si="0"/>
        <v>Flowering Peach (IRE)</v>
      </c>
      <c r="N60" t="str">
        <f t="shared" si="1"/>
        <v>Martha Jean (IRE)</v>
      </c>
      <c r="O60" t="str">
        <f t="shared" si="2"/>
        <v>Suaimhneach (IRE)</v>
      </c>
      <c r="P60" t="str">
        <f t="shared" si="3"/>
        <v>Lafayette Hill (IRE)</v>
      </c>
      <c r="Q60" t="str">
        <f t="shared" si="4"/>
        <v>Lafayette Hill (IRE)</v>
      </c>
      <c r="R60" t="str">
        <f t="shared" si="5"/>
        <v>Is She About (IRE)</v>
      </c>
      <c r="S60" t="str">
        <f t="shared" si="6"/>
        <v>Martha Jean (IRE)</v>
      </c>
      <c r="V60">
        <f t="shared" si="7"/>
        <v>42</v>
      </c>
      <c r="W60">
        <f t="shared" si="8"/>
        <v>42</v>
      </c>
      <c r="X60">
        <f t="shared" si="9"/>
        <v>42</v>
      </c>
      <c r="Y60">
        <f t="shared" si="10"/>
        <v>6</v>
      </c>
      <c r="Z60">
        <f t="shared" si="10"/>
        <v>7</v>
      </c>
      <c r="AA60">
        <f t="shared" si="10"/>
        <v>11</v>
      </c>
      <c r="AB60">
        <f t="shared" si="11"/>
        <v>5</v>
      </c>
      <c r="AC60">
        <f t="shared" si="12"/>
        <v>2</v>
      </c>
      <c r="AD60">
        <f t="shared" si="13"/>
        <v>1</v>
      </c>
      <c r="AE60">
        <f t="shared" si="14"/>
        <v>2</v>
      </c>
      <c r="AF60">
        <f t="shared" si="14"/>
        <v>8</v>
      </c>
    </row>
    <row r="61" spans="1:33" hidden="1" outlineLevel="1">
      <c r="A61" t="s">
        <v>47</v>
      </c>
      <c r="B61" t="str">
        <f>INDEX(A$2:A$20,MATCH(C61,AD$2:AD$20,0))</f>
        <v>Flowering Peach (IRE)</v>
      </c>
      <c r="C61">
        <f>LARGE(AD$2:AD$20, D61)</f>
        <v>20</v>
      </c>
      <c r="D61">
        <v>1</v>
      </c>
      <c r="E61">
        <f>LARGE(AD$2:AD$20, F61)</f>
        <v>6.6660000000000004</v>
      </c>
      <c r="F61">
        <v>2</v>
      </c>
      <c r="G61">
        <f t="shared" si="16"/>
        <v>0.66670000000000007</v>
      </c>
      <c r="H61">
        <f t="shared" si="17"/>
        <v>1</v>
      </c>
      <c r="J61">
        <v>10</v>
      </c>
      <c r="K61" t="str">
        <f t="shared" si="0"/>
        <v>Suaimhneach (IRE)</v>
      </c>
      <c r="L61" t="str">
        <f t="shared" si="0"/>
        <v>Flowering Peach (IRE)</v>
      </c>
      <c r="M61" t="str">
        <f t="shared" si="0"/>
        <v>Flowering Peach (IRE)</v>
      </c>
      <c r="N61" t="str">
        <f t="shared" si="1"/>
        <v>Calling Time (IRE)</v>
      </c>
      <c r="O61" t="str">
        <f t="shared" si="2"/>
        <v>Alice Milligan (IRE)</v>
      </c>
      <c r="P61" t="str">
        <f t="shared" si="3"/>
        <v>Giavanna (IRE)</v>
      </c>
      <c r="Q61" t="str">
        <f t="shared" si="4"/>
        <v>Giavanna (IRE)</v>
      </c>
      <c r="R61" t="str">
        <f t="shared" si="5"/>
        <v>Is She About (IRE)</v>
      </c>
      <c r="S61" t="str">
        <f t="shared" si="6"/>
        <v>Calling Time (IRE)</v>
      </c>
      <c r="V61">
        <f t="shared" si="7"/>
        <v>61</v>
      </c>
      <c r="W61">
        <f t="shared" si="8"/>
        <v>61</v>
      </c>
      <c r="X61">
        <f>IF(ISNA(W61),"",W61)</f>
        <v>61</v>
      </c>
      <c r="Y61">
        <f t="shared" si="10"/>
        <v>5</v>
      </c>
      <c r="Z61">
        <f t="shared" si="10"/>
        <v>8</v>
      </c>
      <c r="AA61">
        <f t="shared" si="10"/>
        <v>11</v>
      </c>
      <c r="AB61">
        <f t="shared" si="11"/>
        <v>4</v>
      </c>
      <c r="AC61">
        <f t="shared" si="12"/>
        <v>9</v>
      </c>
      <c r="AD61">
        <f t="shared" si="13"/>
        <v>7</v>
      </c>
      <c r="AE61">
        <f t="shared" si="14"/>
        <v>9</v>
      </c>
      <c r="AF61">
        <f t="shared" si="14"/>
        <v>8</v>
      </c>
    </row>
    <row r="62" spans="1:33" hidden="1" outlineLevel="1">
      <c r="A62" t="s">
        <v>116</v>
      </c>
      <c r="B62" t="str">
        <f>IF(OR(D2="5f ", D2="6f ", D2="7f ", D2="1m "), B57, IF(J2="2yo", B59, B53))</f>
        <v>Flowering Peach (IRE)</v>
      </c>
      <c r="J62">
        <v>11</v>
      </c>
      <c r="K62" t="str">
        <f t="shared" si="0"/>
        <v>Kiss For A Jewel (IRE)</v>
      </c>
      <c r="L62" t="str">
        <f t="shared" si="0"/>
        <v>Flowering Peach (IRE)</v>
      </c>
      <c r="M62" t="str">
        <f t="shared" si="0"/>
        <v>Flowering Peach (IRE)</v>
      </c>
      <c r="N62" t="str">
        <f t="shared" si="1"/>
        <v>Calling Time (IRE)</v>
      </c>
      <c r="O62" t="str">
        <f t="shared" si="2"/>
        <v>Giavanna (IRE)</v>
      </c>
      <c r="P62" t="str">
        <f t="shared" si="3"/>
        <v>Jillbridge (IRE)</v>
      </c>
      <c r="Q62" t="str">
        <f t="shared" si="4"/>
        <v>Jillbridge (IRE)</v>
      </c>
      <c r="R62" t="str">
        <f t="shared" si="5"/>
        <v>Is She About (IRE)</v>
      </c>
      <c r="S62" t="str">
        <f t="shared" si="6"/>
        <v>Kiss For A Jewel (IRE)</v>
      </c>
      <c r="V62">
        <f t="shared" si="7"/>
        <v>59</v>
      </c>
      <c r="W62">
        <f t="shared" si="8"/>
        <v>59</v>
      </c>
      <c r="X62">
        <f t="shared" ref="X62:X80" si="18">IF(ISNA(W62),"",W62)</f>
        <v>59</v>
      </c>
      <c r="Y62">
        <f t="shared" si="10"/>
        <v>3</v>
      </c>
      <c r="Z62">
        <f t="shared" si="10"/>
        <v>7</v>
      </c>
      <c r="AA62">
        <f t="shared" si="10"/>
        <v>11</v>
      </c>
      <c r="AB62">
        <f t="shared" si="11"/>
        <v>4</v>
      </c>
      <c r="AC62">
        <f t="shared" si="12"/>
        <v>10</v>
      </c>
      <c r="AD62">
        <f t="shared" si="13"/>
        <v>10</v>
      </c>
      <c r="AE62">
        <f t="shared" si="14"/>
        <v>6</v>
      </c>
      <c r="AF62">
        <f t="shared" si="14"/>
        <v>8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Flowering Peach (IRE)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13</v>
      </c>
      <c r="J63">
        <v>12</v>
      </c>
      <c r="K63" t="str">
        <f t="shared" si="0"/>
        <v>Kiss For A Jewel (IRE)</v>
      </c>
      <c r="L63" t="str">
        <f t="shared" si="0"/>
        <v>Flowering Peach (IRE)</v>
      </c>
      <c r="M63" t="str">
        <f t="shared" si="0"/>
        <v>Flowering Peach (IRE)</v>
      </c>
      <c r="N63" t="str">
        <f t="shared" si="1"/>
        <v>Calling Time (IRE)</v>
      </c>
      <c r="O63" t="str">
        <f t="shared" si="2"/>
        <v>Jillbridge (IRE)</v>
      </c>
      <c r="P63" t="str">
        <f t="shared" si="3"/>
        <v>Martha Jean (IRE)</v>
      </c>
      <c r="Q63" t="str">
        <f t="shared" si="4"/>
        <v>Martha Jean (IRE)</v>
      </c>
      <c r="R63" t="str">
        <f t="shared" si="5"/>
        <v>Is She About (IRE)</v>
      </c>
      <c r="S63" t="str">
        <f t="shared" si="6"/>
        <v>Alice Milligan (IRE)</v>
      </c>
      <c r="V63">
        <f t="shared" si="7"/>
        <v>51</v>
      </c>
      <c r="W63">
        <f t="shared" si="8"/>
        <v>51</v>
      </c>
      <c r="X63">
        <f t="shared" si="18"/>
        <v>51</v>
      </c>
      <c r="Y63">
        <f t="shared" si="10"/>
        <v>3</v>
      </c>
      <c r="Z63">
        <f t="shared" si="10"/>
        <v>7</v>
      </c>
      <c r="AA63">
        <f t="shared" si="10"/>
        <v>11</v>
      </c>
      <c r="AB63">
        <f t="shared" si="11"/>
        <v>4</v>
      </c>
      <c r="AC63">
        <f t="shared" si="12"/>
        <v>6</v>
      </c>
      <c r="AD63">
        <f t="shared" si="13"/>
        <v>4</v>
      </c>
      <c r="AE63">
        <f t="shared" si="14"/>
        <v>8</v>
      </c>
      <c r="AF63">
        <f t="shared" si="14"/>
        <v>8</v>
      </c>
    </row>
    <row r="64" spans="1:33" hidden="1" outlineLevel="1">
      <c r="A64" t="s">
        <v>48</v>
      </c>
      <c r="B64" t="str">
        <f>INDEX(B53:B63,MODE(MATCH(B53:B63,B53:B63,0)))</f>
        <v>Flowering Peach (IRE)</v>
      </c>
      <c r="C64">
        <f>INDEX(AF$2:AF$20,MATCH(B64,A$2:A$20,0))</f>
        <v>1</v>
      </c>
      <c r="D64">
        <v>1</v>
      </c>
      <c r="E64">
        <f>SUMIF(B53:B61, B64, G53:G61)</f>
        <v>0.88233180463069361</v>
      </c>
      <c r="F64">
        <v>0</v>
      </c>
      <c r="G64" t="str">
        <f>K2</f>
        <v>Irish Stallion Farms EBF Fillies Maiden</v>
      </c>
      <c r="J64">
        <v>13</v>
      </c>
      <c r="K64" t="str">
        <f t="shared" si="0"/>
        <v>Kiss For A Jewel (IRE)</v>
      </c>
      <c r="L64" t="str">
        <f t="shared" si="0"/>
        <v>Flowering Peach (IRE)</v>
      </c>
      <c r="M64" t="str">
        <f t="shared" si="0"/>
        <v>Flowering Peach (IRE)</v>
      </c>
      <c r="N64" t="str">
        <f t="shared" si="1"/>
        <v>Calling Time (IRE)</v>
      </c>
      <c r="O64" t="str">
        <f t="shared" si="2"/>
        <v>Martha Jean (IRE)</v>
      </c>
      <c r="P64" t="str">
        <f t="shared" si="3"/>
        <v>Fiadhna (IRE)</v>
      </c>
      <c r="Q64" t="str">
        <f t="shared" si="4"/>
        <v>Fiadhna (IRE)</v>
      </c>
      <c r="R64" t="str">
        <f t="shared" si="5"/>
        <v>Is She About (IRE)</v>
      </c>
      <c r="S64" t="str">
        <f t="shared" si="6"/>
        <v>Jillbridge (IRE)</v>
      </c>
      <c r="V64">
        <f t="shared" si="7"/>
        <v>40</v>
      </c>
      <c r="W64">
        <f t="shared" si="8"/>
        <v>40</v>
      </c>
      <c r="X64">
        <f t="shared" si="18"/>
        <v>40</v>
      </c>
      <c r="Y64">
        <f t="shared" si="10"/>
        <v>3</v>
      </c>
      <c r="Z64">
        <f t="shared" si="10"/>
        <v>7</v>
      </c>
      <c r="AA64">
        <f t="shared" si="10"/>
        <v>11</v>
      </c>
      <c r="AB64">
        <f t="shared" si="11"/>
        <v>4</v>
      </c>
      <c r="AC64">
        <f t="shared" si="12"/>
        <v>3</v>
      </c>
      <c r="AD64">
        <f t="shared" si="13"/>
        <v>2</v>
      </c>
      <c r="AE64">
        <f t="shared" si="14"/>
        <v>1</v>
      </c>
      <c r="AF64">
        <f t="shared" si="14"/>
        <v>9</v>
      </c>
    </row>
    <row r="65" spans="1:32" hidden="1" outlineLevel="1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1</v>
      </c>
      <c r="G65" t="str">
        <f>D2</f>
        <v xml:space="preserve">1m½f </v>
      </c>
      <c r="H65">
        <f>LARGE(G58:G60, 1)</f>
        <v>0.34053465516747367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>
        <f t="shared" si="10"/>
        <v>3</v>
      </c>
      <c r="Z65">
        <f t="shared" si="10"/>
        <v>7</v>
      </c>
      <c r="AA65">
        <f t="shared" si="10"/>
        <v>11</v>
      </c>
      <c r="AB65">
        <f t="shared" si="11"/>
        <v>4</v>
      </c>
      <c r="AC65" t="e">
        <f t="shared" si="12"/>
        <v>#N/A</v>
      </c>
      <c r="AD65">
        <f t="shared" si="13"/>
        <v>1</v>
      </c>
      <c r="AE65">
        <f t="shared" si="14"/>
        <v>1</v>
      </c>
      <c r="AF65">
        <f t="shared" si="14"/>
        <v>8</v>
      </c>
    </row>
    <row r="66" spans="1:32" hidden="1" outlineLevel="1">
      <c r="A66" t="s">
        <v>50</v>
      </c>
      <c r="B66" t="str">
        <f>IF(AND(B53=B56,B56=B61),B53,"no selection")</f>
        <v>Flowering Peach (IRE)</v>
      </c>
      <c r="C66">
        <f>INDEX(AF$2:AF$20,MATCH(B66,A$2:A$20,0))</f>
        <v>1</v>
      </c>
      <c r="D66">
        <v>1</v>
      </c>
      <c r="F66">
        <f>IF(B65=B66, F65+1, F65)</f>
        <v>1</v>
      </c>
      <c r="G66">
        <f>F2</f>
        <v>10358</v>
      </c>
      <c r="H66">
        <f ca="1">LARGE(F53:F55, 1)</f>
        <v>0.88233180463069361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>
        <f t="shared" si="10"/>
        <v>3</v>
      </c>
      <c r="Z66">
        <f t="shared" si="10"/>
        <v>7</v>
      </c>
      <c r="AA66">
        <f t="shared" si="10"/>
        <v>11</v>
      </c>
      <c r="AB66">
        <f t="shared" si="11"/>
        <v>4</v>
      </c>
      <c r="AC66" t="e">
        <f t="shared" si="12"/>
        <v>#N/A</v>
      </c>
      <c r="AD66">
        <f t="shared" si="13"/>
        <v>1</v>
      </c>
      <c r="AE66">
        <f t="shared" si="14"/>
        <v>1</v>
      </c>
      <c r="AF66">
        <f t="shared" si="14"/>
        <v>8</v>
      </c>
    </row>
    <row r="67" spans="1:32" hidden="1" outlineLevel="1">
      <c r="A67" t="s">
        <v>67</v>
      </c>
      <c r="B67" t="str">
        <f ca="1">H67</f>
        <v>Flowering Peach (IRE)</v>
      </c>
      <c r="F67">
        <f>IF(H63&lt;11, F66+1, F66)</f>
        <v>1</v>
      </c>
      <c r="G67" t="str">
        <f>G2</f>
        <v>Soft</v>
      </c>
      <c r="H67" t="str">
        <f ca="1">INDEX(B53:B55,MATCH(H66,F53:F55,0))</f>
        <v>Flowering Peach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>
        <f t="shared" si="10"/>
        <v>3</v>
      </c>
      <c r="Z67">
        <f t="shared" si="10"/>
        <v>7</v>
      </c>
      <c r="AA67">
        <f t="shared" si="10"/>
        <v>11</v>
      </c>
      <c r="AB67">
        <f t="shared" si="11"/>
        <v>4</v>
      </c>
      <c r="AC67" t="e">
        <f t="shared" si="12"/>
        <v>#N/A</v>
      </c>
      <c r="AD67">
        <f t="shared" si="13"/>
        <v>1</v>
      </c>
      <c r="AE67">
        <f t="shared" si="14"/>
        <v>1</v>
      </c>
      <c r="AF67">
        <f t="shared" si="14"/>
        <v>8</v>
      </c>
    </row>
    <row r="68" spans="1:32" hidden="1" outlineLevel="1">
      <c r="A68" t="str">
        <f ca="1">INDEX(B62:B67,MODE(MATCH(B62:B67,B62:B67,0)))</f>
        <v>Flowering Peach (IRE)</v>
      </c>
      <c r="B68" t="str">
        <f ca="1">IF(ISNA(A68), B56, A68)</f>
        <v>Flowering Peach (IRE)</v>
      </c>
      <c r="C68">
        <f ca="1">INDEX(AF$2:AF$20,MATCH(B68,A$2:A$20,0))</f>
        <v>1</v>
      </c>
      <c r="D68">
        <v>1</v>
      </c>
      <c r="F68">
        <f ca="1">IF(E70&gt;0.5, F67+1, F67)</f>
        <v>2</v>
      </c>
      <c r="G68" t="str">
        <f>I2</f>
        <v>Non Handicap</v>
      </c>
      <c r="H68">
        <f ca="1">IF(G66&gt;10000, G70+1, G70)</f>
        <v>3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>
        <f t="shared" si="10"/>
        <v>3</v>
      </c>
      <c r="Z68">
        <f t="shared" si="10"/>
        <v>7</v>
      </c>
      <c r="AA68">
        <f t="shared" si="10"/>
        <v>11</v>
      </c>
      <c r="AB68">
        <f t="shared" si="11"/>
        <v>4</v>
      </c>
      <c r="AC68" t="e">
        <f t="shared" si="12"/>
        <v>#N/A</v>
      </c>
      <c r="AD68">
        <f t="shared" si="13"/>
        <v>1</v>
      </c>
      <c r="AE68">
        <f t="shared" si="14"/>
        <v>1</v>
      </c>
      <c r="AF68">
        <f t="shared" si="14"/>
        <v>8</v>
      </c>
    </row>
    <row r="69" spans="1:32" hidden="1" outlineLevel="1">
      <c r="A69" t="s">
        <v>51</v>
      </c>
      <c r="B69" t="str">
        <f ca="1">IF(OR(ISNA(B68), B68="no selection"), B64, B68)</f>
        <v>Flowering Peach (IRE)</v>
      </c>
      <c r="C69">
        <f ca="1">INDEX(AF$2:AF$20,MATCH(B69,A$2:A$20,0))</f>
        <v>1</v>
      </c>
      <c r="D69">
        <v>1</v>
      </c>
      <c r="F69">
        <f ca="1">IF(E70&gt;1, F68+1, F68)</f>
        <v>2</v>
      </c>
      <c r="G69">
        <f ca="1">IF(G66&lt;5000, F70-1, F70)</f>
        <v>2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>
        <f t="shared" si="10"/>
        <v>3</v>
      </c>
      <c r="Z69">
        <f t="shared" si="10"/>
        <v>7</v>
      </c>
      <c r="AA69">
        <f t="shared" si="10"/>
        <v>11</v>
      </c>
      <c r="AB69">
        <f t="shared" si="11"/>
        <v>4</v>
      </c>
      <c r="AC69" t="e">
        <f t="shared" si="12"/>
        <v>#N/A</v>
      </c>
      <c r="AD69">
        <f t="shared" si="13"/>
        <v>1</v>
      </c>
      <c r="AE69">
        <f t="shared" si="14"/>
        <v>1</v>
      </c>
      <c r="AF69">
        <f t="shared" si="14"/>
        <v>8</v>
      </c>
    </row>
    <row r="70" spans="1:32" hidden="1" outlineLevel="1">
      <c r="A70" t="s">
        <v>62</v>
      </c>
      <c r="B70" t="str">
        <f ca="1">IF(B69=FALSE, B53, B69)</f>
        <v>Flowering Peach (IRE)</v>
      </c>
      <c r="C70">
        <f ca="1">INDEX(AF$2:AF$20,MATCH(B70,A$2:A$20,0))</f>
        <v>1</v>
      </c>
      <c r="D70">
        <v>1</v>
      </c>
      <c r="E70">
        <f ca="1">SUMIF(B53:B61, B70, G53:G61)</f>
        <v>0.88233180463069361</v>
      </c>
      <c r="F70">
        <f ca="1">IF(E70&gt;1.5, F69+1, F69)</f>
        <v>2</v>
      </c>
      <c r="G70">
        <f ca="1">IF(H63&gt;15, G69-1, G69)</f>
        <v>2</v>
      </c>
      <c r="H70" t="str">
        <f ca="1">IF(H68=0,"*",IF(H68=1,"*",IF(H68=2,"**",IF(H68=3,"***",IF(H68=4,"****",IF(H68&gt;=5,"*****","*"))))))</f>
        <v>***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>
        <f t="shared" si="10"/>
        <v>3</v>
      </c>
      <c r="Z70">
        <f t="shared" si="10"/>
        <v>7</v>
      </c>
      <c r="AA70">
        <f t="shared" si="10"/>
        <v>11</v>
      </c>
      <c r="AB70">
        <f t="shared" si="11"/>
        <v>4</v>
      </c>
      <c r="AC70" t="e">
        <f t="shared" si="12"/>
        <v>#N/A</v>
      </c>
      <c r="AD70">
        <f t="shared" si="13"/>
        <v>1</v>
      </c>
      <c r="AE70">
        <f t="shared" si="14"/>
        <v>1</v>
      </c>
      <c r="AF70">
        <f t="shared" si="14"/>
        <v>8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>
        <f t="shared" si="10"/>
        <v>3</v>
      </c>
      <c r="Z71">
        <f t="shared" si="10"/>
        <v>7</v>
      </c>
      <c r="AA71">
        <f t="shared" si="10"/>
        <v>11</v>
      </c>
      <c r="AB71">
        <f t="shared" si="11"/>
        <v>4</v>
      </c>
      <c r="AC71" t="e">
        <f t="shared" si="12"/>
        <v>#N/A</v>
      </c>
      <c r="AD71">
        <f t="shared" si="13"/>
        <v>1</v>
      </c>
      <c r="AE71">
        <f t="shared" si="14"/>
        <v>1</v>
      </c>
      <c r="AF71">
        <f t="shared" si="14"/>
        <v>8</v>
      </c>
    </row>
    <row r="72" spans="1:32" hidden="1" outlineLevel="1">
      <c r="A72" t="s">
        <v>98</v>
      </c>
      <c r="B72" t="str">
        <f>B53</f>
        <v>Flowering Peach (IRE)</v>
      </c>
      <c r="C72">
        <f>C53</f>
        <v>264.33600000000001</v>
      </c>
      <c r="D72">
        <f>(1/C72)*(C72-C73)</f>
        <v>0.14417824284244296</v>
      </c>
      <c r="E72">
        <f>H53</f>
        <v>1</v>
      </c>
      <c r="F72">
        <f>(E72*10)-10</f>
        <v>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>
        <f t="shared" si="10"/>
        <v>3</v>
      </c>
      <c r="Z72">
        <f t="shared" si="10"/>
        <v>7</v>
      </c>
      <c r="AA72">
        <f t="shared" si="10"/>
        <v>11</v>
      </c>
      <c r="AB72">
        <f t="shared" si="11"/>
        <v>4</v>
      </c>
      <c r="AC72" t="e">
        <f t="shared" si="12"/>
        <v>#N/A</v>
      </c>
      <c r="AD72">
        <f t="shared" si="13"/>
        <v>1</v>
      </c>
      <c r="AE72">
        <f t="shared" si="14"/>
        <v>1</v>
      </c>
      <c r="AF72">
        <f t="shared" si="14"/>
        <v>8</v>
      </c>
    </row>
    <row r="73" spans="1:32" hidden="1" outlineLevel="1">
      <c r="A73" t="s">
        <v>99</v>
      </c>
      <c r="B73" t="str">
        <f t="shared" ref="B73:C74" si="19">B54</f>
        <v>Is She About (IRE)</v>
      </c>
      <c r="C73">
        <f t="shared" si="19"/>
        <v>226.22450000000001</v>
      </c>
      <c r="D73">
        <f>(1/C73)*(C73-C74)</f>
        <v>1.5377644773223087E-2</v>
      </c>
      <c r="E73">
        <f t="shared" ref="E73:E74" si="20">H54</f>
        <v>16</v>
      </c>
      <c r="F73">
        <f>(E73*10)-10</f>
        <v>150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>
        <f t="shared" si="10"/>
        <v>3</v>
      </c>
      <c r="Z73">
        <f t="shared" si="10"/>
        <v>7</v>
      </c>
      <c r="AA73">
        <f t="shared" si="10"/>
        <v>11</v>
      </c>
      <c r="AB73">
        <f t="shared" si="11"/>
        <v>4</v>
      </c>
      <c r="AC73" t="e">
        <f t="shared" si="12"/>
        <v>#N/A</v>
      </c>
      <c r="AD73">
        <f t="shared" si="13"/>
        <v>1</v>
      </c>
      <c r="AE73">
        <f t="shared" si="14"/>
        <v>1</v>
      </c>
      <c r="AF73">
        <f t="shared" si="14"/>
        <v>8</v>
      </c>
    </row>
    <row r="74" spans="1:32" hidden="1" outlineLevel="1">
      <c r="A74" t="s">
        <v>100</v>
      </c>
      <c r="B74" t="str">
        <f t="shared" si="19"/>
        <v>Lottieloveheart (IRE)</v>
      </c>
      <c r="C74">
        <f t="shared" si="19"/>
        <v>222.7457</v>
      </c>
      <c r="E74">
        <f t="shared" si="20"/>
        <v>6.5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>
        <f t="shared" si="10"/>
        <v>3</v>
      </c>
      <c r="Z74">
        <f t="shared" si="10"/>
        <v>7</v>
      </c>
      <c r="AA74">
        <f t="shared" si="10"/>
        <v>11</v>
      </c>
      <c r="AB74">
        <f t="shared" si="11"/>
        <v>4</v>
      </c>
      <c r="AC74" t="e">
        <f t="shared" si="12"/>
        <v>#N/A</v>
      </c>
      <c r="AD74">
        <f t="shared" si="13"/>
        <v>1</v>
      </c>
      <c r="AE74">
        <f t="shared" si="14"/>
        <v>1</v>
      </c>
      <c r="AF74">
        <f t="shared" si="14"/>
        <v>8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>
        <f t="shared" si="10"/>
        <v>3</v>
      </c>
      <c r="Z75">
        <f t="shared" si="10"/>
        <v>7</v>
      </c>
      <c r="AA75">
        <f t="shared" si="10"/>
        <v>11</v>
      </c>
      <c r="AB75">
        <f t="shared" si="11"/>
        <v>4</v>
      </c>
      <c r="AC75" t="e">
        <f t="shared" si="12"/>
        <v>#N/A</v>
      </c>
      <c r="AD75">
        <f t="shared" si="13"/>
        <v>1</v>
      </c>
      <c r="AE75">
        <f t="shared" si="14"/>
        <v>1</v>
      </c>
      <c r="AF75">
        <f t="shared" si="14"/>
        <v>8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>
        <f t="shared" si="10"/>
        <v>3</v>
      </c>
      <c r="Z76">
        <f t="shared" si="10"/>
        <v>7</v>
      </c>
      <c r="AA76">
        <f t="shared" si="10"/>
        <v>11</v>
      </c>
      <c r="AB76">
        <f t="shared" si="11"/>
        <v>4</v>
      </c>
      <c r="AC76" t="e">
        <f t="shared" si="12"/>
        <v>#N/A</v>
      </c>
      <c r="AD76">
        <f t="shared" si="13"/>
        <v>1</v>
      </c>
      <c r="AE76">
        <f t="shared" si="14"/>
        <v>1</v>
      </c>
      <c r="AF76">
        <f t="shared" si="14"/>
        <v>8</v>
      </c>
    </row>
    <row r="77" spans="1:32" hidden="1" outlineLevel="1">
      <c r="A77" t="s">
        <v>105</v>
      </c>
      <c r="B77">
        <f>SMALL(AF2:AF50, 1)</f>
        <v>1</v>
      </c>
      <c r="C77">
        <f>SMALL(AF2:AF50, 1)</f>
        <v>1</v>
      </c>
      <c r="D77" t="str">
        <f>IF(G77&lt;=3, "YES", "NO")</f>
        <v>YES</v>
      </c>
      <c r="E77">
        <f>IF(C77=0,SMALL(AF2:AF49,2), C77)</f>
        <v>1</v>
      </c>
      <c r="F77">
        <f>IF(E77=0, SMALL(AF2:AF49, 3), E77)</f>
        <v>1</v>
      </c>
      <c r="G77">
        <f>IF(F77=0, SMALL(AF2:AF49, 4), F77)</f>
        <v>1</v>
      </c>
      <c r="H77" t="str">
        <f>INDEX(A2:A50, MATCH(G77, AF2:AF50, 0))</f>
        <v>Flowering Peach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>
        <f t="shared" si="10"/>
        <v>3</v>
      </c>
      <c r="Z77">
        <f t="shared" si="10"/>
        <v>7</v>
      </c>
      <c r="AA77">
        <f t="shared" si="10"/>
        <v>11</v>
      </c>
      <c r="AB77">
        <f t="shared" si="11"/>
        <v>4</v>
      </c>
      <c r="AC77" t="e">
        <f t="shared" si="12"/>
        <v>#N/A</v>
      </c>
      <c r="AD77">
        <f t="shared" si="13"/>
        <v>1</v>
      </c>
      <c r="AE77">
        <f t="shared" si="14"/>
        <v>1</v>
      </c>
      <c r="AF77">
        <f t="shared" si="14"/>
        <v>8</v>
      </c>
    </row>
    <row r="78" spans="1:32" hidden="1" outlineLevel="1">
      <c r="A78" t="s">
        <v>106</v>
      </c>
      <c r="B78">
        <f>INDEX(AE2:AE50, MATCH(H77, A2:A50, 0))</f>
        <v>264.33600000000001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>
        <f t="shared" si="10"/>
        <v>3</v>
      </c>
      <c r="Z78">
        <f t="shared" si="10"/>
        <v>7</v>
      </c>
      <c r="AA78">
        <f t="shared" si="10"/>
        <v>11</v>
      </c>
      <c r="AB78">
        <f t="shared" si="11"/>
        <v>4</v>
      </c>
      <c r="AC78" t="e">
        <f t="shared" si="12"/>
        <v>#N/A</v>
      </c>
      <c r="AD78">
        <f t="shared" si="13"/>
        <v>1</v>
      </c>
      <c r="AE78">
        <f t="shared" si="14"/>
        <v>1</v>
      </c>
      <c r="AF78">
        <f t="shared" si="14"/>
        <v>8</v>
      </c>
    </row>
    <row r="79" spans="1:32" hidden="1" outlineLevel="1">
      <c r="A79" t="s">
        <v>107</v>
      </c>
      <c r="B79">
        <f>LARGE(AE2:AE50, 1)</f>
        <v>264.33600000000001</v>
      </c>
      <c r="C79">
        <f>C78/B79</f>
        <v>3.7830639791780158E-5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Flowering Peach (IRE) is highly rated.</v>
      </c>
      <c r="H79" t="str">
        <f>INDEX(A2:A50, MATCH(B79, AE2:AE50, 0))</f>
        <v>Flowering Peach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>
        <f t="shared" si="10"/>
        <v>3</v>
      </c>
      <c r="Z79">
        <f t="shared" si="10"/>
        <v>7</v>
      </c>
      <c r="AA79">
        <f t="shared" si="10"/>
        <v>11</v>
      </c>
      <c r="AB79">
        <f t="shared" si="11"/>
        <v>4</v>
      </c>
      <c r="AC79" t="e">
        <f t="shared" si="12"/>
        <v>#N/A</v>
      </c>
      <c r="AD79">
        <f t="shared" si="13"/>
        <v>1</v>
      </c>
      <c r="AE79">
        <f t="shared" si="14"/>
        <v>1</v>
      </c>
      <c r="AF79">
        <f t="shared" si="14"/>
        <v>8</v>
      </c>
    </row>
    <row r="80" spans="1:32" hidden="1" outlineLevel="1">
      <c r="A80" t="s">
        <v>108</v>
      </c>
      <c r="B80">
        <f>INDEX(W2:W50,MATCH(H77,A2:A50,0))</f>
        <v>18.4514</v>
      </c>
      <c r="C80">
        <f>(B81-B80)+0.01</f>
        <v>1.2643000000000006</v>
      </c>
      <c r="D80" t="str">
        <f>D2</f>
        <v xml:space="preserve">1m½f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>
        <f t="shared" si="10"/>
        <v>3</v>
      </c>
      <c r="Z80">
        <f t="shared" si="10"/>
        <v>7</v>
      </c>
      <c r="AA80">
        <f t="shared" si="10"/>
        <v>11</v>
      </c>
      <c r="AB80">
        <f t="shared" si="11"/>
        <v>4</v>
      </c>
      <c r="AC80" t="e">
        <f t="shared" si="12"/>
        <v>#N/A</v>
      </c>
      <c r="AD80">
        <f t="shared" si="13"/>
        <v>1</v>
      </c>
      <c r="AE80">
        <f t="shared" si="14"/>
        <v>1</v>
      </c>
      <c r="AF80">
        <f t="shared" si="14"/>
        <v>8</v>
      </c>
    </row>
    <row r="81" spans="1:19" hidden="1" outlineLevel="1">
      <c r="A81" t="s">
        <v>109</v>
      </c>
      <c r="B81">
        <f>LARGE(W2:W49, 1)</f>
        <v>19.7057</v>
      </c>
      <c r="C81">
        <f>C80/B81</f>
        <v>6.415910117377209E-2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Jillbridge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Galway</v>
      </c>
    </row>
    <row r="82" spans="1:19" hidden="1" outlineLevel="1">
      <c r="A82" t="s">
        <v>110</v>
      </c>
      <c r="B82">
        <f>INDEX(M2:M49, MATCH(H77, A2:A49, 0))</f>
        <v>86.319000000000003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86.319000000000003</v>
      </c>
      <c r="C83">
        <f>C82/B83</f>
        <v>1.1584934950590253E-4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Flowering Peach (IRE)is the form horse.</v>
      </c>
      <c r="H83" t="str">
        <f>INDEX(A2:A50,MATCH(B83,INDEX(M2:M50,0)))</f>
        <v>Jillbridge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3.2587000000000002</v>
      </c>
      <c r="C84">
        <f>(B85-B84)+0.01</f>
        <v>0.01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3.2587000000000002</v>
      </c>
      <c r="C85">
        <f>C84/B85</f>
        <v>3.0687083806425876E-3</v>
      </c>
      <c r="D85" t="str">
        <f>IF(AND(J2="2yo", C85&gt;0.2), "YES", "NO")</f>
        <v>NO</v>
      </c>
      <c r="E85" t="str">
        <f>IF(J2&lt;&gt;"2yo", "IGNORE", "")</f>
        <v/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Flowering Peach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20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20</v>
      </c>
      <c r="C87">
        <f>C86/B87</f>
        <v>5.0000000000000001E-4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Flowering Peach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2.2071999999999998</v>
      </c>
      <c r="C88">
        <f>B89-B88</f>
        <v>1.2829000000000002</v>
      </c>
      <c r="H88" t="str">
        <f>INDEX(X2:X50, MATCH(B88, Y2:Y50, 0))</f>
        <v>Heffernan, J A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3.4901</v>
      </c>
      <c r="C89">
        <f>C88/B89</f>
        <v>0.3675825907567119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OBrien, Donnacha is 36.76% ahead of Heffernan, J A. </v>
      </c>
      <c r="H89" t="str">
        <f>INDEX(X2:X50, MATCH(B89, Y2:Y50, 0))</f>
        <v>OBrien, Donnacha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0</v>
      </c>
      <c r="C90">
        <f>(B91-B90)+0.01</f>
        <v>67.710000000000008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67.7</v>
      </c>
      <c r="C91">
        <f>(C90+0.01)/(B91+0.01)</f>
        <v>1.0001476886722789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Lottieloveheart (IRE) outperformed Flowering Peach (IRE) significantly.</v>
      </c>
      <c r="H91" t="str">
        <f>INDEX(A2:A50, MATCH(B91, N2:N50, 0))</f>
        <v>Lottieloveheart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0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</v>
      </c>
    </row>
    <row r="96" spans="1:19" hidden="1" outlineLevel="1">
      <c r="A96" t="s">
        <v>70</v>
      </c>
      <c r="B96">
        <f>INDEX(Sheet1!H:H, MATCH($A$51, Sheet1!$A:$A,0))</f>
        <v>0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e">
        <f>INDEX(F96:F101,MATCH(1,E96:E101,0))</f>
        <v>#N/A</v>
      </c>
    </row>
    <row r="97" spans="1:6" hidden="1" outlineLevel="1">
      <c r="A97" t="s">
        <v>25</v>
      </c>
      <c r="B97">
        <f>INDEX(Sheet1!J:J, MATCH($A$51, Sheet1!$A:$A,0))</f>
        <v>0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</v>
      </c>
      <c r="C101" t="b">
        <f>IF(AND($B$94&gt;15,B101&gt;0.25),B60)</f>
        <v>0</v>
      </c>
      <c r="D101">
        <f t="shared" si="22"/>
        <v>1</v>
      </c>
      <c r="E101">
        <f t="shared" si="23"/>
        <v>6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4" width="14.85546875" bestFit="1" customWidth="1"/>
    <col min="5" max="5" width="12" bestFit="1" customWidth="1"/>
    <col min="6" max="6" width="14.85546875" bestFit="1" customWidth="1"/>
    <col min="7" max="7" width="100.42578125" bestFit="1" customWidth="1"/>
    <col min="8" max="8" width="14.85546875" bestFit="1" customWidth="1"/>
    <col min="9" max="9" width="10.140625" bestFit="1" customWidth="1"/>
    <col min="10" max="10" width="16.28515625" bestFit="1" customWidth="1"/>
    <col min="11" max="11" width="24.5703125" bestFit="1" customWidth="1"/>
    <col min="12" max="19" width="15.71093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5.7109375" bestFit="1" customWidth="1"/>
    <col min="25" max="25" width="14.42578125" bestFit="1" customWidth="1"/>
    <col min="26" max="26" width="20.140625" bestFit="1" customWidth="1"/>
    <col min="27" max="27" width="15" bestFit="1" customWidth="1"/>
    <col min="28" max="28" width="18.855468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5.71093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486</v>
      </c>
      <c r="B2" s="1">
        <v>0.53125</v>
      </c>
      <c r="C2" t="s">
        <v>175</v>
      </c>
      <c r="D2" t="s">
        <v>484</v>
      </c>
      <c r="E2" t="s">
        <v>230</v>
      </c>
      <c r="F2">
        <v>3752</v>
      </c>
      <c r="G2" t="s">
        <v>291</v>
      </c>
      <c r="H2" t="s">
        <v>232</v>
      </c>
      <c r="I2" t="s">
        <v>5</v>
      </c>
      <c r="J2" t="s">
        <v>234</v>
      </c>
      <c r="K2" t="s">
        <v>485</v>
      </c>
      <c r="L2">
        <v>2</v>
      </c>
      <c r="M2">
        <v>86.66</v>
      </c>
      <c r="N2">
        <v>55.543799999999997</v>
      </c>
      <c r="O2">
        <v>15.805300000000001</v>
      </c>
      <c r="P2">
        <v>7.6523000000000003</v>
      </c>
      <c r="Q2">
        <v>7.3402000000000003</v>
      </c>
      <c r="R2">
        <v>4.4558999999999997</v>
      </c>
      <c r="S2">
        <v>4.3140999999999998</v>
      </c>
      <c r="T2">
        <v>1.7803</v>
      </c>
      <c r="U2">
        <v>0</v>
      </c>
      <c r="V2">
        <v>0</v>
      </c>
      <c r="W2">
        <v>18.532900000000001</v>
      </c>
      <c r="X2" t="s">
        <v>487</v>
      </c>
      <c r="Y2">
        <v>2.7252000000000001</v>
      </c>
      <c r="Z2" t="s">
        <v>488</v>
      </c>
      <c r="AA2">
        <v>2.6273</v>
      </c>
      <c r="AB2" t="s">
        <v>489</v>
      </c>
      <c r="AC2">
        <v>0.94069999999999998</v>
      </c>
      <c r="AD2">
        <v>27.2</v>
      </c>
      <c r="AE2" s="23">
        <v>238.8997</v>
      </c>
      <c r="AF2">
        <v>3.5</v>
      </c>
      <c r="AG2">
        <v>72</v>
      </c>
    </row>
    <row r="3" spans="1:33">
      <c r="A3" t="s">
        <v>490</v>
      </c>
      <c r="B3" s="1">
        <v>0.53125</v>
      </c>
      <c r="C3" t="s">
        <v>175</v>
      </c>
      <c r="D3" t="s">
        <v>484</v>
      </c>
      <c r="E3" t="s">
        <v>230</v>
      </c>
      <c r="F3">
        <v>3752</v>
      </c>
      <c r="G3" t="s">
        <v>291</v>
      </c>
      <c r="H3" t="s">
        <v>232</v>
      </c>
      <c r="I3" t="s">
        <v>5</v>
      </c>
      <c r="J3" t="s">
        <v>234</v>
      </c>
      <c r="K3" t="s">
        <v>485</v>
      </c>
      <c r="L3">
        <v>2</v>
      </c>
      <c r="M3">
        <v>84.67</v>
      </c>
      <c r="N3">
        <v>59.516399999999997</v>
      </c>
      <c r="O3">
        <v>26.1586</v>
      </c>
      <c r="P3">
        <v>7.6687000000000003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19.639299999999999</v>
      </c>
      <c r="X3" t="s">
        <v>491</v>
      </c>
      <c r="Y3">
        <v>0.86250000000000004</v>
      </c>
      <c r="Z3" t="s">
        <v>402</v>
      </c>
      <c r="AA3">
        <v>1.6154999999999999</v>
      </c>
      <c r="AB3" t="s">
        <v>285</v>
      </c>
      <c r="AC3">
        <v>1.3369</v>
      </c>
      <c r="AD3">
        <v>15.45</v>
      </c>
      <c r="AE3">
        <v>238.00020000000001</v>
      </c>
      <c r="AF3">
        <v>2.75</v>
      </c>
      <c r="AG3">
        <v>68</v>
      </c>
    </row>
    <row r="4" spans="1:33">
      <c r="A4" t="s">
        <v>492</v>
      </c>
      <c r="B4" s="1">
        <v>0.53125</v>
      </c>
      <c r="C4" t="s">
        <v>175</v>
      </c>
      <c r="D4" t="s">
        <v>484</v>
      </c>
      <c r="E4" t="s">
        <v>230</v>
      </c>
      <c r="F4">
        <v>3752</v>
      </c>
      <c r="G4" t="s">
        <v>291</v>
      </c>
      <c r="H4" t="s">
        <v>232</v>
      </c>
      <c r="I4" t="s">
        <v>5</v>
      </c>
      <c r="J4" t="s">
        <v>234</v>
      </c>
      <c r="K4" t="s">
        <v>485</v>
      </c>
      <c r="L4">
        <v>2</v>
      </c>
      <c r="M4">
        <v>72.45</v>
      </c>
      <c r="N4">
        <v>57.495600000000003</v>
      </c>
      <c r="O4">
        <v>31.0822</v>
      </c>
      <c r="P4">
        <v>6.3997999999999999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18.706399999999999</v>
      </c>
      <c r="X4" t="s">
        <v>493</v>
      </c>
      <c r="Y4">
        <v>1.2289000000000001</v>
      </c>
      <c r="Z4" t="s">
        <v>494</v>
      </c>
      <c r="AA4">
        <v>1.1875</v>
      </c>
      <c r="AB4" t="s">
        <v>239</v>
      </c>
      <c r="AC4">
        <v>1.8607</v>
      </c>
      <c r="AD4">
        <v>4.45</v>
      </c>
      <c r="AE4">
        <v>215.10980000000001</v>
      </c>
      <c r="AF4">
        <v>12</v>
      </c>
      <c r="AG4">
        <v>68</v>
      </c>
    </row>
    <row r="5" spans="1:33">
      <c r="A5" t="s">
        <v>495</v>
      </c>
      <c r="B5" s="1">
        <v>0.53125</v>
      </c>
      <c r="C5" t="s">
        <v>175</v>
      </c>
      <c r="D5" t="s">
        <v>484</v>
      </c>
      <c r="E5" t="s">
        <v>230</v>
      </c>
      <c r="F5">
        <v>3752</v>
      </c>
      <c r="G5" t="s">
        <v>291</v>
      </c>
      <c r="H5" t="s">
        <v>232</v>
      </c>
      <c r="I5" t="s">
        <v>5</v>
      </c>
      <c r="J5" t="s">
        <v>234</v>
      </c>
      <c r="K5" t="s">
        <v>485</v>
      </c>
      <c r="L5">
        <v>2</v>
      </c>
      <c r="M5">
        <v>64.95</v>
      </c>
      <c r="N5">
        <v>58.7072</v>
      </c>
      <c r="O5">
        <v>29.638000000000002</v>
      </c>
      <c r="P5">
        <v>8.6553000000000004</v>
      </c>
      <c r="Q5">
        <v>3.7395</v>
      </c>
      <c r="R5">
        <v>4.6234999999999999</v>
      </c>
      <c r="S5">
        <v>2.6408</v>
      </c>
      <c r="T5">
        <v>1.4153</v>
      </c>
      <c r="U5">
        <v>0</v>
      </c>
      <c r="V5">
        <v>0</v>
      </c>
      <c r="W5">
        <v>9.4385999999999992</v>
      </c>
      <c r="X5" t="s">
        <v>496</v>
      </c>
      <c r="Y5">
        <v>2.1901999999999999</v>
      </c>
      <c r="Z5" t="s">
        <v>277</v>
      </c>
      <c r="AA5">
        <v>1.5908</v>
      </c>
      <c r="AB5" t="s">
        <v>497</v>
      </c>
      <c r="AC5">
        <v>1.0627</v>
      </c>
      <c r="AD5">
        <v>20.366599999999998</v>
      </c>
      <c r="AE5">
        <v>212.02029999999999</v>
      </c>
      <c r="AF5">
        <v>12</v>
      </c>
      <c r="AG5">
        <v>60</v>
      </c>
    </row>
    <row r="6" spans="1:33">
      <c r="A6" t="s">
        <v>498</v>
      </c>
      <c r="B6" s="1">
        <v>0.53125</v>
      </c>
      <c r="C6" t="s">
        <v>175</v>
      </c>
      <c r="D6" t="s">
        <v>484</v>
      </c>
      <c r="E6" t="s">
        <v>230</v>
      </c>
      <c r="F6">
        <v>3752</v>
      </c>
      <c r="G6" t="s">
        <v>291</v>
      </c>
      <c r="H6" t="s">
        <v>232</v>
      </c>
      <c r="I6" t="s">
        <v>5</v>
      </c>
      <c r="J6" t="s">
        <v>234</v>
      </c>
      <c r="K6" t="s">
        <v>485</v>
      </c>
      <c r="L6">
        <v>2</v>
      </c>
      <c r="M6">
        <v>59.006</v>
      </c>
      <c r="N6">
        <v>36.9786</v>
      </c>
      <c r="O6">
        <v>26.543399999999998</v>
      </c>
      <c r="P6">
        <v>8.7645999999999997</v>
      </c>
      <c r="Q6">
        <v>4.0823</v>
      </c>
      <c r="R6">
        <v>4.7553999999999998</v>
      </c>
      <c r="S6">
        <v>3.1295999999999999</v>
      </c>
      <c r="T6">
        <v>2.5525000000000002</v>
      </c>
      <c r="U6">
        <v>0</v>
      </c>
      <c r="V6">
        <v>0</v>
      </c>
      <c r="W6">
        <v>17.362100000000002</v>
      </c>
      <c r="X6" t="s">
        <v>499</v>
      </c>
      <c r="Y6">
        <v>1.4079999999999999</v>
      </c>
      <c r="Z6" t="s">
        <v>500</v>
      </c>
      <c r="AA6">
        <v>1.1197999999999999</v>
      </c>
      <c r="AB6" t="s">
        <v>501</v>
      </c>
      <c r="AC6">
        <v>0.82930000000000004</v>
      </c>
      <c r="AD6">
        <v>7.55</v>
      </c>
      <c r="AE6">
        <v>177.09379999999999</v>
      </c>
      <c r="AF6">
        <v>12</v>
      </c>
      <c r="AG6">
        <v>61</v>
      </c>
    </row>
    <row r="7" spans="1:33">
      <c r="A7" t="s">
        <v>502</v>
      </c>
      <c r="B7" s="1">
        <v>0.53125</v>
      </c>
      <c r="C7" t="s">
        <v>175</v>
      </c>
      <c r="D7" t="s">
        <v>484</v>
      </c>
      <c r="E7" t="s">
        <v>230</v>
      </c>
      <c r="F7">
        <v>3752</v>
      </c>
      <c r="G7" t="s">
        <v>291</v>
      </c>
      <c r="H7" t="s">
        <v>232</v>
      </c>
      <c r="I7" t="s">
        <v>5</v>
      </c>
      <c r="J7" t="s">
        <v>234</v>
      </c>
      <c r="K7" t="s">
        <v>485</v>
      </c>
      <c r="L7">
        <v>2</v>
      </c>
      <c r="M7">
        <v>79.000500000000002</v>
      </c>
      <c r="N7">
        <v>30.543900000000001</v>
      </c>
      <c r="O7">
        <v>13.356299999999999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18.467099999999999</v>
      </c>
      <c r="X7" t="s">
        <v>503</v>
      </c>
      <c r="Y7">
        <v>0.57930000000000004</v>
      </c>
      <c r="Z7" t="s">
        <v>504</v>
      </c>
      <c r="AA7">
        <v>0.24360000000000001</v>
      </c>
      <c r="AB7" t="s">
        <v>252</v>
      </c>
      <c r="AC7">
        <v>0.85140000000000005</v>
      </c>
      <c r="AD7">
        <v>4.9329000000000001</v>
      </c>
      <c r="AE7">
        <v>170.10900000000001</v>
      </c>
      <c r="AF7">
        <v>6</v>
      </c>
      <c r="AG7">
        <v>70</v>
      </c>
    </row>
    <row r="8" spans="1:33">
      <c r="A8" t="s">
        <v>505</v>
      </c>
      <c r="B8" s="1">
        <v>0.53125</v>
      </c>
      <c r="C8" t="s">
        <v>175</v>
      </c>
      <c r="D8" t="s">
        <v>484</v>
      </c>
      <c r="E8" t="s">
        <v>230</v>
      </c>
      <c r="F8">
        <v>3752</v>
      </c>
      <c r="G8" t="s">
        <v>291</v>
      </c>
      <c r="H8" t="s">
        <v>232</v>
      </c>
      <c r="I8" t="s">
        <v>5</v>
      </c>
      <c r="J8" t="s">
        <v>234</v>
      </c>
      <c r="K8" t="s">
        <v>485</v>
      </c>
      <c r="L8">
        <v>2</v>
      </c>
      <c r="M8">
        <v>60.377600000000001</v>
      </c>
      <c r="N8">
        <v>37.525399999999998</v>
      </c>
      <c r="O8">
        <v>16.934200000000001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17.337900000000001</v>
      </c>
      <c r="X8" t="s">
        <v>294</v>
      </c>
      <c r="Y8">
        <v>1.4902</v>
      </c>
      <c r="Z8" t="s">
        <v>295</v>
      </c>
      <c r="AA8">
        <v>1.2966</v>
      </c>
      <c r="AB8" t="s">
        <v>506</v>
      </c>
      <c r="AC8">
        <v>1.4873000000000001</v>
      </c>
      <c r="AD8">
        <v>2.4</v>
      </c>
      <c r="AE8">
        <v>160.8434</v>
      </c>
      <c r="AF8">
        <v>6.5</v>
      </c>
      <c r="AG8">
        <v>64</v>
      </c>
    </row>
    <row r="9" spans="1:33">
      <c r="A9" t="s">
        <v>507</v>
      </c>
      <c r="B9" s="1">
        <v>0.53125</v>
      </c>
      <c r="C9" t="s">
        <v>175</v>
      </c>
      <c r="D9" t="s">
        <v>484</v>
      </c>
      <c r="E9" t="s">
        <v>230</v>
      </c>
      <c r="F9">
        <v>3752</v>
      </c>
      <c r="G9" t="s">
        <v>291</v>
      </c>
      <c r="H9" t="s">
        <v>232</v>
      </c>
      <c r="I9" t="s">
        <v>5</v>
      </c>
      <c r="J9" t="s">
        <v>234</v>
      </c>
      <c r="K9" t="s">
        <v>485</v>
      </c>
      <c r="L9">
        <v>2</v>
      </c>
      <c r="M9">
        <v>56.500999999999998</v>
      </c>
      <c r="N9">
        <v>32.423699999999997</v>
      </c>
      <c r="O9">
        <v>15.3764</v>
      </c>
      <c r="P9">
        <v>10.4254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15.9671</v>
      </c>
      <c r="X9" t="s">
        <v>321</v>
      </c>
      <c r="Y9">
        <v>2.4020999999999999</v>
      </c>
      <c r="Z9" t="s">
        <v>508</v>
      </c>
      <c r="AA9">
        <v>1.8329</v>
      </c>
      <c r="AB9" t="s">
        <v>509</v>
      </c>
      <c r="AC9">
        <v>0.89080000000000004</v>
      </c>
      <c r="AD9">
        <v>8.4499999999999993</v>
      </c>
      <c r="AE9">
        <v>159.94999999999999</v>
      </c>
      <c r="AF9">
        <v>16</v>
      </c>
      <c r="AG9">
        <v>63</v>
      </c>
    </row>
    <row r="10" spans="1:33">
      <c r="A10" t="s">
        <v>510</v>
      </c>
      <c r="B10" s="1">
        <v>0.53125</v>
      </c>
      <c r="C10" t="s">
        <v>175</v>
      </c>
      <c r="D10" t="s">
        <v>484</v>
      </c>
      <c r="E10" t="s">
        <v>230</v>
      </c>
      <c r="F10">
        <v>3752</v>
      </c>
      <c r="G10" t="s">
        <v>291</v>
      </c>
      <c r="H10" t="s">
        <v>232</v>
      </c>
      <c r="I10" t="s">
        <v>5</v>
      </c>
      <c r="J10" t="s">
        <v>234</v>
      </c>
      <c r="K10" t="s">
        <v>485</v>
      </c>
      <c r="L10">
        <v>2</v>
      </c>
      <c r="M10">
        <v>50.597999999999999</v>
      </c>
      <c r="N10">
        <v>48.865099999999998</v>
      </c>
      <c r="O10">
        <v>16.1981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16.242899999999999</v>
      </c>
      <c r="X10" t="s">
        <v>511</v>
      </c>
      <c r="Y10">
        <v>0.93569999999999998</v>
      </c>
      <c r="Z10" t="s">
        <v>512</v>
      </c>
      <c r="AA10">
        <v>0.2034</v>
      </c>
      <c r="AB10" t="s">
        <v>513</v>
      </c>
      <c r="AC10">
        <v>1.5985</v>
      </c>
      <c r="AD10">
        <v>1.2</v>
      </c>
      <c r="AE10">
        <v>158.21129999999999</v>
      </c>
      <c r="AF10">
        <v>16</v>
      </c>
      <c r="AG10">
        <v>68</v>
      </c>
    </row>
    <row r="11" spans="1:33">
      <c r="A11" t="s">
        <v>514</v>
      </c>
      <c r="B11" s="1">
        <v>0.53125</v>
      </c>
      <c r="C11" t="s">
        <v>175</v>
      </c>
      <c r="D11" t="s">
        <v>484</v>
      </c>
      <c r="E11" t="s">
        <v>230</v>
      </c>
      <c r="F11">
        <v>3752</v>
      </c>
      <c r="G11" t="s">
        <v>291</v>
      </c>
      <c r="H11" t="s">
        <v>232</v>
      </c>
      <c r="I11" t="s">
        <v>5</v>
      </c>
      <c r="J11" t="s">
        <v>234</v>
      </c>
      <c r="K11" t="s">
        <v>485</v>
      </c>
      <c r="L11">
        <v>2</v>
      </c>
      <c r="M11">
        <v>43.921500000000002</v>
      </c>
      <c r="N11">
        <v>41.665999999999997</v>
      </c>
      <c r="O11">
        <v>24.423100000000002</v>
      </c>
      <c r="P11">
        <v>6.9882999999999997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14.96</v>
      </c>
      <c r="X11" t="s">
        <v>515</v>
      </c>
      <c r="Y11">
        <v>1.4470000000000001</v>
      </c>
      <c r="Z11" t="s">
        <v>299</v>
      </c>
      <c r="AA11">
        <v>0.47720000000000001</v>
      </c>
      <c r="AB11" t="s">
        <v>516</v>
      </c>
      <c r="AC11">
        <v>1.8247</v>
      </c>
      <c r="AD11">
        <v>1.8</v>
      </c>
      <c r="AE11">
        <v>153.08699999999999</v>
      </c>
      <c r="AF11">
        <v>14</v>
      </c>
      <c r="AG11">
        <v>66</v>
      </c>
    </row>
    <row r="12" spans="1:33">
      <c r="A12" t="s">
        <v>517</v>
      </c>
      <c r="B12" s="1">
        <v>0.53125</v>
      </c>
      <c r="C12" t="s">
        <v>175</v>
      </c>
      <c r="D12" t="s">
        <v>484</v>
      </c>
      <c r="E12" t="s">
        <v>230</v>
      </c>
      <c r="F12">
        <v>3752</v>
      </c>
      <c r="G12" t="s">
        <v>291</v>
      </c>
      <c r="H12" t="s">
        <v>232</v>
      </c>
      <c r="I12" t="s">
        <v>5</v>
      </c>
      <c r="J12" t="s">
        <v>234</v>
      </c>
      <c r="K12" t="s">
        <v>485</v>
      </c>
      <c r="L12">
        <v>2</v>
      </c>
      <c r="M12">
        <v>34.200000000000003</v>
      </c>
      <c r="N12">
        <v>27.8687</v>
      </c>
      <c r="O12">
        <v>19.613700000000001</v>
      </c>
      <c r="P12">
        <v>5.1736000000000004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13.802899999999999</v>
      </c>
      <c r="X12" t="s">
        <v>518</v>
      </c>
      <c r="Y12">
        <v>0.87619999999999998</v>
      </c>
      <c r="Z12" t="s">
        <v>519</v>
      </c>
      <c r="AA12">
        <v>0.40560000000000002</v>
      </c>
      <c r="AB12" t="s">
        <v>520</v>
      </c>
      <c r="AC12">
        <v>0.46310000000000001</v>
      </c>
      <c r="AD12">
        <v>6</v>
      </c>
      <c r="AE12">
        <v>120.0746</v>
      </c>
      <c r="AF12">
        <v>20</v>
      </c>
      <c r="AG12">
        <v>52</v>
      </c>
    </row>
    <row r="51" spans="1:33" hidden="1" outlineLevel="1">
      <c r="A51" t="str">
        <f>C2</f>
        <v>Leicester</v>
      </c>
      <c r="B51">
        <f>B2</f>
        <v>0.53125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Diviner (IRE)</v>
      </c>
      <c r="L52" t="str">
        <f t="shared" si="0"/>
        <v>Don Logan (IRE)</v>
      </c>
      <c r="M52" t="str">
        <f t="shared" si="0"/>
        <v>Socru (IRE)</v>
      </c>
      <c r="N52" t="str">
        <f t="shared" ref="N52:N91" si="1">INDEX($A$2:$A$20,(MATCH(LARGE(W$2:W$20,$J52),W$2:W$20,0)))</f>
        <v>Don Logan (IRE)</v>
      </c>
      <c r="O52" t="str">
        <f t="shared" ref="O52:O91" si="2">INDEX($A$2:$A$20,(MATCH(LARGE(AA$2:AA$20,$J52),AA$2:AA$20,0)))</f>
        <v>Diviner (IRE)</v>
      </c>
      <c r="P52" t="str">
        <f t="shared" ref="P52:P91" si="3">INDEX($A$2:$A$20,(MATCH(LARGE(Y$2:Y$20,$J52),Y$2:Y$20,0)))</f>
        <v>Diviner (IRE)</v>
      </c>
      <c r="Q52" t="str">
        <f t="shared" ref="Q52:Q91" si="4">INDEX($A$2:$A$20,(MATCH(LARGE(Y$2:Y$20,$J52),Y$2:Y$20,0)))</f>
        <v>Diviner (IRE)</v>
      </c>
      <c r="R52" t="str">
        <f t="shared" ref="R52:R91" si="5">INDEX($A$2:$A$20,(MATCH(LARGE(AD$2:AD$20,$J52),AD$2:AD$20,0)))</f>
        <v>Diviner (IRE)</v>
      </c>
      <c r="S52" t="str">
        <f t="shared" ref="S52:S80" si="6">A2</f>
        <v>Diviner (IRE)</v>
      </c>
      <c r="V52">
        <f t="shared" ref="V52:V80" si="7">SUM(Y52:AF52)</f>
        <v>69</v>
      </c>
      <c r="W52">
        <f t="shared" ref="W52:W80" si="8">V52-AG2</f>
        <v>-3</v>
      </c>
      <c r="X52">
        <f t="shared" ref="X52:X60" si="9">IF(ISNA(W52),"",W52)</f>
        <v>-3</v>
      </c>
      <c r="Y52">
        <f t="shared" ref="Y52:AA80" si="10">(($H$63+1)-(RANK(M2,M$2:M$30)))</f>
        <v>11</v>
      </c>
      <c r="Z52">
        <f t="shared" si="10"/>
        <v>8</v>
      </c>
      <c r="AA52">
        <f t="shared" si="10"/>
        <v>3</v>
      </c>
      <c r="AB52">
        <f t="shared" ref="AB52:AB80" si="11">(($H$63+1)-(RANK(W2,W$2:W$30)))</f>
        <v>9</v>
      </c>
      <c r="AC52">
        <f t="shared" ref="AC52:AC80" si="12">(($H$63+1)-(RANK(Y2,Y$2:Y$30)))</f>
        <v>11</v>
      </c>
      <c r="AD52">
        <f t="shared" ref="AD52:AD80" si="13">(($H$63+1)-(RANK(AA2,AA$2:AA$30)))</f>
        <v>11</v>
      </c>
      <c r="AE52">
        <f t="shared" ref="AE52:AF80" si="14">(($H$63+1)-(RANK(AC2,AC$2:AC$30)))</f>
        <v>5</v>
      </c>
      <c r="AF52">
        <f t="shared" si="14"/>
        <v>11</v>
      </c>
      <c r="AG52" t="str">
        <f>INDEX(S52:S92, MATCH(LARGE(X52:X92, 1),X52:X92, 0))</f>
        <v>My Ukulele (IRE)</v>
      </c>
    </row>
    <row r="53" spans="1:33" hidden="1" outlineLevel="1">
      <c r="A53" t="s">
        <v>43</v>
      </c>
      <c r="B53" t="str">
        <f>A2</f>
        <v>Diviner (IRE)</v>
      </c>
      <c r="C53">
        <f>AE2</f>
        <v>238.8997</v>
      </c>
      <c r="D53">
        <f>AG2</f>
        <v>72</v>
      </c>
      <c r="E53">
        <f>C53-D53</f>
        <v>166.8997</v>
      </c>
      <c r="F53">
        <f>SUMIF(B53:B61, B53, G53:G61)</f>
        <v>0.69888017345136699</v>
      </c>
      <c r="G53">
        <f>(1/C53)*(C53-C54)</f>
        <v>3.7651784409942295E-3</v>
      </c>
      <c r="H53">
        <f>AF2</f>
        <v>3.5</v>
      </c>
      <c r="J53">
        <v>2</v>
      </c>
      <c r="K53" t="str">
        <f t="shared" si="0"/>
        <v>Don Logan (IRE)</v>
      </c>
      <c r="L53" t="str">
        <f t="shared" si="0"/>
        <v>My Ukulele (IRE)</v>
      </c>
      <c r="M53" t="str">
        <f t="shared" si="0"/>
        <v>My Ukulele (IRE)</v>
      </c>
      <c r="N53" t="str">
        <f t="shared" si="1"/>
        <v>Socru (IRE)</v>
      </c>
      <c r="O53" t="str">
        <f t="shared" si="2"/>
        <v>Albans Dream</v>
      </c>
      <c r="P53" t="str">
        <f t="shared" si="3"/>
        <v>Albans Dream</v>
      </c>
      <c r="Q53" t="str">
        <f t="shared" si="4"/>
        <v>Albans Dream</v>
      </c>
      <c r="R53" t="str">
        <f t="shared" si="5"/>
        <v>My Ukulele (IRE)</v>
      </c>
      <c r="S53" t="str">
        <f t="shared" si="6"/>
        <v>Don Logan (IRE)</v>
      </c>
      <c r="V53">
        <f t="shared" si="7"/>
        <v>67</v>
      </c>
      <c r="W53">
        <f t="shared" si="8"/>
        <v>-1</v>
      </c>
      <c r="X53">
        <f t="shared" si="9"/>
        <v>-1</v>
      </c>
      <c r="Y53">
        <f t="shared" si="10"/>
        <v>10</v>
      </c>
      <c r="Z53">
        <f t="shared" si="10"/>
        <v>11</v>
      </c>
      <c r="AA53">
        <f t="shared" si="10"/>
        <v>8</v>
      </c>
      <c r="AB53">
        <f t="shared" si="11"/>
        <v>11</v>
      </c>
      <c r="AC53">
        <f t="shared" si="12"/>
        <v>2</v>
      </c>
      <c r="AD53">
        <f t="shared" si="13"/>
        <v>9</v>
      </c>
      <c r="AE53">
        <f t="shared" si="14"/>
        <v>7</v>
      </c>
      <c r="AF53">
        <f t="shared" si="14"/>
        <v>9</v>
      </c>
    </row>
    <row r="54" spans="1:33" hidden="1" outlineLevel="1">
      <c r="A54" t="s">
        <v>44</v>
      </c>
      <c r="B54" t="str">
        <f>A3</f>
        <v>Don Logan (IRE)</v>
      </c>
      <c r="C54">
        <f>AE3</f>
        <v>238.00020000000001</v>
      </c>
      <c r="D54">
        <f>AG3</f>
        <v>68</v>
      </c>
      <c r="E54">
        <f t="shared" ref="E54:E55" si="15">C54-D54</f>
        <v>170.00020000000001</v>
      </c>
      <c r="F54">
        <f ca="1">SUMIF(B53:B64, B54, G53:G61)</f>
        <v>4.7501693033865776E-2</v>
      </c>
      <c r="H54">
        <f>AF3</f>
        <v>2.75</v>
      </c>
      <c r="J54">
        <v>3</v>
      </c>
      <c r="K54" t="str">
        <f t="shared" si="0"/>
        <v>Cuban Sun</v>
      </c>
      <c r="L54" t="str">
        <f t="shared" si="0"/>
        <v>Socru (IRE)</v>
      </c>
      <c r="M54" t="str">
        <f t="shared" si="0"/>
        <v>Elieden (IRE)</v>
      </c>
      <c r="N54" t="str">
        <f t="shared" si="1"/>
        <v>Diviner (IRE)</v>
      </c>
      <c r="O54" t="str">
        <f t="shared" si="2"/>
        <v>Don Logan (IRE)</v>
      </c>
      <c r="P54" t="str">
        <f t="shared" si="3"/>
        <v>My Ukulele (IRE)</v>
      </c>
      <c r="Q54" t="str">
        <f t="shared" si="4"/>
        <v>My Ukulele (IRE)</v>
      </c>
      <c r="R54" t="str">
        <f t="shared" si="5"/>
        <v>Don Logan (IRE)</v>
      </c>
      <c r="S54" t="str">
        <f t="shared" si="6"/>
        <v>Socru (IRE)</v>
      </c>
      <c r="V54">
        <f t="shared" si="7"/>
        <v>64</v>
      </c>
      <c r="W54">
        <f t="shared" si="8"/>
        <v>-4</v>
      </c>
      <c r="X54">
        <f t="shared" si="9"/>
        <v>-4</v>
      </c>
      <c r="Y54">
        <f t="shared" si="10"/>
        <v>8</v>
      </c>
      <c r="Z54">
        <f t="shared" si="10"/>
        <v>9</v>
      </c>
      <c r="AA54">
        <f t="shared" si="10"/>
        <v>11</v>
      </c>
      <c r="AB54">
        <f t="shared" si="11"/>
        <v>10</v>
      </c>
      <c r="AC54">
        <f t="shared" si="12"/>
        <v>5</v>
      </c>
      <c r="AD54">
        <f t="shared" si="13"/>
        <v>6</v>
      </c>
      <c r="AE54">
        <f t="shared" si="14"/>
        <v>11</v>
      </c>
      <c r="AF54">
        <f t="shared" si="14"/>
        <v>4</v>
      </c>
    </row>
    <row r="55" spans="1:33" hidden="1" outlineLevel="1">
      <c r="A55" t="s">
        <v>45</v>
      </c>
      <c r="B55" t="str">
        <f>A4</f>
        <v>Socru (IRE)</v>
      </c>
      <c r="C55">
        <f>AE4</f>
        <v>215.10980000000001</v>
      </c>
      <c r="D55">
        <f>AG4</f>
        <v>68</v>
      </c>
      <c r="E55">
        <f t="shared" si="15"/>
        <v>147.10980000000001</v>
      </c>
      <c r="F55">
        <f ca="1">SUMIF(B53:B64, B55, G53:G61)</f>
        <v>1.9347557370881941E-2</v>
      </c>
      <c r="H55">
        <f>AF4</f>
        <v>12</v>
      </c>
      <c r="J55">
        <v>4</v>
      </c>
      <c r="K55" t="str">
        <f t="shared" si="0"/>
        <v>Socru (IRE)</v>
      </c>
      <c r="L55" t="str">
        <f t="shared" si="0"/>
        <v>Diviner (IRE)</v>
      </c>
      <c r="M55" t="str">
        <f t="shared" si="0"/>
        <v>Don Logan (IRE)</v>
      </c>
      <c r="N55" t="str">
        <f t="shared" si="1"/>
        <v>Cuban Sun</v>
      </c>
      <c r="O55" t="str">
        <f t="shared" si="2"/>
        <v>My Ukulele (IRE)</v>
      </c>
      <c r="P55" t="str">
        <f t="shared" si="3"/>
        <v>Thebah (FR)</v>
      </c>
      <c r="Q55" t="str">
        <f t="shared" si="4"/>
        <v>Thebah (FR)</v>
      </c>
      <c r="R55" t="str">
        <f t="shared" si="5"/>
        <v>Albans Dream</v>
      </c>
      <c r="S55" t="str">
        <f t="shared" si="6"/>
        <v>My Ukulele (IRE)</v>
      </c>
      <c r="V55">
        <f t="shared" si="7"/>
        <v>61</v>
      </c>
      <c r="W55">
        <f t="shared" si="8"/>
        <v>1</v>
      </c>
      <c r="X55">
        <f t="shared" si="9"/>
        <v>1</v>
      </c>
      <c r="Y55">
        <f t="shared" si="10"/>
        <v>7</v>
      </c>
      <c r="Z55">
        <f t="shared" si="10"/>
        <v>10</v>
      </c>
      <c r="AA55">
        <f t="shared" si="10"/>
        <v>10</v>
      </c>
      <c r="AB55">
        <f t="shared" si="11"/>
        <v>1</v>
      </c>
      <c r="AC55">
        <f t="shared" si="12"/>
        <v>9</v>
      </c>
      <c r="AD55">
        <f t="shared" si="13"/>
        <v>8</v>
      </c>
      <c r="AE55">
        <f t="shared" si="14"/>
        <v>6</v>
      </c>
      <c r="AF55">
        <f t="shared" si="14"/>
        <v>10</v>
      </c>
    </row>
    <row r="56" spans="1:33" hidden="1" outlineLevel="1">
      <c r="A56" t="s">
        <v>46</v>
      </c>
      <c r="B56" t="str">
        <f>INDEX(A$2:A$20,MATCH(C56,M$2:M$20,0))</f>
        <v>Diviner (IRE)</v>
      </c>
      <c r="C56">
        <f>LARGE(M$2:M$20, D56)</f>
        <v>86.66</v>
      </c>
      <c r="D56">
        <v>1</v>
      </c>
      <c r="E56">
        <f>LARGE(M$2:M$20, F56)</f>
        <v>84.67</v>
      </c>
      <c r="F56">
        <v>2</v>
      </c>
      <c r="G56">
        <f t="shared" ref="G56:G61" si="16">IF(C56&gt;0, (1/C56)*(C56-E56), 0.1)</f>
        <v>2.2963304869605294E-2</v>
      </c>
      <c r="H56">
        <f t="shared" ref="H56:H61" si="17">INDEX(AF$2:AF$20,MATCH(B56,A$2:A$20,0))</f>
        <v>3.5</v>
      </c>
      <c r="J56">
        <v>5</v>
      </c>
      <c r="K56" t="str">
        <f t="shared" si="0"/>
        <v>My Ukulele (IRE)</v>
      </c>
      <c r="L56" t="str">
        <f t="shared" si="0"/>
        <v>Daniel Dravot</v>
      </c>
      <c r="M56" t="str">
        <f t="shared" si="0"/>
        <v>John Clare (IRE)</v>
      </c>
      <c r="N56" t="str">
        <f t="shared" si="1"/>
        <v>Elieden (IRE)</v>
      </c>
      <c r="O56" t="str">
        <f t="shared" si="2"/>
        <v>Thebah (FR)</v>
      </c>
      <c r="P56" t="str">
        <f t="shared" si="3"/>
        <v>John Clare (IRE)</v>
      </c>
      <c r="Q56" t="str">
        <f t="shared" si="4"/>
        <v>John Clare (IRE)</v>
      </c>
      <c r="R56" t="str">
        <f t="shared" si="5"/>
        <v>Elieden (IRE)</v>
      </c>
      <c r="S56" t="str">
        <f t="shared" si="6"/>
        <v>Elieden (IRE)</v>
      </c>
      <c r="V56">
        <f t="shared" si="7"/>
        <v>45</v>
      </c>
      <c r="W56">
        <f t="shared" si="8"/>
        <v>-16</v>
      </c>
      <c r="X56">
        <f t="shared" si="9"/>
        <v>-16</v>
      </c>
      <c r="Y56">
        <f t="shared" si="10"/>
        <v>5</v>
      </c>
      <c r="Z56">
        <f t="shared" si="10"/>
        <v>4</v>
      </c>
      <c r="AA56">
        <f t="shared" si="10"/>
        <v>9</v>
      </c>
      <c r="AB56">
        <f t="shared" si="11"/>
        <v>7</v>
      </c>
      <c r="AC56">
        <f t="shared" si="12"/>
        <v>6</v>
      </c>
      <c r="AD56">
        <f t="shared" si="13"/>
        <v>5</v>
      </c>
      <c r="AE56">
        <f t="shared" si="14"/>
        <v>2</v>
      </c>
      <c r="AF56">
        <f t="shared" si="14"/>
        <v>7</v>
      </c>
    </row>
    <row r="57" spans="1:33" hidden="1" outlineLevel="1">
      <c r="A57" t="s">
        <v>25</v>
      </c>
      <c r="B57" t="str">
        <f>INDEX(A$2:A$20,MATCH(C57,W$2:W$20,0))</f>
        <v>Don Logan (IRE)</v>
      </c>
      <c r="C57">
        <f>LARGE(W$2:W$20, D57)</f>
        <v>19.639299999999999</v>
      </c>
      <c r="D57">
        <v>1</v>
      </c>
      <c r="E57">
        <f>LARGE(W$2:W$20, F57)</f>
        <v>18.706399999999999</v>
      </c>
      <c r="F57">
        <v>2</v>
      </c>
      <c r="G57">
        <f t="shared" si="16"/>
        <v>4.7501693033865776E-2</v>
      </c>
      <c r="H57">
        <f t="shared" si="17"/>
        <v>2.75</v>
      </c>
      <c r="J57">
        <v>6</v>
      </c>
      <c r="K57" t="str">
        <f t="shared" si="0"/>
        <v>Thebah (FR)</v>
      </c>
      <c r="L57" t="str">
        <f t="shared" si="0"/>
        <v>John Clare (IRE)</v>
      </c>
      <c r="M57" t="str">
        <f t="shared" si="0"/>
        <v>Ocean Reach</v>
      </c>
      <c r="N57" t="str">
        <f t="shared" si="1"/>
        <v>Thebah (FR)</v>
      </c>
      <c r="O57" t="str">
        <f t="shared" si="2"/>
        <v>Socru (IRE)</v>
      </c>
      <c r="P57" t="str">
        <f t="shared" si="3"/>
        <v>Elieden (IRE)</v>
      </c>
      <c r="Q57" t="str">
        <f t="shared" si="4"/>
        <v>Elieden (IRE)</v>
      </c>
      <c r="R57" t="str">
        <f t="shared" si="5"/>
        <v>Ocean Reach</v>
      </c>
      <c r="S57" t="str">
        <f t="shared" si="6"/>
        <v>Cuban Sun</v>
      </c>
      <c r="V57">
        <f t="shared" si="7"/>
        <v>31</v>
      </c>
      <c r="W57">
        <f t="shared" si="8"/>
        <v>-39</v>
      </c>
      <c r="X57">
        <f t="shared" si="9"/>
        <v>-39</v>
      </c>
      <c r="Y57">
        <f t="shared" si="10"/>
        <v>9</v>
      </c>
      <c r="Z57">
        <f t="shared" si="10"/>
        <v>2</v>
      </c>
      <c r="AA57">
        <f t="shared" si="10"/>
        <v>1</v>
      </c>
      <c r="AB57">
        <f t="shared" si="11"/>
        <v>8</v>
      </c>
      <c r="AC57">
        <f t="shared" si="12"/>
        <v>1</v>
      </c>
      <c r="AD57">
        <f t="shared" si="13"/>
        <v>2</v>
      </c>
      <c r="AE57">
        <f t="shared" si="14"/>
        <v>3</v>
      </c>
      <c r="AF57">
        <f t="shared" si="14"/>
        <v>5</v>
      </c>
    </row>
    <row r="58" spans="1:33" hidden="1" outlineLevel="1">
      <c r="A58" t="s">
        <v>28</v>
      </c>
      <c r="B58" t="str">
        <f>INDEX(A$2:A$20,MATCH(C58,AA$2:AA$20,0))</f>
        <v>Diviner (IRE)</v>
      </c>
      <c r="C58">
        <f>LARGE(AA$2:AA$20, D58)</f>
        <v>2.6273</v>
      </c>
      <c r="D58">
        <v>1</v>
      </c>
      <c r="E58">
        <f>LARGE(AA$2:AA$20, F58)</f>
        <v>1.8329</v>
      </c>
      <c r="F58">
        <v>2</v>
      </c>
      <c r="G58">
        <f t="shared" si="16"/>
        <v>0.30236364328397974</v>
      </c>
      <c r="H58">
        <f t="shared" si="17"/>
        <v>3.5</v>
      </c>
      <c r="J58">
        <v>7</v>
      </c>
      <c r="K58" t="str">
        <f t="shared" si="0"/>
        <v>Elieden (IRE)</v>
      </c>
      <c r="L58" t="str">
        <f t="shared" si="0"/>
        <v>Thebah (FR)</v>
      </c>
      <c r="M58" t="str">
        <f t="shared" si="0"/>
        <v>Thebah (FR)</v>
      </c>
      <c r="N58" t="str">
        <f t="shared" si="1"/>
        <v>Daniel Dravot</v>
      </c>
      <c r="O58" t="str">
        <f t="shared" si="2"/>
        <v>Elieden (IRE)</v>
      </c>
      <c r="P58" t="str">
        <f t="shared" si="3"/>
        <v>Socru (IRE)</v>
      </c>
      <c r="Q58" t="str">
        <f t="shared" si="4"/>
        <v>Socru (IRE)</v>
      </c>
      <c r="R58" t="str">
        <f t="shared" si="5"/>
        <v>Cuban Sun</v>
      </c>
      <c r="S58" t="str">
        <f t="shared" si="6"/>
        <v>Thebah (FR)</v>
      </c>
      <c r="V58">
        <f t="shared" si="7"/>
        <v>48</v>
      </c>
      <c r="W58">
        <f t="shared" si="8"/>
        <v>-16</v>
      </c>
      <c r="X58">
        <f t="shared" si="9"/>
        <v>-16</v>
      </c>
      <c r="Y58">
        <f t="shared" si="10"/>
        <v>6</v>
      </c>
      <c r="Z58">
        <f t="shared" si="10"/>
        <v>5</v>
      </c>
      <c r="AA58">
        <f t="shared" si="10"/>
        <v>5</v>
      </c>
      <c r="AB58">
        <f t="shared" si="11"/>
        <v>6</v>
      </c>
      <c r="AC58">
        <f t="shared" si="12"/>
        <v>8</v>
      </c>
      <c r="AD58">
        <f t="shared" si="13"/>
        <v>7</v>
      </c>
      <c r="AE58">
        <f t="shared" si="14"/>
        <v>8</v>
      </c>
      <c r="AF58">
        <f t="shared" si="14"/>
        <v>3</v>
      </c>
    </row>
    <row r="59" spans="1:33" hidden="1" outlineLevel="1">
      <c r="A59" t="s">
        <v>30</v>
      </c>
      <c r="B59" t="str">
        <f>INDEX(A$2:A$20,MATCH(C59,AC$2:AC$20,0))</f>
        <v>Socru (IRE)</v>
      </c>
      <c r="C59">
        <f>LARGE(AC$2:AC$20, D59)</f>
        <v>1.8607</v>
      </c>
      <c r="D59">
        <v>1</v>
      </c>
      <c r="E59">
        <f>LARGE(AC$2:AC$20, F59)</f>
        <v>1.8247</v>
      </c>
      <c r="F59">
        <v>2</v>
      </c>
      <c r="G59">
        <f t="shared" si="16"/>
        <v>1.9347557370881941E-2</v>
      </c>
      <c r="H59">
        <f t="shared" si="17"/>
        <v>12</v>
      </c>
      <c r="J59">
        <v>8</v>
      </c>
      <c r="K59" t="str">
        <f t="shared" si="0"/>
        <v>Albans Dream</v>
      </c>
      <c r="L59" t="str">
        <f t="shared" si="0"/>
        <v>Elieden (IRE)</v>
      </c>
      <c r="M59" t="str">
        <f t="shared" si="0"/>
        <v>Daniel Dravot</v>
      </c>
      <c r="N59" t="str">
        <f t="shared" si="1"/>
        <v>Albans Dream</v>
      </c>
      <c r="O59" t="str">
        <f t="shared" si="2"/>
        <v>John Clare (IRE)</v>
      </c>
      <c r="P59" t="str">
        <f t="shared" si="3"/>
        <v>Daniel Dravot</v>
      </c>
      <c r="Q59" t="str">
        <f t="shared" si="4"/>
        <v>Daniel Dravot</v>
      </c>
      <c r="R59" t="str">
        <f t="shared" si="5"/>
        <v>Socru (IRE)</v>
      </c>
      <c r="S59" t="str">
        <f t="shared" si="6"/>
        <v>Albans Dream</v>
      </c>
      <c r="V59">
        <f t="shared" si="7"/>
        <v>45</v>
      </c>
      <c r="W59">
        <f t="shared" si="8"/>
        <v>-18</v>
      </c>
      <c r="X59">
        <f t="shared" si="9"/>
        <v>-18</v>
      </c>
      <c r="Y59">
        <f t="shared" si="10"/>
        <v>4</v>
      </c>
      <c r="Z59">
        <f t="shared" si="10"/>
        <v>3</v>
      </c>
      <c r="AA59">
        <f t="shared" si="10"/>
        <v>2</v>
      </c>
      <c r="AB59">
        <f t="shared" si="11"/>
        <v>4</v>
      </c>
      <c r="AC59">
        <f t="shared" si="12"/>
        <v>10</v>
      </c>
      <c r="AD59">
        <f t="shared" si="13"/>
        <v>10</v>
      </c>
      <c r="AE59">
        <f t="shared" si="14"/>
        <v>4</v>
      </c>
      <c r="AF59">
        <f t="shared" si="14"/>
        <v>8</v>
      </c>
    </row>
    <row r="60" spans="1:33" hidden="1" outlineLevel="1">
      <c r="A60" t="s">
        <v>26</v>
      </c>
      <c r="B60" t="str">
        <f>INDEX(A$2:A$20,MATCH(C60,Y$2:Y$20,0))</f>
        <v>Diviner (IRE)</v>
      </c>
      <c r="C60">
        <f>LARGE(Y$2:Y$20, D60)</f>
        <v>2.7252000000000001</v>
      </c>
      <c r="D60">
        <v>1</v>
      </c>
      <c r="E60">
        <f>LARGE(Y$2:Y$20, F60)</f>
        <v>2.4020999999999999</v>
      </c>
      <c r="F60">
        <v>2</v>
      </c>
      <c r="G60">
        <f t="shared" si="16"/>
        <v>0.11856010568031709</v>
      </c>
      <c r="H60">
        <f t="shared" si="17"/>
        <v>3.5</v>
      </c>
      <c r="J60">
        <v>9</v>
      </c>
      <c r="K60" t="str">
        <f t="shared" si="0"/>
        <v>Daniel Dravot</v>
      </c>
      <c r="L60" t="str">
        <f t="shared" si="0"/>
        <v>Albans Dream</v>
      </c>
      <c r="M60" t="str">
        <f t="shared" si="0"/>
        <v>Diviner (IRE)</v>
      </c>
      <c r="N60" t="str">
        <f t="shared" si="1"/>
        <v>John Clare (IRE)</v>
      </c>
      <c r="O60" t="str">
        <f t="shared" si="2"/>
        <v>Ocean Reach</v>
      </c>
      <c r="P60" t="str">
        <f t="shared" si="3"/>
        <v>Ocean Reach</v>
      </c>
      <c r="Q60" t="str">
        <f t="shared" si="4"/>
        <v>Ocean Reach</v>
      </c>
      <c r="R60" t="str">
        <f t="shared" si="5"/>
        <v>Thebah (FR)</v>
      </c>
      <c r="S60" t="str">
        <f t="shared" si="6"/>
        <v>Daniel Dravot</v>
      </c>
      <c r="V60">
        <f t="shared" si="7"/>
        <v>34</v>
      </c>
      <c r="W60">
        <f t="shared" si="8"/>
        <v>-34</v>
      </c>
      <c r="X60">
        <f t="shared" si="9"/>
        <v>-34</v>
      </c>
      <c r="Y60">
        <f t="shared" si="10"/>
        <v>3</v>
      </c>
      <c r="Z60">
        <f t="shared" si="10"/>
        <v>7</v>
      </c>
      <c r="AA60">
        <f t="shared" si="10"/>
        <v>4</v>
      </c>
      <c r="AB60">
        <f t="shared" si="11"/>
        <v>5</v>
      </c>
      <c r="AC60">
        <f t="shared" si="12"/>
        <v>4</v>
      </c>
      <c r="AD60">
        <f t="shared" si="13"/>
        <v>1</v>
      </c>
      <c r="AE60">
        <f t="shared" si="14"/>
        <v>9</v>
      </c>
      <c r="AF60">
        <f t="shared" si="14"/>
        <v>1</v>
      </c>
    </row>
    <row r="61" spans="1:33" hidden="1" outlineLevel="1">
      <c r="A61" t="s">
        <v>47</v>
      </c>
      <c r="B61" t="str">
        <f>INDEX(A$2:A$20,MATCH(C61,AD$2:AD$20,0))</f>
        <v>Diviner (IRE)</v>
      </c>
      <c r="C61">
        <f>LARGE(AD$2:AD$20, D61)</f>
        <v>27.2</v>
      </c>
      <c r="D61">
        <v>1</v>
      </c>
      <c r="E61">
        <f>LARGE(AD$2:AD$20, F61)</f>
        <v>20.366599999999998</v>
      </c>
      <c r="F61">
        <v>2</v>
      </c>
      <c r="G61">
        <f t="shared" si="16"/>
        <v>0.25122794117647063</v>
      </c>
      <c r="H61">
        <f t="shared" si="17"/>
        <v>3.5</v>
      </c>
      <c r="J61">
        <v>10</v>
      </c>
      <c r="K61" t="str">
        <f t="shared" si="0"/>
        <v>John Clare (IRE)</v>
      </c>
      <c r="L61" t="str">
        <f t="shared" si="0"/>
        <v>Cuban Sun</v>
      </c>
      <c r="M61" t="str">
        <f t="shared" si="0"/>
        <v>Albans Dream</v>
      </c>
      <c r="N61" t="str">
        <f t="shared" si="1"/>
        <v>Ocean Reach</v>
      </c>
      <c r="O61" t="str">
        <f t="shared" si="2"/>
        <v>Cuban Sun</v>
      </c>
      <c r="P61" t="str">
        <f t="shared" si="3"/>
        <v>Don Logan (IRE)</v>
      </c>
      <c r="Q61" t="str">
        <f t="shared" si="4"/>
        <v>Don Logan (IRE)</v>
      </c>
      <c r="R61" t="str">
        <f t="shared" si="5"/>
        <v>John Clare (IRE)</v>
      </c>
      <c r="S61" t="str">
        <f t="shared" si="6"/>
        <v>John Clare (IRE)</v>
      </c>
      <c r="V61">
        <f t="shared" si="7"/>
        <v>41</v>
      </c>
      <c r="W61">
        <f t="shared" si="8"/>
        <v>-25</v>
      </c>
      <c r="X61">
        <f>IF(ISNA(W61),"",W61)</f>
        <v>-25</v>
      </c>
      <c r="Y61">
        <f t="shared" si="10"/>
        <v>2</v>
      </c>
      <c r="Z61">
        <f t="shared" si="10"/>
        <v>6</v>
      </c>
      <c r="AA61">
        <f t="shared" si="10"/>
        <v>7</v>
      </c>
      <c r="AB61">
        <f t="shared" si="11"/>
        <v>3</v>
      </c>
      <c r="AC61">
        <f t="shared" si="12"/>
        <v>7</v>
      </c>
      <c r="AD61">
        <f t="shared" si="13"/>
        <v>4</v>
      </c>
      <c r="AE61">
        <f t="shared" si="14"/>
        <v>10</v>
      </c>
      <c r="AF61">
        <f t="shared" si="14"/>
        <v>2</v>
      </c>
    </row>
    <row r="62" spans="1:33" hidden="1" outlineLevel="1">
      <c r="A62" t="s">
        <v>116</v>
      </c>
      <c r="B62" t="str">
        <f>IF(OR(D2="5f ", D2="6f ", D2="7f ", D2="1m "), B57, IF(J2="2yo", B59, B53))</f>
        <v>Don Logan (IRE)</v>
      </c>
      <c r="J62">
        <v>11</v>
      </c>
      <c r="K62" t="str">
        <f t="shared" si="0"/>
        <v>Ocean Reach</v>
      </c>
      <c r="L62" t="str">
        <f t="shared" si="0"/>
        <v>Ocean Reach</v>
      </c>
      <c r="M62" t="str">
        <f t="shared" si="0"/>
        <v>Cuban Sun</v>
      </c>
      <c r="N62" t="str">
        <f t="shared" si="1"/>
        <v>My Ukulele (IRE)</v>
      </c>
      <c r="O62" t="str">
        <f t="shared" si="2"/>
        <v>Daniel Dravot</v>
      </c>
      <c r="P62" t="str">
        <f t="shared" si="3"/>
        <v>Cuban Sun</v>
      </c>
      <c r="Q62" t="str">
        <f t="shared" si="4"/>
        <v>Cuban Sun</v>
      </c>
      <c r="R62" t="str">
        <f t="shared" si="5"/>
        <v>Daniel Dravot</v>
      </c>
      <c r="S62" t="str">
        <f t="shared" si="6"/>
        <v>Ocean Reach</v>
      </c>
      <c r="V62">
        <f t="shared" si="7"/>
        <v>23</v>
      </c>
      <c r="W62">
        <f t="shared" si="8"/>
        <v>-29</v>
      </c>
      <c r="X62">
        <f t="shared" ref="X62:X80" si="18">IF(ISNA(W62),"",W62)</f>
        <v>-29</v>
      </c>
      <c r="Y62">
        <f t="shared" si="10"/>
        <v>1</v>
      </c>
      <c r="Z62">
        <f t="shared" si="10"/>
        <v>1</v>
      </c>
      <c r="AA62">
        <f t="shared" si="10"/>
        <v>6</v>
      </c>
      <c r="AB62">
        <f t="shared" si="11"/>
        <v>2</v>
      </c>
      <c r="AC62">
        <f t="shared" si="12"/>
        <v>3</v>
      </c>
      <c r="AD62">
        <f t="shared" si="13"/>
        <v>3</v>
      </c>
      <c r="AE62">
        <f t="shared" si="14"/>
        <v>1</v>
      </c>
      <c r="AF62">
        <f t="shared" si="14"/>
        <v>6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Diviner (IRE)</v>
      </c>
      <c r="C63" t="str">
        <f>IF(G68="Handicap", INDEX(B53:B55,(MATCH(LARGE(D53:D55,3),D53:D55,0))))</f>
        <v>Don Logan (IRE)</v>
      </c>
      <c r="D63" t="str">
        <f>IF(G68="Handicap", INDEX(B53:B55,(MATCH(LARGE(E53:E55,1),E53:E55,0))))</f>
        <v>Don Logan (IRE)</v>
      </c>
      <c r="G63" t="s">
        <v>68</v>
      </c>
      <c r="H63">
        <f>COUNTIF(A2:A30, "*")</f>
        <v>11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 t="e">
        <f t="shared" si="10"/>
        <v>#N/A</v>
      </c>
      <c r="AB63" t="e">
        <f t="shared" si="11"/>
        <v>#N/A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Diviner (IRE)</v>
      </c>
      <c r="C64">
        <f>INDEX(AF$2:AF$20,MATCH(B64,A$2:A$20,0))</f>
        <v>3.5</v>
      </c>
      <c r="D64">
        <v>1</v>
      </c>
      <c r="E64">
        <f>SUMIF(B53:B61, B64, G53:G61)</f>
        <v>0.69888017345136699</v>
      </c>
      <c r="F64">
        <v>0</v>
      </c>
      <c r="G64" t="str">
        <f>K2</f>
        <v>Haymarket Nursery (Div 1)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Don Logan (IRE)</v>
      </c>
      <c r="C65">
        <f>INDEX(AF$2:AF$20,MATCH(B65,A$2:A$20,0))</f>
        <v>2.75</v>
      </c>
      <c r="D65">
        <v>1</v>
      </c>
      <c r="F65">
        <f>IF(G68="Non Handicap", F64+1, F64)</f>
        <v>0</v>
      </c>
      <c r="G65" t="str">
        <f>D2</f>
        <v xml:space="preserve">7f </v>
      </c>
      <c r="H65">
        <f>LARGE(G58:G60, 1)</f>
        <v>0.30236364328397974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Diviner (IRE)</v>
      </c>
      <c r="C66">
        <f>INDEX(AF$2:AF$20,MATCH(B66,A$2:A$20,0))</f>
        <v>3.5</v>
      </c>
      <c r="D66">
        <v>1</v>
      </c>
      <c r="F66">
        <f>IF(B65=B66, F65+1, F65)</f>
        <v>0</v>
      </c>
      <c r="G66">
        <f>F2</f>
        <v>3752</v>
      </c>
      <c r="H66">
        <f ca="1">LARGE(F53:F55, 1)</f>
        <v>0.69888017345136699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Diviner (IRE)</v>
      </c>
      <c r="F67">
        <f>IF(H63&lt;11, F66+1, F66)</f>
        <v>0</v>
      </c>
      <c r="G67" t="str">
        <f>G2</f>
        <v>Good To Soft</v>
      </c>
      <c r="H67" t="str">
        <f ca="1">INDEX(B53:B55,MATCH(H66,F53:F55,0))</f>
        <v>Diviner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Diviner (IRE)</v>
      </c>
      <c r="B68" t="str">
        <f ca="1">IF(ISNA(A68), B56, A68)</f>
        <v>Diviner (IRE)</v>
      </c>
      <c r="C68">
        <f ca="1">INDEX(AF$2:AF$20,MATCH(B68,A$2:A$20,0))</f>
        <v>3.5</v>
      </c>
      <c r="D68">
        <v>1</v>
      </c>
      <c r="F68">
        <f ca="1">IF(E70&gt;0.5, F67+1, F67)</f>
        <v>1</v>
      </c>
      <c r="G68" t="str">
        <f>I2</f>
        <v>Handicap</v>
      </c>
      <c r="H68">
        <f ca="1">IF(G66&gt;10000, G70+1, G70)</f>
        <v>0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Diviner (IRE)</v>
      </c>
      <c r="C69">
        <f ca="1">INDEX(AF$2:AF$20,MATCH(B69,A$2:A$20,0))</f>
        <v>3.5</v>
      </c>
      <c r="D69">
        <v>1</v>
      </c>
      <c r="F69">
        <f ca="1">IF(E70&gt;1, F68+1, F68)</f>
        <v>1</v>
      </c>
      <c r="G69">
        <f ca="1">IF(G66&lt;5000, F70-1, F70)</f>
        <v>0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Diviner (IRE)</v>
      </c>
      <c r="C70">
        <f ca="1">INDEX(AF$2:AF$20,MATCH(B70,A$2:A$20,0))</f>
        <v>3.5</v>
      </c>
      <c r="D70">
        <v>1</v>
      </c>
      <c r="E70">
        <f ca="1">SUMIF(B53:B61, B70, G53:G61)</f>
        <v>0.69888017345136699</v>
      </c>
      <c r="F70">
        <f ca="1">IF(E70&gt;1.5, F69+1, F69)</f>
        <v>1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Diviner (IRE)</v>
      </c>
      <c r="C72">
        <f>C53</f>
        <v>238.8997</v>
      </c>
      <c r="D72">
        <f>(1/C72)*(C72-C73)</f>
        <v>3.7651784409942295E-3</v>
      </c>
      <c r="E72">
        <f>H53</f>
        <v>3.5</v>
      </c>
      <c r="F72">
        <f>(E72*10)-10</f>
        <v>25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Don Logan (IRE)</v>
      </c>
      <c r="C73">
        <f t="shared" si="19"/>
        <v>238.00020000000001</v>
      </c>
      <c r="D73">
        <f>(1/C73)*(C73-C74)</f>
        <v>9.6178070438596275E-2</v>
      </c>
      <c r="E73">
        <f t="shared" ref="E73:E74" si="20">H54</f>
        <v>2.75</v>
      </c>
      <c r="F73">
        <f>(E73*10)-10</f>
        <v>17.5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Socru (IRE)</v>
      </c>
      <c r="C74">
        <f t="shared" si="19"/>
        <v>215.10980000000001</v>
      </c>
      <c r="E74">
        <f t="shared" si="20"/>
        <v>12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2.75</v>
      </c>
      <c r="C77">
        <f>SMALL(AF2:AF50, 1)</f>
        <v>2.75</v>
      </c>
      <c r="D77" t="str">
        <f>IF(G77&lt;=3, "YES", "NO")</f>
        <v>YES</v>
      </c>
      <c r="E77">
        <f>IF(C77=0,SMALL(AF2:AF49,2), C77)</f>
        <v>2.75</v>
      </c>
      <c r="F77">
        <f>IF(E77=0, SMALL(AF2:AF49, 3), E77)</f>
        <v>2.75</v>
      </c>
      <c r="G77">
        <f>IF(F77=0, SMALL(AF2:AF49, 4), F77)</f>
        <v>2.75</v>
      </c>
      <c r="H77" t="str">
        <f>INDEX(A2:A50, MATCH(G77, AF2:AF50, 0))</f>
        <v>Don Logan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238.00020000000001</v>
      </c>
      <c r="C78">
        <f>(B79-B78)+0.01</f>
        <v>0.90949999999998909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238.8997</v>
      </c>
      <c r="C79">
        <f>C78/B79</f>
        <v>3.8070370117668172E-3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Don Logan (IRE) is highly rated.</v>
      </c>
      <c r="H79" t="str">
        <f>INDEX(A2:A50, MATCH(B79, AE2:AE50, 0))</f>
        <v>Diviner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19.639299999999999</v>
      </c>
      <c r="C80">
        <f>(B81-B80)+0.01</f>
        <v>0.01</v>
      </c>
      <c r="D80" t="str">
        <f>D2</f>
        <v xml:space="preserve">7f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19.639299999999999</v>
      </c>
      <c r="C81">
        <f>C80/B81</f>
        <v>5.0918311752455538E-4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Ocean Reach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Leicester</v>
      </c>
    </row>
    <row r="82" spans="1:19" hidden="1" outlineLevel="1">
      <c r="A82" t="s">
        <v>110</v>
      </c>
      <c r="B82">
        <f>INDEX(M2:M49, MATCH(H77, A2:A49, 0))</f>
        <v>84.67</v>
      </c>
      <c r="C82">
        <f>(B83-B82)+0.01</f>
        <v>1.9999999999999949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86.66</v>
      </c>
      <c r="C83">
        <f>C82/B83</f>
        <v>2.307869836141236E-2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Don Logan (IRE)is the form horse.</v>
      </c>
      <c r="H83" t="str">
        <f>INDEX(A2:A50,MATCH(B83,INDEX(M2:M50,0)))</f>
        <v>Ocean Reach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1.3369</v>
      </c>
      <c r="C84">
        <f>(B85-B84)+0.01</f>
        <v>0.53380000000000005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1.8607</v>
      </c>
      <c r="C85">
        <f>C84/B85</f>
        <v>0.28688128123824369</v>
      </c>
      <c r="D85" t="str">
        <f>IF(AND(J2="2yo", C85&gt;0.2), "YES", "NO")</f>
        <v>YES</v>
      </c>
      <c r="E85" t="str">
        <f>IF(J2&lt;&gt;"2yo", "IGNORE", "")</f>
        <v/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 xml:space="preserve">PLUS: The Stallion rating for lay selection Don Logan (IRE) is 28.69% worse than best-rated stallion Socru (IRE). </v>
      </c>
      <c r="H85" t="str">
        <f>INDEX(A2:A50, MATCH(B85, AC2:AC50, 0))</f>
        <v>Socru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15.45</v>
      </c>
      <c r="C86">
        <f>(B87-B86)+0.01</f>
        <v>11.76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27.2</v>
      </c>
      <c r="C87">
        <f>C86/B87</f>
        <v>0.43235294117647061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Diviner (IRE) is 43.24% ahead of Don Logan (IRE). </v>
      </c>
      <c r="H87" t="str">
        <f>INDEX(A2:A50, MATCH(B87, AD2:AD50, 0))</f>
        <v>Diviner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0.86250000000000004</v>
      </c>
      <c r="C88">
        <f>B89-B88</f>
        <v>1.8627</v>
      </c>
      <c r="H88" t="str">
        <f>INDEX(X2:X50, MATCH(B88, Y2:Y50, 0))</f>
        <v>Egan, John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2.7252000000000001</v>
      </c>
      <c r="C89">
        <f>C88/B89</f>
        <v>0.68350946719506822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McDonald, P J is 68.35% ahead of Egan, John. </v>
      </c>
      <c r="H89" t="str">
        <f>INDEX(X2:X50, MATCH(B89, Y2:Y50, 0))</f>
        <v>McDonald, P J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59.516399999999997</v>
      </c>
      <c r="C90">
        <f>(B91-B90)+0.01</f>
        <v>0.01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59.516399999999997</v>
      </c>
      <c r="C91">
        <f>(C90+0.01)/(B91+0.01)</f>
        <v>3.3598537791635312E-4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Don Logan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2</v>
      </c>
      <c r="E92">
        <f>COUNTIF(D79:D91, "YES")</f>
        <v>3</v>
      </c>
      <c r="F92" t="str">
        <f>IF(E92=0, "", IF(E92=1, "*", IF(E92=2, "**", IF(E92=3, "***", IF(E92=4, "****", IF(E92&gt;4, "*****", ""))))))</f>
        <v>***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53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0.24529999999999999</v>
      </c>
    </row>
    <row r="96" spans="1:19" hidden="1" outlineLevel="1">
      <c r="A96" t="s">
        <v>70</v>
      </c>
      <c r="B96">
        <f>INDEX(Sheet1!H:H, MATCH($A$51, Sheet1!$A:$A,0))</f>
        <v>0.24529999999999999</v>
      </c>
      <c r="C96" t="b">
        <f>IF(AND($B$94&gt;15,B96&gt;0.25),B55)</f>
        <v>0</v>
      </c>
      <c r="D96">
        <f t="shared" ref="D96:D101" si="22">RANK(B96, B$96:B$101, 2)</f>
        <v>5</v>
      </c>
      <c r="E96">
        <f t="shared" ref="E96:E101" si="23">7-D96</f>
        <v>2</v>
      </c>
      <c r="F96" t="str">
        <f t="shared" ref="F96:F101" si="24">IF(AND(OR(E96=1, E96=2), C96&lt;&gt;FALSE), C96, "")</f>
        <v/>
      </c>
      <c r="G96" t="str">
        <f>INDEX(F96:F101,MATCH(1,E96:E101,0))</f>
        <v>Don Logan (IRE)</v>
      </c>
    </row>
    <row r="97" spans="1:6" hidden="1" outlineLevel="1">
      <c r="A97" t="s">
        <v>25</v>
      </c>
      <c r="B97">
        <f>INDEX(Sheet1!J:J, MATCH($A$51, Sheet1!$A:$A,0))</f>
        <v>0.1321</v>
      </c>
      <c r="C97" t="b">
        <f>IF(AND($B$94&gt;15,B97&gt;0.25),B56)</f>
        <v>0</v>
      </c>
      <c r="D97">
        <f t="shared" si="22"/>
        <v>2</v>
      </c>
      <c r="E97">
        <f t="shared" si="23"/>
        <v>5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0.3019</v>
      </c>
      <c r="C98" t="str">
        <f>IF(AND($B$94&gt;15,B98&gt;0.25),B57)</f>
        <v>Don Logan (IRE)</v>
      </c>
      <c r="D98">
        <f t="shared" si="22"/>
        <v>6</v>
      </c>
      <c r="E98">
        <f t="shared" si="23"/>
        <v>1</v>
      </c>
      <c r="F98" t="str">
        <f t="shared" si="24"/>
        <v>Don Logan (IRE)</v>
      </c>
    </row>
    <row r="99" spans="1:6" hidden="1" outlineLevel="1">
      <c r="A99" t="s">
        <v>26</v>
      </c>
      <c r="B99">
        <f>INDEX(Sheet1!P:P, MATCH($A$51, Sheet1!$A:$A,0))</f>
        <v>0.1132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0.15090000000000001</v>
      </c>
      <c r="C100" t="b">
        <f>IF(AND($B$94&gt;15,B100&gt;0.25),B58)</f>
        <v>0</v>
      </c>
      <c r="D100">
        <f t="shared" si="22"/>
        <v>3</v>
      </c>
      <c r="E100">
        <f t="shared" si="23"/>
        <v>4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0.22639999999999999</v>
      </c>
      <c r="C101" t="b">
        <f>IF(AND($B$94&gt;15,B101&gt;0.25),B60)</f>
        <v>0</v>
      </c>
      <c r="D101">
        <f t="shared" si="22"/>
        <v>4</v>
      </c>
      <c r="E101">
        <f t="shared" si="23"/>
        <v>3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2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2.5703125" bestFit="1" customWidth="1"/>
    <col min="2" max="2" width="19.85546875" bestFit="1" customWidth="1"/>
    <col min="3" max="5" width="12" bestFit="1" customWidth="1"/>
    <col min="6" max="6" width="13.28515625" bestFit="1" customWidth="1"/>
    <col min="7" max="7" width="80.140625" bestFit="1" customWidth="1"/>
    <col min="8" max="8" width="22" bestFit="1" customWidth="1"/>
    <col min="9" max="9" width="13.42578125" bestFit="1" customWidth="1"/>
    <col min="10" max="10" width="16.28515625" bestFit="1" customWidth="1"/>
    <col min="11" max="11" width="54.5703125" bestFit="1" customWidth="1"/>
    <col min="12" max="19" width="22.57031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22" bestFit="1" customWidth="1"/>
    <col min="25" max="25" width="14.42578125" bestFit="1" customWidth="1"/>
    <col min="26" max="26" width="19.5703125" bestFit="1" customWidth="1"/>
    <col min="27" max="27" width="15" bestFit="1" customWidth="1"/>
    <col min="28" max="28" width="15.1406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523</v>
      </c>
      <c r="B2" s="1">
        <v>0.53472222222222221</v>
      </c>
      <c r="C2" t="s">
        <v>212</v>
      </c>
      <c r="D2" t="s">
        <v>327</v>
      </c>
      <c r="F2">
        <v>6814</v>
      </c>
      <c r="G2" t="s">
        <v>328</v>
      </c>
      <c r="H2" t="s">
        <v>329</v>
      </c>
      <c r="I2" t="s">
        <v>233</v>
      </c>
      <c r="J2" t="s">
        <v>521</v>
      </c>
      <c r="K2" t="s">
        <v>522</v>
      </c>
      <c r="L2">
        <v>5</v>
      </c>
      <c r="M2">
        <v>51.982999999999997</v>
      </c>
      <c r="N2">
        <v>76.281300000000002</v>
      </c>
      <c r="O2">
        <v>33.853900000000003</v>
      </c>
      <c r="P2">
        <v>8.1036999999999999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20.712900000000001</v>
      </c>
      <c r="X2" t="s">
        <v>376</v>
      </c>
      <c r="Y2">
        <v>3.831</v>
      </c>
      <c r="Z2" t="s">
        <v>357</v>
      </c>
      <c r="AA2">
        <v>3.3694999999999999</v>
      </c>
      <c r="AB2" t="s">
        <v>524</v>
      </c>
      <c r="AC2">
        <v>0.84740000000000004</v>
      </c>
      <c r="AD2">
        <v>53.183199999999999</v>
      </c>
      <c r="AE2" s="23">
        <v>274.0444</v>
      </c>
      <c r="AF2">
        <v>7</v>
      </c>
      <c r="AG2">
        <v>111</v>
      </c>
    </row>
    <row r="3" spans="1:33">
      <c r="A3" t="s">
        <v>526</v>
      </c>
      <c r="B3" s="1">
        <v>0.53472222222222221</v>
      </c>
      <c r="C3" t="s">
        <v>212</v>
      </c>
      <c r="D3" t="s">
        <v>327</v>
      </c>
      <c r="F3">
        <v>6814</v>
      </c>
      <c r="G3" t="s">
        <v>328</v>
      </c>
      <c r="H3" t="s">
        <v>329</v>
      </c>
      <c r="I3" t="s">
        <v>233</v>
      </c>
      <c r="J3" t="s">
        <v>521</v>
      </c>
      <c r="K3" t="s">
        <v>522</v>
      </c>
      <c r="L3">
        <v>5</v>
      </c>
      <c r="M3">
        <v>89.2958</v>
      </c>
      <c r="N3">
        <v>50.012</v>
      </c>
      <c r="O3">
        <v>28.385899999999999</v>
      </c>
      <c r="P3">
        <v>11.2531</v>
      </c>
      <c r="Q3">
        <v>3.6238000000000001</v>
      </c>
      <c r="R3">
        <v>0</v>
      </c>
      <c r="S3">
        <v>0</v>
      </c>
      <c r="T3">
        <v>0</v>
      </c>
      <c r="U3">
        <v>0</v>
      </c>
      <c r="V3">
        <v>0</v>
      </c>
      <c r="W3">
        <v>19.204999999999998</v>
      </c>
      <c r="X3" t="s">
        <v>360</v>
      </c>
      <c r="Y3">
        <v>2.9236</v>
      </c>
      <c r="Z3" t="s">
        <v>361</v>
      </c>
      <c r="AA3">
        <v>2.0125000000000002</v>
      </c>
      <c r="AB3" t="s">
        <v>527</v>
      </c>
      <c r="AC3">
        <v>2.2524999999999999</v>
      </c>
      <c r="AD3">
        <v>40.200000000000003</v>
      </c>
      <c r="AE3">
        <v>263.59440000000001</v>
      </c>
      <c r="AF3">
        <v>4</v>
      </c>
      <c r="AG3">
        <v>116</v>
      </c>
    </row>
    <row r="4" spans="1:33">
      <c r="A4" t="s">
        <v>528</v>
      </c>
      <c r="B4" s="1">
        <v>0.53472222222222221</v>
      </c>
      <c r="C4" t="s">
        <v>212</v>
      </c>
      <c r="D4" t="s">
        <v>327</v>
      </c>
      <c r="F4">
        <v>6814</v>
      </c>
      <c r="G4" t="s">
        <v>328</v>
      </c>
      <c r="H4" t="s">
        <v>329</v>
      </c>
      <c r="I4" t="s">
        <v>233</v>
      </c>
      <c r="J4" t="s">
        <v>521</v>
      </c>
      <c r="K4" t="s">
        <v>522</v>
      </c>
      <c r="L4">
        <v>4</v>
      </c>
      <c r="M4">
        <v>80.876499999999993</v>
      </c>
      <c r="N4">
        <v>64.625500000000002</v>
      </c>
      <c r="O4">
        <v>30.895499999999998</v>
      </c>
      <c r="P4">
        <v>5.3489000000000004</v>
      </c>
      <c r="Q4">
        <v>3.4931000000000001</v>
      </c>
      <c r="R4">
        <v>3.4824000000000002</v>
      </c>
      <c r="S4">
        <v>2.9546999999999999</v>
      </c>
      <c r="T4">
        <v>0</v>
      </c>
      <c r="U4">
        <v>0</v>
      </c>
      <c r="V4">
        <v>0</v>
      </c>
      <c r="W4">
        <v>12.1607</v>
      </c>
      <c r="X4" t="s">
        <v>356</v>
      </c>
      <c r="Y4">
        <v>6.8779000000000003</v>
      </c>
      <c r="Z4" t="s">
        <v>357</v>
      </c>
      <c r="AA4">
        <v>3.3694999999999999</v>
      </c>
      <c r="AB4" t="s">
        <v>529</v>
      </c>
      <c r="AC4">
        <v>0.2878</v>
      </c>
      <c r="AD4">
        <v>42.747799999999998</v>
      </c>
      <c r="AE4">
        <v>262.29219999999998</v>
      </c>
      <c r="AF4">
        <v>3</v>
      </c>
      <c r="AG4">
        <v>116</v>
      </c>
    </row>
    <row r="5" spans="1:33">
      <c r="A5" t="s">
        <v>530</v>
      </c>
      <c r="B5" s="1">
        <v>0.53472222222222221</v>
      </c>
      <c r="C5" t="s">
        <v>212</v>
      </c>
      <c r="D5" t="s">
        <v>327</v>
      </c>
      <c r="F5">
        <v>6814</v>
      </c>
      <c r="G5" t="s">
        <v>328</v>
      </c>
      <c r="H5" t="s">
        <v>329</v>
      </c>
      <c r="I5" t="s">
        <v>233</v>
      </c>
      <c r="J5" t="s">
        <v>521</v>
      </c>
      <c r="K5" t="s">
        <v>522</v>
      </c>
      <c r="L5">
        <v>5</v>
      </c>
      <c r="M5">
        <v>68.860600000000005</v>
      </c>
      <c r="N5">
        <v>66.774100000000004</v>
      </c>
      <c r="O5">
        <v>29.4056</v>
      </c>
      <c r="P5">
        <v>6.4995000000000003</v>
      </c>
      <c r="Q5">
        <v>3.9407999999999999</v>
      </c>
      <c r="R5">
        <v>4.2031999999999998</v>
      </c>
      <c r="S5">
        <v>3.1341000000000001</v>
      </c>
      <c r="T5">
        <v>1.7095</v>
      </c>
      <c r="U5">
        <v>0</v>
      </c>
      <c r="V5">
        <v>0</v>
      </c>
      <c r="W5">
        <v>18.5121</v>
      </c>
      <c r="X5" t="s">
        <v>531</v>
      </c>
      <c r="Y5">
        <v>2.5487000000000002</v>
      </c>
      <c r="Z5" t="s">
        <v>532</v>
      </c>
      <c r="AA5">
        <v>2.6303000000000001</v>
      </c>
      <c r="AB5" t="s">
        <v>456</v>
      </c>
      <c r="AC5">
        <v>0.63949999999999996</v>
      </c>
      <c r="AD5">
        <v>29.061199999999999</v>
      </c>
      <c r="AE5">
        <v>240.99799999999999</v>
      </c>
      <c r="AF5">
        <v>12</v>
      </c>
      <c r="AG5">
        <v>104</v>
      </c>
    </row>
    <row r="6" spans="1:33">
      <c r="A6" t="s">
        <v>533</v>
      </c>
      <c r="B6" s="1">
        <v>0.53472222222222221</v>
      </c>
      <c r="C6" t="s">
        <v>212</v>
      </c>
      <c r="D6" t="s">
        <v>327</v>
      </c>
      <c r="F6">
        <v>6814</v>
      </c>
      <c r="G6" t="s">
        <v>328</v>
      </c>
      <c r="H6" t="s">
        <v>329</v>
      </c>
      <c r="I6" t="s">
        <v>233</v>
      </c>
      <c r="J6" t="s">
        <v>521</v>
      </c>
      <c r="K6" t="s">
        <v>522</v>
      </c>
      <c r="L6">
        <v>5</v>
      </c>
      <c r="M6">
        <v>82.903300000000002</v>
      </c>
      <c r="N6">
        <v>42.656700000000001</v>
      </c>
      <c r="O6">
        <v>12.252599999999999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18.703600000000002</v>
      </c>
      <c r="X6" t="s">
        <v>333</v>
      </c>
      <c r="Y6">
        <v>2.7477999999999998</v>
      </c>
      <c r="Z6" t="s">
        <v>334</v>
      </c>
      <c r="AA6">
        <v>2.3571</v>
      </c>
      <c r="AB6" t="s">
        <v>534</v>
      </c>
      <c r="AC6">
        <v>1.6665000000000001</v>
      </c>
      <c r="AD6">
        <v>37.9998</v>
      </c>
      <c r="AE6">
        <v>225.8152</v>
      </c>
      <c r="AF6">
        <v>2.5</v>
      </c>
      <c r="AG6">
        <v>0</v>
      </c>
    </row>
    <row r="7" spans="1:33">
      <c r="A7" t="s">
        <v>535</v>
      </c>
      <c r="B7" s="1">
        <v>0.53472222222222221</v>
      </c>
      <c r="C7" t="s">
        <v>212</v>
      </c>
      <c r="D7" t="s">
        <v>327</v>
      </c>
      <c r="F7">
        <v>6814</v>
      </c>
      <c r="G7" t="s">
        <v>328</v>
      </c>
      <c r="H7" t="s">
        <v>329</v>
      </c>
      <c r="I7" t="s">
        <v>233</v>
      </c>
      <c r="J7" t="s">
        <v>521</v>
      </c>
      <c r="K7" t="s">
        <v>522</v>
      </c>
      <c r="L7">
        <v>5</v>
      </c>
      <c r="M7">
        <v>77.772000000000006</v>
      </c>
      <c r="N7">
        <v>60.4634</v>
      </c>
      <c r="O7">
        <v>22.5717</v>
      </c>
      <c r="P7">
        <v>9.5045999999999999</v>
      </c>
      <c r="Q7">
        <v>3.052</v>
      </c>
      <c r="R7">
        <v>3.9399000000000002</v>
      </c>
      <c r="S7">
        <v>4.1874000000000002</v>
      </c>
      <c r="T7">
        <v>2.2938000000000001</v>
      </c>
      <c r="U7">
        <v>0.96220000000000006</v>
      </c>
      <c r="V7">
        <v>1.0354000000000001</v>
      </c>
      <c r="W7">
        <v>17.572900000000001</v>
      </c>
      <c r="X7" t="s">
        <v>536</v>
      </c>
      <c r="Y7">
        <v>1.1013999999999999</v>
      </c>
      <c r="Z7" t="s">
        <v>537</v>
      </c>
      <c r="AA7">
        <v>2.4241999999999999</v>
      </c>
      <c r="AB7" t="s">
        <v>538</v>
      </c>
      <c r="AC7">
        <v>0.51800000000000002</v>
      </c>
      <c r="AD7">
        <v>15.9245</v>
      </c>
      <c r="AE7">
        <v>223.32339999999999</v>
      </c>
      <c r="AF7">
        <v>12</v>
      </c>
      <c r="AG7">
        <v>106</v>
      </c>
    </row>
    <row r="8" spans="1:33">
      <c r="A8" t="s">
        <v>539</v>
      </c>
      <c r="B8" s="1">
        <v>0.53472222222222221</v>
      </c>
      <c r="C8" t="s">
        <v>212</v>
      </c>
      <c r="D8" t="s">
        <v>327</v>
      </c>
      <c r="F8">
        <v>6814</v>
      </c>
      <c r="G8" t="s">
        <v>328</v>
      </c>
      <c r="H8" t="s">
        <v>329</v>
      </c>
      <c r="I8" t="s">
        <v>233</v>
      </c>
      <c r="J8" t="s">
        <v>521</v>
      </c>
      <c r="K8" t="s">
        <v>522</v>
      </c>
      <c r="L8">
        <v>5</v>
      </c>
      <c r="M8">
        <v>59.668399999999998</v>
      </c>
      <c r="N8">
        <v>62.996600000000001</v>
      </c>
      <c r="O8">
        <v>25.121200000000002</v>
      </c>
      <c r="P8">
        <v>12.103</v>
      </c>
      <c r="Q8">
        <v>6.6936999999999998</v>
      </c>
      <c r="R8">
        <v>7.1788999999999996</v>
      </c>
      <c r="S8">
        <v>3.4356</v>
      </c>
      <c r="T8">
        <v>1.863</v>
      </c>
      <c r="U8">
        <v>1.8754999999999999</v>
      </c>
      <c r="V8">
        <v>2.327</v>
      </c>
      <c r="W8">
        <v>10.9886</v>
      </c>
      <c r="X8" t="s">
        <v>352</v>
      </c>
      <c r="Y8">
        <v>2.7681</v>
      </c>
      <c r="Z8" t="s">
        <v>353</v>
      </c>
      <c r="AA8">
        <v>2.6894</v>
      </c>
      <c r="AB8" t="s">
        <v>540</v>
      </c>
      <c r="AC8">
        <v>0.44130000000000003</v>
      </c>
      <c r="AD8">
        <v>15.3439</v>
      </c>
      <c r="AE8">
        <v>215.49430000000001</v>
      </c>
      <c r="AF8">
        <v>7</v>
      </c>
      <c r="AG8">
        <v>0</v>
      </c>
    </row>
    <row r="9" spans="1:33">
      <c r="A9" t="s">
        <v>541</v>
      </c>
      <c r="B9" s="1">
        <v>0.53472222222222221</v>
      </c>
      <c r="C9" t="s">
        <v>212</v>
      </c>
      <c r="D9" t="s">
        <v>327</v>
      </c>
      <c r="F9">
        <v>6814</v>
      </c>
      <c r="G9" t="s">
        <v>328</v>
      </c>
      <c r="H9" t="s">
        <v>329</v>
      </c>
      <c r="I9" t="s">
        <v>233</v>
      </c>
      <c r="J9" t="s">
        <v>521</v>
      </c>
      <c r="K9" t="s">
        <v>522</v>
      </c>
      <c r="L9">
        <v>5</v>
      </c>
      <c r="M9">
        <v>47.380400000000002</v>
      </c>
      <c r="N9">
        <v>73.445800000000006</v>
      </c>
      <c r="O9">
        <v>24.6662</v>
      </c>
      <c r="P9">
        <v>11.7666</v>
      </c>
      <c r="Q9">
        <v>6.2934000000000001</v>
      </c>
      <c r="R9">
        <v>4.7992999999999997</v>
      </c>
      <c r="S9">
        <v>2.4998999999999998</v>
      </c>
      <c r="T9">
        <v>1.3765000000000001</v>
      </c>
      <c r="U9">
        <v>1.2039</v>
      </c>
      <c r="V9">
        <v>0</v>
      </c>
      <c r="W9">
        <v>18.3886</v>
      </c>
      <c r="X9" t="s">
        <v>542</v>
      </c>
      <c r="Y9">
        <v>0.69699999999999995</v>
      </c>
      <c r="Z9" t="s">
        <v>543</v>
      </c>
      <c r="AA9">
        <v>1.0032000000000001</v>
      </c>
      <c r="AB9" t="s">
        <v>387</v>
      </c>
      <c r="AC9">
        <v>0.93689999999999996</v>
      </c>
      <c r="AD9">
        <v>16.252700000000001</v>
      </c>
      <c r="AE9">
        <v>212.2655</v>
      </c>
      <c r="AF9">
        <v>14</v>
      </c>
      <c r="AG9">
        <v>105</v>
      </c>
    </row>
    <row r="10" spans="1:33">
      <c r="A10" t="s">
        <v>544</v>
      </c>
      <c r="B10" s="1">
        <v>0.53472222222222221</v>
      </c>
      <c r="C10" t="s">
        <v>212</v>
      </c>
      <c r="D10" t="s">
        <v>327</v>
      </c>
      <c r="F10">
        <v>6814</v>
      </c>
      <c r="G10" t="s">
        <v>328</v>
      </c>
      <c r="H10" t="s">
        <v>329</v>
      </c>
      <c r="I10" t="s">
        <v>233</v>
      </c>
      <c r="J10" t="s">
        <v>521</v>
      </c>
      <c r="K10" t="s">
        <v>522</v>
      </c>
      <c r="L10">
        <v>5</v>
      </c>
      <c r="M10">
        <v>66.334500000000006</v>
      </c>
      <c r="N10">
        <v>38.451999999999998</v>
      </c>
      <c r="O10">
        <v>18.930199999999999</v>
      </c>
      <c r="P10">
        <v>8.3376999999999999</v>
      </c>
      <c r="Q10">
        <v>5.0087000000000002</v>
      </c>
      <c r="R10">
        <v>3.1040000000000001</v>
      </c>
      <c r="S10">
        <v>2.2947000000000002</v>
      </c>
      <c r="T10">
        <v>1.5118</v>
      </c>
      <c r="U10">
        <v>0.98499999999999999</v>
      </c>
      <c r="V10">
        <v>0</v>
      </c>
      <c r="W10">
        <v>12.109299999999999</v>
      </c>
      <c r="X10" t="s">
        <v>348</v>
      </c>
      <c r="Y10">
        <v>2.2338</v>
      </c>
      <c r="Z10" t="s">
        <v>545</v>
      </c>
      <c r="AA10">
        <v>0.25019999999999998</v>
      </c>
      <c r="AB10" t="s">
        <v>546</v>
      </c>
      <c r="AC10">
        <v>1.1120000000000001</v>
      </c>
      <c r="AD10">
        <v>10.6944</v>
      </c>
      <c r="AE10">
        <v>172.60339999999999</v>
      </c>
      <c r="AF10">
        <v>12</v>
      </c>
      <c r="AG10">
        <v>106</v>
      </c>
    </row>
    <row r="51" spans="1:33" hidden="1" outlineLevel="1">
      <c r="A51" t="str">
        <f>C2</f>
        <v>Wexford</v>
      </c>
      <c r="B51">
        <f>B2</f>
        <v>0.53472222222222221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Chisholm Trail (IRE)</v>
      </c>
      <c r="L52" t="str">
        <f t="shared" si="0"/>
        <v>Irish Lass (IRE)</v>
      </c>
      <c r="M52" t="str">
        <f t="shared" si="0"/>
        <v>Irish Lass (IRE)</v>
      </c>
      <c r="N52" t="str">
        <f t="shared" ref="N52:N91" si="1">INDEX($A$2:$A$20,(MATCH(LARGE(W$2:W$20,$J52),W$2:W$20,0)))</f>
        <v>Irish Lass (IRE)</v>
      </c>
      <c r="O52" t="str">
        <f t="shared" ref="O52:O91" si="2">INDEX($A$2:$A$20,(MATCH(LARGE(AA$2:AA$20,$J52),AA$2:AA$20,0)))</f>
        <v>Irish Lass (IRE)</v>
      </c>
      <c r="P52" t="str">
        <f t="shared" ref="P52:P91" si="3">INDEX($A$2:$A$20,(MATCH(LARGE(Y$2:Y$20,$J52),Y$2:Y$20,0)))</f>
        <v>Cool Colonnade (IRE)</v>
      </c>
      <c r="Q52" t="str">
        <f t="shared" ref="Q52:Q91" si="4">INDEX($A$2:$A$20,(MATCH(LARGE(Y$2:Y$20,$J52),Y$2:Y$20,0)))</f>
        <v>Cool Colonnade (IRE)</v>
      </c>
      <c r="R52" t="str">
        <f t="shared" ref="R52:R91" si="5">INDEX($A$2:$A$20,(MATCH(LARGE(AD$2:AD$20,$J52),AD$2:AD$20,0)))</f>
        <v>Irish Lass (IRE)</v>
      </c>
      <c r="S52" t="str">
        <f t="shared" ref="S52:S80" si="6">A2</f>
        <v>Irish Lass (IRE)</v>
      </c>
      <c r="V52">
        <f t="shared" ref="V52:V80" si="7">SUM(Y52:AF52)</f>
        <v>60</v>
      </c>
      <c r="W52">
        <f t="shared" ref="W52:W80" si="8">V52-AG2</f>
        <v>-51</v>
      </c>
      <c r="X52">
        <f t="shared" ref="X52:X60" si="9">IF(ISNA(W52),"",W52)</f>
        <v>-51</v>
      </c>
      <c r="Y52">
        <f t="shared" ref="Y52:AA80" si="10">(($H$63+1)-(RANK(M2,M$2:M$30)))</f>
        <v>2</v>
      </c>
      <c r="Z52">
        <f t="shared" si="10"/>
        <v>9</v>
      </c>
      <c r="AA52">
        <f t="shared" si="10"/>
        <v>9</v>
      </c>
      <c r="AB52">
        <f t="shared" ref="AB52:AB80" si="11">(($H$63+1)-(RANK(W2,W$2:W$30)))</f>
        <v>9</v>
      </c>
      <c r="AC52">
        <f t="shared" ref="AC52:AC80" si="12">(($H$63+1)-(RANK(Y2,Y$2:Y$30)))</f>
        <v>8</v>
      </c>
      <c r="AD52">
        <f t="shared" ref="AD52:AD80" si="13">(($H$63+1)-(RANK(AA2,AA$2:AA$30)))</f>
        <v>9</v>
      </c>
      <c r="AE52">
        <f t="shared" ref="AE52:AF80" si="14">(($H$63+1)-(RANK(AC2,AC$2:AC$30)))</f>
        <v>5</v>
      </c>
      <c r="AF52">
        <f t="shared" si="14"/>
        <v>9</v>
      </c>
      <c r="AG52" t="str">
        <f>INDEX(S52:S92, MATCH(LARGE(X52:X92, 1),X52:X92, 0))</f>
        <v>Jan Maat (GER)</v>
      </c>
    </row>
    <row r="53" spans="1:33" hidden="1" outlineLevel="1">
      <c r="A53" t="s">
        <v>43</v>
      </c>
      <c r="B53" t="str">
        <f>A2</f>
        <v>Irish Lass (IRE)</v>
      </c>
      <c r="C53">
        <f>AE2</f>
        <v>274.0444</v>
      </c>
      <c r="D53">
        <f>AG2</f>
        <v>111</v>
      </c>
      <c r="E53">
        <f>C53-D53</f>
        <v>163.0444</v>
      </c>
      <c r="F53">
        <f>SUMIF(B53:B61, B53, G53:G61)</f>
        <v>0.30714864779757939</v>
      </c>
      <c r="G53">
        <f>(1/C53)*(C53-C54)</f>
        <v>3.8132506995216787E-2</v>
      </c>
      <c r="H53">
        <f>AF2</f>
        <v>7</v>
      </c>
      <c r="J53">
        <v>2</v>
      </c>
      <c r="K53" t="str">
        <f t="shared" si="0"/>
        <v>Jan Maat (GER)</v>
      </c>
      <c r="L53" t="str">
        <f t="shared" si="0"/>
        <v>Knock On Steel (IRE)</v>
      </c>
      <c r="M53" t="str">
        <f t="shared" si="0"/>
        <v>Cool Colonnade (IRE)</v>
      </c>
      <c r="N53" t="str">
        <f t="shared" si="1"/>
        <v>Chisholm Trail (IRE)</v>
      </c>
      <c r="O53" t="str">
        <f t="shared" si="2"/>
        <v>Irish Lass (IRE)</v>
      </c>
      <c r="P53" t="str">
        <f t="shared" si="3"/>
        <v>Irish Lass (IRE)</v>
      </c>
      <c r="Q53" t="str">
        <f t="shared" si="4"/>
        <v>Irish Lass (IRE)</v>
      </c>
      <c r="R53" t="str">
        <f t="shared" si="5"/>
        <v>Cool Colonnade (IRE)</v>
      </c>
      <c r="S53" t="str">
        <f t="shared" si="6"/>
        <v>Chisholm Trail (IRE)</v>
      </c>
      <c r="V53">
        <f t="shared" si="7"/>
        <v>52</v>
      </c>
      <c r="W53">
        <f t="shared" si="8"/>
        <v>-64</v>
      </c>
      <c r="X53">
        <f t="shared" si="9"/>
        <v>-64</v>
      </c>
      <c r="Y53">
        <f t="shared" si="10"/>
        <v>9</v>
      </c>
      <c r="Z53">
        <f t="shared" si="10"/>
        <v>3</v>
      </c>
      <c r="AA53">
        <f t="shared" si="10"/>
        <v>6</v>
      </c>
      <c r="AB53">
        <f t="shared" si="11"/>
        <v>8</v>
      </c>
      <c r="AC53">
        <f t="shared" si="12"/>
        <v>7</v>
      </c>
      <c r="AD53">
        <f t="shared" si="13"/>
        <v>3</v>
      </c>
      <c r="AE53">
        <f t="shared" si="14"/>
        <v>9</v>
      </c>
      <c r="AF53">
        <f t="shared" si="14"/>
        <v>7</v>
      </c>
    </row>
    <row r="54" spans="1:33" hidden="1" outlineLevel="1">
      <c r="A54" t="s">
        <v>44</v>
      </c>
      <c r="B54" t="str">
        <f>A3</f>
        <v>Chisholm Trail (IRE)</v>
      </c>
      <c r="C54">
        <f>AE3</f>
        <v>263.59440000000001</v>
      </c>
      <c r="D54">
        <f>AG3</f>
        <v>116</v>
      </c>
      <c r="E54">
        <f t="shared" ref="E54:E55" si="15">C54-D54</f>
        <v>147.59440000000001</v>
      </c>
      <c r="F54">
        <f ca="1">SUMIF(B53:B64, B54, G53:G61)</f>
        <v>0.33174329633717908</v>
      </c>
      <c r="H54">
        <f>AF3</f>
        <v>4</v>
      </c>
      <c r="J54">
        <v>3</v>
      </c>
      <c r="K54" t="str">
        <f t="shared" si="0"/>
        <v>Cool Colonnade (IRE)</v>
      </c>
      <c r="L54" t="str">
        <f t="shared" si="0"/>
        <v>Light Of My Life (IRE)</v>
      </c>
      <c r="M54" t="str">
        <f t="shared" si="0"/>
        <v>Light Of My Life (IRE)</v>
      </c>
      <c r="N54" t="str">
        <f t="shared" si="1"/>
        <v>Jan Maat (GER)</v>
      </c>
      <c r="O54" t="str">
        <f t="shared" si="2"/>
        <v>Markhan (USA)</v>
      </c>
      <c r="P54" t="str">
        <f t="shared" si="3"/>
        <v>Chisholm Trail (IRE)</v>
      </c>
      <c r="Q54" t="str">
        <f t="shared" si="4"/>
        <v>Chisholm Trail (IRE)</v>
      </c>
      <c r="R54" t="str">
        <f t="shared" si="5"/>
        <v>Chisholm Trail (IRE)</v>
      </c>
      <c r="S54" t="str">
        <f t="shared" si="6"/>
        <v>Cool Colonnade (IRE)</v>
      </c>
      <c r="V54">
        <f t="shared" si="7"/>
        <v>51</v>
      </c>
      <c r="W54">
        <f t="shared" si="8"/>
        <v>-65</v>
      </c>
      <c r="X54">
        <f t="shared" si="9"/>
        <v>-65</v>
      </c>
      <c r="Y54">
        <f t="shared" si="10"/>
        <v>7</v>
      </c>
      <c r="Z54">
        <f t="shared" si="10"/>
        <v>6</v>
      </c>
      <c r="AA54">
        <f t="shared" si="10"/>
        <v>8</v>
      </c>
      <c r="AB54">
        <f t="shared" si="11"/>
        <v>3</v>
      </c>
      <c r="AC54">
        <f t="shared" si="12"/>
        <v>9</v>
      </c>
      <c r="AD54">
        <f t="shared" si="13"/>
        <v>9</v>
      </c>
      <c r="AE54">
        <f t="shared" si="14"/>
        <v>1</v>
      </c>
      <c r="AF54">
        <f t="shared" si="14"/>
        <v>8</v>
      </c>
    </row>
    <row r="55" spans="1:33" hidden="1" outlineLevel="1">
      <c r="A55" t="s">
        <v>45</v>
      </c>
      <c r="B55" t="str">
        <f>A4</f>
        <v>Cool Colonnade (IRE)</v>
      </c>
      <c r="C55">
        <f>AE4</f>
        <v>262.29219999999998</v>
      </c>
      <c r="D55">
        <f>AG4</f>
        <v>116</v>
      </c>
      <c r="E55">
        <f t="shared" si="15"/>
        <v>146.29219999999998</v>
      </c>
      <c r="F55">
        <f ca="1">SUMIF(B53:B64, B55, G53:G61)</f>
        <v>0.4429985896858053</v>
      </c>
      <c r="H55">
        <f>AF4</f>
        <v>3</v>
      </c>
      <c r="J55">
        <v>4</v>
      </c>
      <c r="K55" t="str">
        <f t="shared" si="0"/>
        <v>Mandarin Monarch (IRE)</v>
      </c>
      <c r="L55" t="str">
        <f t="shared" si="0"/>
        <v>Cool Colonnade (IRE)</v>
      </c>
      <c r="M55" t="str">
        <f t="shared" si="0"/>
        <v>Chisholm Trail (IRE)</v>
      </c>
      <c r="N55" t="str">
        <f t="shared" si="1"/>
        <v>Light Of My Life (IRE)</v>
      </c>
      <c r="O55" t="str">
        <f t="shared" si="2"/>
        <v>Light Of My Life (IRE)</v>
      </c>
      <c r="P55" t="str">
        <f t="shared" si="3"/>
        <v>Markhan (USA)</v>
      </c>
      <c r="Q55" t="str">
        <f t="shared" si="4"/>
        <v>Markhan (USA)</v>
      </c>
      <c r="R55" t="str">
        <f t="shared" si="5"/>
        <v>Jan Maat (GER)</v>
      </c>
      <c r="S55" t="str">
        <f t="shared" si="6"/>
        <v>Light Of My Life (IRE)</v>
      </c>
      <c r="V55">
        <f t="shared" si="7"/>
        <v>44</v>
      </c>
      <c r="W55">
        <f t="shared" si="8"/>
        <v>-60</v>
      </c>
      <c r="X55">
        <f t="shared" si="9"/>
        <v>-60</v>
      </c>
      <c r="Y55">
        <f t="shared" si="10"/>
        <v>5</v>
      </c>
      <c r="Z55">
        <f t="shared" si="10"/>
        <v>7</v>
      </c>
      <c r="AA55">
        <f t="shared" si="10"/>
        <v>7</v>
      </c>
      <c r="AB55">
        <f t="shared" si="11"/>
        <v>6</v>
      </c>
      <c r="AC55">
        <f t="shared" si="12"/>
        <v>4</v>
      </c>
      <c r="AD55">
        <f t="shared" si="13"/>
        <v>6</v>
      </c>
      <c r="AE55">
        <f t="shared" si="14"/>
        <v>4</v>
      </c>
      <c r="AF55">
        <f t="shared" si="14"/>
        <v>5</v>
      </c>
    </row>
    <row r="56" spans="1:33" hidden="1" outlineLevel="1">
      <c r="A56" t="s">
        <v>46</v>
      </c>
      <c r="B56" t="str">
        <f>INDEX(A$2:A$20,MATCH(C56,M$2:M$20,0))</f>
        <v>Chisholm Trail (IRE)</v>
      </c>
      <c r="C56">
        <f>LARGE(M$2:M$20, D56)</f>
        <v>89.2958</v>
      </c>
      <c r="D56">
        <v>1</v>
      </c>
      <c r="E56">
        <f>LARGE(M$2:M$20, F56)</f>
        <v>82.903300000000002</v>
      </c>
      <c r="F56">
        <v>2</v>
      </c>
      <c r="G56">
        <f t="shared" ref="G56:G61" si="16">IF(C56&gt;0, (1/C56)*(C56-E56), 0.1)</f>
        <v>7.1587913429299002E-2</v>
      </c>
      <c r="H56">
        <f t="shared" ref="H56:H61" si="17">INDEX(AF$2:AF$20,MATCH(B56,A$2:A$20,0))</f>
        <v>4</v>
      </c>
      <c r="J56">
        <v>5</v>
      </c>
      <c r="K56" t="str">
        <f t="shared" si="0"/>
        <v>Light Of My Life (IRE)</v>
      </c>
      <c r="L56" t="str">
        <f t="shared" si="0"/>
        <v>Markhan (USA)</v>
      </c>
      <c r="M56" t="str">
        <f t="shared" si="0"/>
        <v>Markhan (USA)</v>
      </c>
      <c r="N56" t="str">
        <f t="shared" si="1"/>
        <v>Knock On Steel (IRE)</v>
      </c>
      <c r="O56" t="str">
        <f t="shared" si="2"/>
        <v>Mandarin Monarch (IRE)</v>
      </c>
      <c r="P56" t="str">
        <f t="shared" si="3"/>
        <v>Jan Maat (GER)</v>
      </c>
      <c r="Q56" t="str">
        <f t="shared" si="4"/>
        <v>Jan Maat (GER)</v>
      </c>
      <c r="R56" t="str">
        <f t="shared" si="5"/>
        <v>Light Of My Life (IRE)</v>
      </c>
      <c r="S56" t="str">
        <f t="shared" si="6"/>
        <v>Jan Maat (GER)</v>
      </c>
      <c r="V56">
        <f t="shared" si="7"/>
        <v>41</v>
      </c>
      <c r="W56">
        <f t="shared" si="8"/>
        <v>41</v>
      </c>
      <c r="X56">
        <f t="shared" si="9"/>
        <v>41</v>
      </c>
      <c r="Y56">
        <f t="shared" si="10"/>
        <v>8</v>
      </c>
      <c r="Z56">
        <f t="shared" si="10"/>
        <v>2</v>
      </c>
      <c r="AA56">
        <f t="shared" si="10"/>
        <v>1</v>
      </c>
      <c r="AB56">
        <f t="shared" si="11"/>
        <v>7</v>
      </c>
      <c r="AC56">
        <f t="shared" si="12"/>
        <v>5</v>
      </c>
      <c r="AD56">
        <f t="shared" si="13"/>
        <v>4</v>
      </c>
      <c r="AE56">
        <f t="shared" si="14"/>
        <v>8</v>
      </c>
      <c r="AF56">
        <f t="shared" si="14"/>
        <v>6</v>
      </c>
    </row>
    <row r="57" spans="1:33" hidden="1" outlineLevel="1">
      <c r="A57" t="s">
        <v>25</v>
      </c>
      <c r="B57" t="str">
        <f>INDEX(A$2:A$20,MATCH(C57,W$2:W$20,0))</f>
        <v>Irish Lass (IRE)</v>
      </c>
      <c r="C57">
        <f>LARGE(W$2:W$20, D57)</f>
        <v>20.712900000000001</v>
      </c>
      <c r="D57">
        <v>1</v>
      </c>
      <c r="E57">
        <f>LARGE(W$2:W$20, F57)</f>
        <v>19.204999999999998</v>
      </c>
      <c r="F57">
        <v>2</v>
      </c>
      <c r="G57">
        <f t="shared" si="16"/>
        <v>7.2800042485600902E-2</v>
      </c>
      <c r="H57">
        <f t="shared" si="17"/>
        <v>7</v>
      </c>
      <c r="J57">
        <v>6</v>
      </c>
      <c r="K57" t="str">
        <f t="shared" si="0"/>
        <v>Motcomb Street (USA)</v>
      </c>
      <c r="L57" t="str">
        <f t="shared" si="0"/>
        <v>Mandarin Monarch (IRE)</v>
      </c>
      <c r="M57" t="str">
        <f t="shared" si="0"/>
        <v>Knock On Steel (IRE)</v>
      </c>
      <c r="N57" t="str">
        <f t="shared" si="1"/>
        <v>Mandarin Monarch (IRE)</v>
      </c>
      <c r="O57" t="str">
        <f t="shared" si="2"/>
        <v>Jan Maat (GER)</v>
      </c>
      <c r="P57" t="str">
        <f t="shared" si="3"/>
        <v>Light Of My Life (IRE)</v>
      </c>
      <c r="Q57" t="str">
        <f t="shared" si="4"/>
        <v>Light Of My Life (IRE)</v>
      </c>
      <c r="R57" t="str">
        <f t="shared" si="5"/>
        <v>Knock On Steel (IRE)</v>
      </c>
      <c r="S57" t="str">
        <f t="shared" si="6"/>
        <v>Mandarin Monarch (IRE)</v>
      </c>
      <c r="V57">
        <f t="shared" si="7"/>
        <v>30</v>
      </c>
      <c r="W57">
        <f t="shared" si="8"/>
        <v>-76</v>
      </c>
      <c r="X57">
        <f t="shared" si="9"/>
        <v>-76</v>
      </c>
      <c r="Y57">
        <f t="shared" si="10"/>
        <v>6</v>
      </c>
      <c r="Z57">
        <f t="shared" si="10"/>
        <v>4</v>
      </c>
      <c r="AA57">
        <f t="shared" si="10"/>
        <v>3</v>
      </c>
      <c r="AB57">
        <f t="shared" si="11"/>
        <v>4</v>
      </c>
      <c r="AC57">
        <f t="shared" si="12"/>
        <v>2</v>
      </c>
      <c r="AD57">
        <f t="shared" si="13"/>
        <v>5</v>
      </c>
      <c r="AE57">
        <f t="shared" si="14"/>
        <v>3</v>
      </c>
      <c r="AF57">
        <f t="shared" si="14"/>
        <v>3</v>
      </c>
    </row>
    <row r="58" spans="1:33" hidden="1" outlineLevel="1">
      <c r="A58" t="s">
        <v>28</v>
      </c>
      <c r="B58" t="str">
        <f>INDEX(A$2:A$20,MATCH(C58,AA$2:AA$20,0))</f>
        <v>Irish Lass (IRE)</v>
      </c>
      <c r="C58">
        <f>LARGE(AA$2:AA$20, D58)</f>
        <v>3.3694999999999999</v>
      </c>
      <c r="D58">
        <v>1</v>
      </c>
      <c r="E58">
        <f>LARGE(AA$2:AA$20, F58)</f>
        <v>3.3694999999999999</v>
      </c>
      <c r="F58">
        <v>2</v>
      </c>
      <c r="G58">
        <f t="shared" si="16"/>
        <v>0</v>
      </c>
      <c r="H58">
        <f t="shared" si="17"/>
        <v>7</v>
      </c>
      <c r="J58">
        <v>7</v>
      </c>
      <c r="K58" t="str">
        <f t="shared" si="0"/>
        <v>Markhan (USA)</v>
      </c>
      <c r="L58" t="str">
        <f t="shared" si="0"/>
        <v>Chisholm Trail (IRE)</v>
      </c>
      <c r="M58" t="str">
        <f t="shared" si="0"/>
        <v>Mandarin Monarch (IRE)</v>
      </c>
      <c r="N58" t="str">
        <f t="shared" si="1"/>
        <v>Cool Colonnade (IRE)</v>
      </c>
      <c r="O58" t="str">
        <f t="shared" si="2"/>
        <v>Chisholm Trail (IRE)</v>
      </c>
      <c r="P58" t="str">
        <f t="shared" si="3"/>
        <v>Motcomb Street (USA)</v>
      </c>
      <c r="Q58" t="str">
        <f t="shared" si="4"/>
        <v>Motcomb Street (USA)</v>
      </c>
      <c r="R58" t="str">
        <f t="shared" si="5"/>
        <v>Mandarin Monarch (IRE)</v>
      </c>
      <c r="S58" t="str">
        <f t="shared" si="6"/>
        <v>Markhan (USA)</v>
      </c>
      <c r="V58">
        <f t="shared" si="7"/>
        <v>31</v>
      </c>
      <c r="W58">
        <f t="shared" si="8"/>
        <v>31</v>
      </c>
      <c r="X58">
        <f t="shared" si="9"/>
        <v>31</v>
      </c>
      <c r="Y58">
        <f t="shared" si="10"/>
        <v>3</v>
      </c>
      <c r="Z58">
        <f t="shared" si="10"/>
        <v>5</v>
      </c>
      <c r="AA58">
        <f t="shared" si="10"/>
        <v>5</v>
      </c>
      <c r="AB58">
        <f t="shared" si="11"/>
        <v>1</v>
      </c>
      <c r="AC58">
        <f t="shared" si="12"/>
        <v>6</v>
      </c>
      <c r="AD58">
        <f t="shared" si="13"/>
        <v>7</v>
      </c>
      <c r="AE58">
        <f t="shared" si="14"/>
        <v>2</v>
      </c>
      <c r="AF58">
        <f t="shared" si="14"/>
        <v>2</v>
      </c>
    </row>
    <row r="59" spans="1:33" hidden="1" outlineLevel="1">
      <c r="A59" t="s">
        <v>30</v>
      </c>
      <c r="B59" t="str">
        <f>INDEX(A$2:A$20,MATCH(C59,AC$2:AC$20,0))</f>
        <v>Chisholm Trail (IRE)</v>
      </c>
      <c r="C59">
        <f>LARGE(AC$2:AC$20, D59)</f>
        <v>2.2524999999999999</v>
      </c>
      <c r="D59">
        <v>1</v>
      </c>
      <c r="E59">
        <f>LARGE(AC$2:AC$20, F59)</f>
        <v>1.6665000000000001</v>
      </c>
      <c r="F59">
        <v>2</v>
      </c>
      <c r="G59">
        <f t="shared" si="16"/>
        <v>0.2601553829078801</v>
      </c>
      <c r="H59">
        <f t="shared" si="17"/>
        <v>4</v>
      </c>
      <c r="J59">
        <v>8</v>
      </c>
      <c r="K59" t="str">
        <f t="shared" si="0"/>
        <v>Irish Lass (IRE)</v>
      </c>
      <c r="L59" t="str">
        <f t="shared" si="0"/>
        <v>Jan Maat (GER)</v>
      </c>
      <c r="M59" t="str">
        <f t="shared" si="0"/>
        <v>Motcomb Street (USA)</v>
      </c>
      <c r="N59" t="str">
        <f t="shared" si="1"/>
        <v>Motcomb Street (USA)</v>
      </c>
      <c r="O59" t="str">
        <f t="shared" si="2"/>
        <v>Knock On Steel (IRE)</v>
      </c>
      <c r="P59" t="str">
        <f t="shared" si="3"/>
        <v>Mandarin Monarch (IRE)</v>
      </c>
      <c r="Q59" t="str">
        <f t="shared" si="4"/>
        <v>Mandarin Monarch (IRE)</v>
      </c>
      <c r="R59" t="str">
        <f t="shared" si="5"/>
        <v>Markhan (USA)</v>
      </c>
      <c r="S59" t="str">
        <f t="shared" si="6"/>
        <v>Knock On Steel (IRE)</v>
      </c>
      <c r="V59">
        <f t="shared" si="7"/>
        <v>31</v>
      </c>
      <c r="W59">
        <f t="shared" si="8"/>
        <v>-74</v>
      </c>
      <c r="X59">
        <f t="shared" si="9"/>
        <v>-74</v>
      </c>
      <c r="Y59">
        <f t="shared" si="10"/>
        <v>1</v>
      </c>
      <c r="Z59">
        <f t="shared" si="10"/>
        <v>8</v>
      </c>
      <c r="AA59">
        <f t="shared" si="10"/>
        <v>4</v>
      </c>
      <c r="AB59">
        <f t="shared" si="11"/>
        <v>5</v>
      </c>
      <c r="AC59">
        <f t="shared" si="12"/>
        <v>1</v>
      </c>
      <c r="AD59">
        <f t="shared" si="13"/>
        <v>2</v>
      </c>
      <c r="AE59">
        <f t="shared" si="14"/>
        <v>6</v>
      </c>
      <c r="AF59">
        <f t="shared" si="14"/>
        <v>4</v>
      </c>
    </row>
    <row r="60" spans="1:33" hidden="1" outlineLevel="1">
      <c r="A60" t="s">
        <v>26</v>
      </c>
      <c r="B60" t="str">
        <f>INDEX(A$2:A$20,MATCH(C60,Y$2:Y$20,0))</f>
        <v>Cool Colonnade (IRE)</v>
      </c>
      <c r="C60">
        <f>LARGE(Y$2:Y$20, D60)</f>
        <v>6.8779000000000003</v>
      </c>
      <c r="D60">
        <v>1</v>
      </c>
      <c r="E60">
        <f>LARGE(Y$2:Y$20, F60)</f>
        <v>3.831</v>
      </c>
      <c r="F60">
        <v>2</v>
      </c>
      <c r="G60">
        <f t="shared" si="16"/>
        <v>0.4429985896858053</v>
      </c>
      <c r="H60">
        <f t="shared" si="17"/>
        <v>3</v>
      </c>
      <c r="J60">
        <v>9</v>
      </c>
      <c r="K60" t="str">
        <f t="shared" si="0"/>
        <v>Knock On Steel (IRE)</v>
      </c>
      <c r="L60" t="str">
        <f t="shared" si="0"/>
        <v>Motcomb Street (USA)</v>
      </c>
      <c r="M60" t="str">
        <f t="shared" si="0"/>
        <v>Jan Maat (GER)</v>
      </c>
      <c r="N60" t="str">
        <f t="shared" si="1"/>
        <v>Markhan (USA)</v>
      </c>
      <c r="O60" t="str">
        <f t="shared" si="2"/>
        <v>Motcomb Street (USA)</v>
      </c>
      <c r="P60" t="str">
        <f t="shared" si="3"/>
        <v>Knock On Steel (IRE)</v>
      </c>
      <c r="Q60" t="str">
        <f t="shared" si="4"/>
        <v>Knock On Steel (IRE)</v>
      </c>
      <c r="R60" t="str">
        <f t="shared" si="5"/>
        <v>Motcomb Street (USA)</v>
      </c>
      <c r="S60" t="str">
        <f t="shared" si="6"/>
        <v>Motcomb Street (USA)</v>
      </c>
      <c r="V60">
        <f t="shared" si="7"/>
        <v>21</v>
      </c>
      <c r="W60">
        <f t="shared" si="8"/>
        <v>-85</v>
      </c>
      <c r="X60">
        <f t="shared" si="9"/>
        <v>-85</v>
      </c>
      <c r="Y60">
        <f t="shared" si="10"/>
        <v>4</v>
      </c>
      <c r="Z60">
        <f t="shared" si="10"/>
        <v>1</v>
      </c>
      <c r="AA60">
        <f t="shared" si="10"/>
        <v>2</v>
      </c>
      <c r="AB60">
        <f t="shared" si="11"/>
        <v>2</v>
      </c>
      <c r="AC60">
        <f t="shared" si="12"/>
        <v>3</v>
      </c>
      <c r="AD60">
        <f t="shared" si="13"/>
        <v>1</v>
      </c>
      <c r="AE60">
        <f t="shared" si="14"/>
        <v>7</v>
      </c>
      <c r="AF60">
        <f t="shared" si="14"/>
        <v>1</v>
      </c>
    </row>
    <row r="61" spans="1:33" hidden="1" outlineLevel="1">
      <c r="A61" t="s">
        <v>47</v>
      </c>
      <c r="B61" t="str">
        <f>INDEX(A$2:A$20,MATCH(C61,AD$2:AD$20,0))</f>
        <v>Irish Lass (IRE)</v>
      </c>
      <c r="C61">
        <f>LARGE(AD$2:AD$20, D61)</f>
        <v>53.183199999999999</v>
      </c>
      <c r="D61">
        <v>1</v>
      </c>
      <c r="E61">
        <f>LARGE(AD$2:AD$20, F61)</f>
        <v>42.747799999999998</v>
      </c>
      <c r="F61">
        <v>2</v>
      </c>
      <c r="G61">
        <f t="shared" si="16"/>
        <v>0.19621609831676171</v>
      </c>
      <c r="H61">
        <f t="shared" si="17"/>
        <v>7</v>
      </c>
      <c r="J61">
        <v>10</v>
      </c>
      <c r="K61" t="e">
        <f t="shared" si="0"/>
        <v>#NUM!</v>
      </c>
      <c r="L61" t="e">
        <f t="shared" si="0"/>
        <v>#NUM!</v>
      </c>
      <c r="M61" t="e">
        <f t="shared" si="0"/>
        <v>#NUM!</v>
      </c>
      <c r="N61" t="e">
        <f t="shared" si="1"/>
        <v>#NUM!</v>
      </c>
      <c r="O61" t="e">
        <f t="shared" si="2"/>
        <v>#NUM!</v>
      </c>
      <c r="P61" t="e">
        <f t="shared" si="3"/>
        <v>#NUM!</v>
      </c>
      <c r="Q61" t="e">
        <f t="shared" si="4"/>
        <v>#NUM!</v>
      </c>
      <c r="R61" t="e">
        <f t="shared" si="5"/>
        <v>#NUM!</v>
      </c>
      <c r="S61">
        <f t="shared" si="6"/>
        <v>0</v>
      </c>
      <c r="V61" t="e">
        <f t="shared" si="7"/>
        <v>#N/A</v>
      </c>
      <c r="W61" t="e">
        <f t="shared" si="8"/>
        <v>#N/A</v>
      </c>
      <c r="X61" t="str">
        <f>IF(ISNA(W61),"",W61)</f>
        <v/>
      </c>
      <c r="Y61" t="e">
        <f t="shared" si="10"/>
        <v>#N/A</v>
      </c>
      <c r="Z61" t="e">
        <f t="shared" si="10"/>
        <v>#N/A</v>
      </c>
      <c r="AA61" t="e">
        <f t="shared" si="10"/>
        <v>#N/A</v>
      </c>
      <c r="AB61" t="e">
        <f t="shared" si="11"/>
        <v>#N/A</v>
      </c>
      <c r="AC61" t="e">
        <f t="shared" si="12"/>
        <v>#N/A</v>
      </c>
      <c r="AD61" t="e">
        <f t="shared" si="13"/>
        <v>#N/A</v>
      </c>
      <c r="AE61" t="e">
        <f t="shared" si="14"/>
        <v>#N/A</v>
      </c>
      <c r="AF61" t="e">
        <f t="shared" si="14"/>
        <v>#N/A</v>
      </c>
    </row>
    <row r="62" spans="1:33" hidden="1" outlineLevel="1">
      <c r="A62" t="s">
        <v>116</v>
      </c>
      <c r="B62" t="str">
        <f>IF(OR(D2="5f ", D2="6f ", D2="7f ", D2="1m "), B57, IF(J2="2yo", B59, B53))</f>
        <v>Irish Lass (IRE)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 t="e">
        <f t="shared" si="10"/>
        <v>#N/A</v>
      </c>
      <c r="Z62" t="e">
        <f t="shared" si="10"/>
        <v>#N/A</v>
      </c>
      <c r="AA62" t="e">
        <f t="shared" si="10"/>
        <v>#N/A</v>
      </c>
      <c r="AB62" t="e">
        <f t="shared" si="11"/>
        <v>#N/A</v>
      </c>
      <c r="AC62" t="e">
        <f t="shared" si="12"/>
        <v>#N/A</v>
      </c>
      <c r="AD62" t="e">
        <f t="shared" si="13"/>
        <v>#N/A</v>
      </c>
      <c r="AE62" t="e">
        <f t="shared" si="14"/>
        <v>#N/A</v>
      </c>
      <c r="AF62" t="e">
        <f t="shared" si="14"/>
        <v>#N/A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Chisholm Trail (IRE)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9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 t="e">
        <f t="shared" si="10"/>
        <v>#N/A</v>
      </c>
      <c r="AB63" t="e">
        <f t="shared" si="11"/>
        <v>#N/A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Irish Lass (IRE)</v>
      </c>
      <c r="C64">
        <f>INDEX(AF$2:AF$20,MATCH(B64,A$2:A$20,0))</f>
        <v>7</v>
      </c>
      <c r="D64">
        <v>1</v>
      </c>
      <c r="E64">
        <f>SUMIF(B53:B61, B64, G53:G61)</f>
        <v>0.30714864779757939</v>
      </c>
      <c r="F64">
        <v>0</v>
      </c>
      <c r="G64" t="str">
        <f>K2</f>
        <v>IRIS First For Racing Footage In Ireland Rated Novice Hurdle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1</v>
      </c>
      <c r="G65" t="str">
        <f>D2</f>
        <v xml:space="preserve">2m½f </v>
      </c>
      <c r="H65">
        <f>LARGE(G58:G60, 1)</f>
        <v>0.4429985896858053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2</v>
      </c>
      <c r="G66">
        <f>F2</f>
        <v>6814</v>
      </c>
      <c r="H66">
        <f ca="1">LARGE(F53:F55, 1)</f>
        <v>0.4429985896858053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Cool Colonnade (IRE)</v>
      </c>
      <c r="F67">
        <f>IF(H63&lt;11, F66+1, F66)</f>
        <v>3</v>
      </c>
      <c r="G67" t="str">
        <f>G2</f>
        <v>Yielding</v>
      </c>
      <c r="H67" t="str">
        <f ca="1">INDEX(B53:B55,MATCH(H66,F53:F55,0))</f>
        <v>Cool Colonnade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Irish Lass (IRE)</v>
      </c>
      <c r="B68" t="str">
        <f ca="1">IF(ISNA(A68), B56, A68)</f>
        <v>Irish Lass (IRE)</v>
      </c>
      <c r="C68">
        <f ca="1">INDEX(AF$2:AF$20,MATCH(B68,A$2:A$20,0))</f>
        <v>7</v>
      </c>
      <c r="D68">
        <v>1</v>
      </c>
      <c r="F68">
        <f ca="1">IF(E70&gt;0.5, F67+1, F67)</f>
        <v>3</v>
      </c>
      <c r="G68" t="str">
        <f>I2</f>
        <v>Non Handicap</v>
      </c>
      <c r="H68">
        <f ca="1">IF(G66&gt;10000, G70+1, G70)</f>
        <v>3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Irish Lass (IRE)</v>
      </c>
      <c r="C69">
        <f ca="1">INDEX(AF$2:AF$20,MATCH(B69,A$2:A$20,0))</f>
        <v>7</v>
      </c>
      <c r="D69">
        <v>1</v>
      </c>
      <c r="F69">
        <f ca="1">IF(E70&gt;1, F68+1, F68)</f>
        <v>3</v>
      </c>
      <c r="G69">
        <f ca="1">IF(G66&lt;5000, F70-1, F70)</f>
        <v>3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Irish Lass (IRE)</v>
      </c>
      <c r="C70">
        <f ca="1">INDEX(AF$2:AF$20,MATCH(B70,A$2:A$20,0))</f>
        <v>7</v>
      </c>
      <c r="D70">
        <v>1</v>
      </c>
      <c r="E70">
        <f ca="1">SUMIF(B53:B61, B70, G53:G61)</f>
        <v>0.30714864779757939</v>
      </c>
      <c r="F70">
        <f ca="1">IF(E70&gt;1.5, F69+1, F69)</f>
        <v>3</v>
      </c>
      <c r="G70">
        <f ca="1">IF(H63&gt;15, G69-1, G69)</f>
        <v>3</v>
      </c>
      <c r="H70" t="str">
        <f ca="1">IF(H68=0,"*",IF(H68=1,"*",IF(H68=2,"**",IF(H68=3,"***",IF(H68=4,"****",IF(H68&gt;=5,"*****","*"))))))</f>
        <v>***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Irish Lass (IRE)</v>
      </c>
      <c r="C72">
        <f>C53</f>
        <v>274.0444</v>
      </c>
      <c r="D72">
        <f>(1/C72)*(C72-C73)</f>
        <v>3.8132506995216787E-2</v>
      </c>
      <c r="E72">
        <f>H53</f>
        <v>7</v>
      </c>
      <c r="F72">
        <f>(E72*10)-10</f>
        <v>60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Chisholm Trail (IRE)</v>
      </c>
      <c r="C73">
        <f t="shared" si="19"/>
        <v>263.59440000000001</v>
      </c>
      <c r="D73">
        <f>(1/C73)*(C73-C74)</f>
        <v>4.9401656484357312E-3</v>
      </c>
      <c r="E73">
        <f t="shared" ref="E73:E74" si="20">H54</f>
        <v>4</v>
      </c>
      <c r="F73">
        <f>(E73*10)-10</f>
        <v>30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Cool Colonnade (IRE)</v>
      </c>
      <c r="C74">
        <f t="shared" si="19"/>
        <v>262.29219999999998</v>
      </c>
      <c r="E74">
        <f t="shared" si="20"/>
        <v>3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2.5</v>
      </c>
      <c r="C77">
        <f>SMALL(AF2:AF50, 1)</f>
        <v>2.5</v>
      </c>
      <c r="D77" t="str">
        <f>IF(G77&lt;=3, "YES", "NO")</f>
        <v>YES</v>
      </c>
      <c r="E77">
        <f>IF(C77=0,SMALL(AF2:AF49,2), C77)</f>
        <v>2.5</v>
      </c>
      <c r="F77">
        <f>IF(E77=0, SMALL(AF2:AF49, 3), E77)</f>
        <v>2.5</v>
      </c>
      <c r="G77">
        <f>IF(F77=0, SMALL(AF2:AF49, 4), F77)</f>
        <v>2.5</v>
      </c>
      <c r="H77" t="str">
        <f>INDEX(A2:A50, MATCH(G77, AF2:AF50, 0))</f>
        <v>Jan Maat (GER)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225.8152</v>
      </c>
      <c r="C78">
        <f>(B79-B78)+0.01</f>
        <v>48.23919999999999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274.0444</v>
      </c>
      <c r="C79">
        <f>C78/B79</f>
        <v>0.17602695037738406</v>
      </c>
      <c r="D79" t="str">
        <f>IF(C79&gt;=0.15, "YES", "NO")</f>
        <v>YES</v>
      </c>
      <c r="G79" t="str">
        <f>IF(D79="YES",CONCATENATE("PLUS: "&amp;H77&amp;" is "&amp;ROUND(C79*100,2)&amp;"% behind top-rated "&amp;H79&amp;". "),CONCATENATE("NEGATIVE: "&amp;H77&amp;" is highly rated."))</f>
        <v xml:space="preserve">PLUS: Jan Maat (GER) is 17.6% behind top-rated Irish Lass (IRE). </v>
      </c>
      <c r="H79" t="str">
        <f>INDEX(A2:A50, MATCH(B79, AE2:AE50, 0))</f>
        <v>Irish Lass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18.703600000000002</v>
      </c>
      <c r="C80">
        <f>(B81-B80)+0.01</f>
        <v>2.0192999999999994</v>
      </c>
      <c r="D80" t="str">
        <f>D2</f>
        <v xml:space="preserve">2m½f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20.712900000000001</v>
      </c>
      <c r="C81">
        <f>C80/B81</f>
        <v>9.748997001868398E-2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Motcomb Street (USA)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Wexford</v>
      </c>
    </row>
    <row r="82" spans="1:19" hidden="1" outlineLevel="1">
      <c r="A82" t="s">
        <v>110</v>
      </c>
      <c r="B82">
        <f>INDEX(M2:M49, MATCH(H77, A2:A49, 0))</f>
        <v>82.903300000000002</v>
      </c>
      <c r="C82">
        <f>(B83-B82)+0.01</f>
        <v>6.4024999999999981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89.2958</v>
      </c>
      <c r="C83">
        <f>C82/B83</f>
        <v>7.1699900779207959E-2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Jan Maat (GER)is the form horse.</v>
      </c>
      <c r="H83" t="str">
        <f>INDEX(A2:A50,MATCH(B83,INDEX(M2:M50,0)))</f>
        <v>Motcomb Street (USA)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1.6665000000000001</v>
      </c>
      <c r="C84">
        <f>(B85-B84)+0.01</f>
        <v>0.59599999999999986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2.2524999999999999</v>
      </c>
      <c r="C85">
        <f>C84/B85</f>
        <v>0.26459489456159818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Chisholm Trail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37.9998</v>
      </c>
      <c r="C86">
        <f>(B87-B86)+0.01</f>
        <v>15.193399999999999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53.183199999999999</v>
      </c>
      <c r="C87">
        <f>C86/B87</f>
        <v>0.28568044043983815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Irish Lass (IRE) is 28.57% ahead of Jan Maat (GER). </v>
      </c>
      <c r="H87" t="str">
        <f>INDEX(A2:A50, MATCH(B87, AD2:AD50, 0))</f>
        <v>Irish Lass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2.7477999999999998</v>
      </c>
      <c r="C88">
        <f>B89-B88</f>
        <v>4.1301000000000005</v>
      </c>
      <c r="H88" t="str">
        <f>INDEX(X2:X50, MATCH(B88, Y2:Y50, 0))</f>
        <v>Blackmore, Miss Rachel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6.8779000000000003</v>
      </c>
      <c r="C89">
        <f>C88/B89</f>
        <v>0.60048852120560059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Walsh, R is 60.05% ahead of Blackmore, Miss Rachel. </v>
      </c>
      <c r="H89" t="str">
        <f>INDEX(X2:X50, MATCH(B89, Y2:Y50, 0))</f>
        <v>Walsh, R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42.656700000000001</v>
      </c>
      <c r="C90">
        <f>(B91-B90)+0.01</f>
        <v>33.634599999999999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76.281300000000002</v>
      </c>
      <c r="C91">
        <f>(C90+0.01)/(B91+0.01)</f>
        <v>0.44100179181636695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Irish Lass (IRE) outperformed Jan Maat (GER) significantly.</v>
      </c>
      <c r="H91" t="str">
        <f>INDEX(A2:A50, MATCH(B91, N2:N50, 0))</f>
        <v>Irish Lass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2</v>
      </c>
      <c r="E92">
        <f>COUNTIF(D79:D91, "YES")</f>
        <v>4</v>
      </c>
      <c r="F92" t="str">
        <f>IF(E92=0, "", IF(E92=1, "*", IF(E92=2, "**", IF(E92=3, "***", IF(E92=4, "****", IF(E92&gt;4, "*****", ""))))))</f>
        <v>****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30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6.6699999999999995E-2</v>
      </c>
    </row>
    <row r="96" spans="1:19" hidden="1" outlineLevel="1">
      <c r="A96" t="s">
        <v>70</v>
      </c>
      <c r="B96">
        <f>INDEX(Sheet1!H:H, MATCH($A$51, Sheet1!$A:$A,0))</f>
        <v>6.6699999999999995E-2</v>
      </c>
      <c r="C96" t="b">
        <f>IF(AND($B$94&gt;15,B96&gt;0.25),B55)</f>
        <v>0</v>
      </c>
      <c r="D96">
        <f t="shared" ref="D96:D101" si="22">RANK(B96, B$96:B$101, 2)</f>
        <v>2</v>
      </c>
      <c r="E96">
        <f t="shared" ref="E96:E101" si="23">7-D96</f>
        <v>5</v>
      </c>
      <c r="F96" t="str">
        <f t="shared" ref="F96:F101" si="24">IF(AND(OR(E96=1, E96=2), C96&lt;&gt;FALSE), C96, "")</f>
        <v/>
      </c>
      <c r="G96" t="e">
        <f>INDEX(F96:F101,MATCH(1,E96:E101,0))</f>
        <v>#N/A</v>
      </c>
    </row>
    <row r="97" spans="1:6" hidden="1" outlineLevel="1">
      <c r="A97" t="s">
        <v>25</v>
      </c>
      <c r="B97">
        <f>INDEX(Sheet1!J:J, MATCH($A$51, Sheet1!$A:$A,0))</f>
        <v>0.1333</v>
      </c>
      <c r="C97" t="b">
        <f>IF(AND($B$94&gt;15,B97&gt;0.25),B56)</f>
        <v>0</v>
      </c>
      <c r="D97">
        <f t="shared" si="22"/>
        <v>3</v>
      </c>
      <c r="E97">
        <f t="shared" si="23"/>
        <v>4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0.2</v>
      </c>
      <c r="C98" t="b">
        <f>IF(AND($B$94&gt;15,B98&gt;0.25),B57)</f>
        <v>0</v>
      </c>
      <c r="D98">
        <f t="shared" si="22"/>
        <v>5</v>
      </c>
      <c r="E98">
        <f t="shared" si="23"/>
        <v>2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0.2</v>
      </c>
      <c r="C99" t="b">
        <f>IF(AND($B$94&gt;15,B99&gt;0.25),B59)</f>
        <v>0</v>
      </c>
      <c r="D99">
        <f t="shared" si="22"/>
        <v>5</v>
      </c>
      <c r="E99">
        <f t="shared" si="23"/>
        <v>2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0.1333</v>
      </c>
      <c r="C100" t="b">
        <f>IF(AND($B$94&gt;15,B100&gt;0.25),B58)</f>
        <v>0</v>
      </c>
      <c r="D100">
        <f t="shared" si="22"/>
        <v>3</v>
      </c>
      <c r="E100">
        <f t="shared" si="23"/>
        <v>4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</v>
      </c>
      <c r="C101" t="b">
        <f>IF(AND($B$94&gt;15,B101&gt;0.25),B60)</f>
        <v>0</v>
      </c>
      <c r="D101">
        <f t="shared" si="22"/>
        <v>1</v>
      </c>
      <c r="E101">
        <f t="shared" si="23"/>
        <v>6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2.85546875" bestFit="1" customWidth="1"/>
    <col min="2" max="2" width="19.7109375" bestFit="1" customWidth="1"/>
    <col min="3" max="3" width="18.5703125" bestFit="1" customWidth="1"/>
    <col min="4" max="5" width="12" bestFit="1" customWidth="1"/>
    <col min="6" max="6" width="18.5703125" bestFit="1" customWidth="1"/>
    <col min="7" max="7" width="89" bestFit="1" customWidth="1"/>
    <col min="8" max="8" width="19.7109375" bestFit="1" customWidth="1"/>
    <col min="9" max="9" width="13.42578125" bestFit="1" customWidth="1"/>
    <col min="10" max="10" width="16.28515625" bestFit="1" customWidth="1"/>
    <col min="11" max="11" width="34.85546875" bestFit="1" customWidth="1"/>
    <col min="12" max="19" width="22.855468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6" bestFit="1" customWidth="1"/>
    <col min="25" max="25" width="14.42578125" bestFit="1" customWidth="1"/>
    <col min="26" max="26" width="15.85546875" bestFit="1" customWidth="1"/>
    <col min="27" max="27" width="15" bestFit="1" customWidth="1"/>
    <col min="28" max="28" width="18.1406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550</v>
      </c>
      <c r="B2" s="1">
        <v>0.53819444444444442</v>
      </c>
      <c r="C2" t="s">
        <v>186</v>
      </c>
      <c r="D2" t="s">
        <v>547</v>
      </c>
      <c r="E2" t="s">
        <v>230</v>
      </c>
      <c r="F2">
        <v>3184</v>
      </c>
      <c r="G2" t="s">
        <v>548</v>
      </c>
      <c r="H2" t="s">
        <v>329</v>
      </c>
      <c r="I2" t="s">
        <v>233</v>
      </c>
      <c r="J2" t="s">
        <v>521</v>
      </c>
      <c r="K2" t="s">
        <v>549</v>
      </c>
      <c r="L2">
        <v>4</v>
      </c>
      <c r="M2">
        <v>63.4527</v>
      </c>
      <c r="N2">
        <v>42.426499999999997</v>
      </c>
      <c r="O2">
        <v>27.822500000000002</v>
      </c>
      <c r="P2">
        <v>10.7248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18.151399999999999</v>
      </c>
      <c r="X2" t="s">
        <v>551</v>
      </c>
      <c r="Y2">
        <v>2.6425999999999998</v>
      </c>
      <c r="Z2" t="s">
        <v>247</v>
      </c>
      <c r="AA2">
        <v>0.84589999999999999</v>
      </c>
      <c r="AB2" t="s">
        <v>552</v>
      </c>
      <c r="AC2">
        <v>1.47</v>
      </c>
      <c r="AD2">
        <v>36</v>
      </c>
      <c r="AE2" s="23">
        <v>223.23830000000001</v>
      </c>
      <c r="AF2">
        <v>8</v>
      </c>
      <c r="AG2">
        <v>0</v>
      </c>
    </row>
    <row r="3" spans="1:33">
      <c r="A3" t="s">
        <v>553</v>
      </c>
      <c r="B3" s="1">
        <v>0.53819444444444442</v>
      </c>
      <c r="C3" t="s">
        <v>186</v>
      </c>
      <c r="D3" t="s">
        <v>547</v>
      </c>
      <c r="E3" t="s">
        <v>230</v>
      </c>
      <c r="F3">
        <v>3184</v>
      </c>
      <c r="G3" t="s">
        <v>548</v>
      </c>
      <c r="H3" t="s">
        <v>329</v>
      </c>
      <c r="I3" t="s">
        <v>233</v>
      </c>
      <c r="J3" t="s">
        <v>521</v>
      </c>
      <c r="K3" t="s">
        <v>549</v>
      </c>
      <c r="L3">
        <v>5</v>
      </c>
      <c r="M3">
        <v>70.807599999999994</v>
      </c>
      <c r="N3">
        <v>42.873899999999999</v>
      </c>
      <c r="O3">
        <v>17.396100000000001</v>
      </c>
      <c r="P3">
        <v>5.0643000000000002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19.4057</v>
      </c>
      <c r="X3" t="s">
        <v>554</v>
      </c>
      <c r="Y3">
        <v>0.40100000000000002</v>
      </c>
      <c r="Z3" t="s">
        <v>555</v>
      </c>
      <c r="AA3">
        <v>0.72399999999999998</v>
      </c>
      <c r="AB3" t="s">
        <v>556</v>
      </c>
      <c r="AC3">
        <v>2.1446000000000001</v>
      </c>
      <c r="AD3">
        <v>10.9163</v>
      </c>
      <c r="AE3">
        <v>185.15989999999999</v>
      </c>
      <c r="AF3">
        <v>6.5</v>
      </c>
      <c r="AG3">
        <v>107</v>
      </c>
    </row>
    <row r="4" spans="1:33">
      <c r="A4" t="s">
        <v>557</v>
      </c>
      <c r="B4" s="1">
        <v>0.53819444444444442</v>
      </c>
      <c r="C4" t="s">
        <v>186</v>
      </c>
      <c r="D4" t="s">
        <v>547</v>
      </c>
      <c r="E4" t="s">
        <v>230</v>
      </c>
      <c r="F4">
        <v>3184</v>
      </c>
      <c r="G4" t="s">
        <v>548</v>
      </c>
      <c r="H4" t="s">
        <v>329</v>
      </c>
      <c r="I4" t="s">
        <v>233</v>
      </c>
      <c r="J4" t="s">
        <v>521</v>
      </c>
      <c r="K4" t="s">
        <v>549</v>
      </c>
      <c r="L4">
        <v>5</v>
      </c>
      <c r="M4">
        <v>69.293099999999995</v>
      </c>
      <c r="N4">
        <v>29.883500000000002</v>
      </c>
      <c r="O4">
        <v>17.3155</v>
      </c>
      <c r="P4">
        <v>6.3139000000000003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18.777100000000001</v>
      </c>
      <c r="X4" t="s">
        <v>558</v>
      </c>
      <c r="Y4">
        <v>4.0476999999999999</v>
      </c>
      <c r="Z4" t="s">
        <v>559</v>
      </c>
      <c r="AA4">
        <v>2.0306999999999999</v>
      </c>
      <c r="AB4" t="s">
        <v>560</v>
      </c>
      <c r="AC4">
        <v>1.5394000000000001</v>
      </c>
      <c r="AD4">
        <v>20.5</v>
      </c>
      <c r="AE4">
        <v>184.39109999999999</v>
      </c>
      <c r="AF4">
        <v>2.5</v>
      </c>
      <c r="AG4">
        <v>0</v>
      </c>
    </row>
    <row r="5" spans="1:33">
      <c r="A5" t="s">
        <v>561</v>
      </c>
      <c r="B5" s="1">
        <v>0.53819444444444442</v>
      </c>
      <c r="C5" t="s">
        <v>186</v>
      </c>
      <c r="D5" t="s">
        <v>547</v>
      </c>
      <c r="E5" t="s">
        <v>230</v>
      </c>
      <c r="F5">
        <v>3184</v>
      </c>
      <c r="G5" t="s">
        <v>548</v>
      </c>
      <c r="H5" t="s">
        <v>329</v>
      </c>
      <c r="I5" t="s">
        <v>233</v>
      </c>
      <c r="J5" t="s">
        <v>521</v>
      </c>
      <c r="K5" t="s">
        <v>549</v>
      </c>
      <c r="L5">
        <v>5</v>
      </c>
      <c r="M5">
        <v>71.082999999999998</v>
      </c>
      <c r="N5">
        <v>38.376100000000001</v>
      </c>
      <c r="O5">
        <v>14.2338</v>
      </c>
      <c r="P5">
        <v>8.0954999999999995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 t="s">
        <v>562</v>
      </c>
      <c r="Y5">
        <v>2.4733000000000001</v>
      </c>
      <c r="Z5" t="s">
        <v>563</v>
      </c>
      <c r="AA5">
        <v>1.8026</v>
      </c>
      <c r="AB5" t="s">
        <v>362</v>
      </c>
      <c r="AC5">
        <v>1.9343999999999999</v>
      </c>
      <c r="AD5">
        <v>20.75</v>
      </c>
      <c r="AE5">
        <v>174.7072</v>
      </c>
      <c r="AF5">
        <v>1.88</v>
      </c>
      <c r="AG5">
        <v>0</v>
      </c>
    </row>
    <row r="6" spans="1:33">
      <c r="A6" t="s">
        <v>564</v>
      </c>
      <c r="B6" s="1">
        <v>0.53819444444444442</v>
      </c>
      <c r="C6" t="s">
        <v>186</v>
      </c>
      <c r="D6" t="s">
        <v>547</v>
      </c>
      <c r="E6" t="s">
        <v>230</v>
      </c>
      <c r="F6">
        <v>3184</v>
      </c>
      <c r="G6" t="s">
        <v>548</v>
      </c>
      <c r="H6" t="s">
        <v>329</v>
      </c>
      <c r="I6" t="s">
        <v>233</v>
      </c>
      <c r="J6" t="s">
        <v>521</v>
      </c>
      <c r="K6" t="s">
        <v>549</v>
      </c>
      <c r="L6">
        <v>6</v>
      </c>
      <c r="M6">
        <v>46.320799999999998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17.354299999999999</v>
      </c>
      <c r="X6" t="s">
        <v>565</v>
      </c>
      <c r="Y6">
        <v>1.0002</v>
      </c>
      <c r="Z6" t="s">
        <v>566</v>
      </c>
      <c r="AA6">
        <v>0.40129999999999999</v>
      </c>
      <c r="AB6" t="s">
        <v>552</v>
      </c>
      <c r="AC6">
        <v>1.6005</v>
      </c>
      <c r="AD6">
        <v>2.5</v>
      </c>
      <c r="AE6">
        <v>139.6309</v>
      </c>
      <c r="AF6">
        <v>33</v>
      </c>
      <c r="AG6">
        <v>0</v>
      </c>
    </row>
    <row r="7" spans="1:33">
      <c r="A7" t="s">
        <v>567</v>
      </c>
      <c r="B7" s="1">
        <v>0.53819444444444442</v>
      </c>
      <c r="C7" t="s">
        <v>186</v>
      </c>
      <c r="D7" t="s">
        <v>547</v>
      </c>
      <c r="E7" t="s">
        <v>230</v>
      </c>
      <c r="F7">
        <v>3184</v>
      </c>
      <c r="G7" t="s">
        <v>548</v>
      </c>
      <c r="H7" t="s">
        <v>329</v>
      </c>
      <c r="I7" t="s">
        <v>233</v>
      </c>
      <c r="J7" t="s">
        <v>521</v>
      </c>
      <c r="K7" t="s">
        <v>549</v>
      </c>
      <c r="L7">
        <v>4</v>
      </c>
      <c r="M7">
        <v>53.087200000000003</v>
      </c>
      <c r="N7">
        <v>25.7239</v>
      </c>
      <c r="O7">
        <v>16.671900000000001</v>
      </c>
      <c r="P7">
        <v>6.2961999999999998</v>
      </c>
      <c r="Q7">
        <v>4.5811000000000002</v>
      </c>
      <c r="R7">
        <v>4.4382999999999999</v>
      </c>
      <c r="S7">
        <v>2.8058000000000001</v>
      </c>
      <c r="T7">
        <v>2.1684000000000001</v>
      </c>
      <c r="U7">
        <v>1.2987</v>
      </c>
      <c r="V7">
        <v>1.2354000000000001</v>
      </c>
      <c r="W7">
        <v>12.664999999999999</v>
      </c>
      <c r="X7" t="s">
        <v>568</v>
      </c>
      <c r="Y7">
        <v>2.8622000000000001</v>
      </c>
      <c r="Z7" t="s">
        <v>569</v>
      </c>
      <c r="AA7">
        <v>0.76919999999999999</v>
      </c>
      <c r="AB7" t="s">
        <v>516</v>
      </c>
      <c r="AC7">
        <v>1.8827</v>
      </c>
      <c r="AD7">
        <v>0.9244</v>
      </c>
      <c r="AE7">
        <v>137.41040000000001</v>
      </c>
      <c r="AF7">
        <v>12</v>
      </c>
      <c r="AG7">
        <v>112</v>
      </c>
    </row>
    <row r="8" spans="1:33">
      <c r="A8" t="s">
        <v>570</v>
      </c>
      <c r="B8" s="1">
        <v>0.53819444444444442</v>
      </c>
      <c r="C8" t="s">
        <v>186</v>
      </c>
      <c r="D8" t="s">
        <v>547</v>
      </c>
      <c r="E8" t="s">
        <v>230</v>
      </c>
      <c r="F8">
        <v>3184</v>
      </c>
      <c r="G8" t="s">
        <v>548</v>
      </c>
      <c r="H8" t="s">
        <v>329</v>
      </c>
      <c r="I8" t="s">
        <v>233</v>
      </c>
      <c r="J8" t="s">
        <v>521</v>
      </c>
      <c r="K8" t="s">
        <v>549</v>
      </c>
      <c r="L8">
        <v>6</v>
      </c>
      <c r="M8">
        <v>51.111800000000002</v>
      </c>
      <c r="N8">
        <v>38.682200000000002</v>
      </c>
      <c r="O8">
        <v>15.375500000000001</v>
      </c>
      <c r="P8">
        <v>3.1495000000000002</v>
      </c>
      <c r="Q8">
        <v>2.9843999999999999</v>
      </c>
      <c r="R8">
        <v>1.6420999999999999</v>
      </c>
      <c r="S8">
        <v>0</v>
      </c>
      <c r="T8">
        <v>0</v>
      </c>
      <c r="U8">
        <v>0</v>
      </c>
      <c r="V8">
        <v>0</v>
      </c>
      <c r="W8">
        <v>0</v>
      </c>
      <c r="X8" t="s">
        <v>571</v>
      </c>
      <c r="Y8">
        <v>0.67330000000000001</v>
      </c>
      <c r="Z8" t="s">
        <v>572</v>
      </c>
      <c r="AA8">
        <v>0.45650000000000002</v>
      </c>
      <c r="AB8" t="s">
        <v>573</v>
      </c>
      <c r="AC8">
        <v>1.6751</v>
      </c>
      <c r="AD8">
        <v>0</v>
      </c>
      <c r="AE8">
        <v>120.7728</v>
      </c>
      <c r="AF8">
        <v>16</v>
      </c>
      <c r="AG8">
        <v>95</v>
      </c>
    </row>
    <row r="9" spans="1:33">
      <c r="A9" t="s">
        <v>574</v>
      </c>
      <c r="B9" s="1">
        <v>0.53819444444444442</v>
      </c>
      <c r="C9" t="s">
        <v>186</v>
      </c>
      <c r="D9" t="s">
        <v>547</v>
      </c>
      <c r="E9" t="s">
        <v>230</v>
      </c>
      <c r="F9">
        <v>3184</v>
      </c>
      <c r="G9" t="s">
        <v>548</v>
      </c>
      <c r="H9" t="s">
        <v>329</v>
      </c>
      <c r="I9" t="s">
        <v>233</v>
      </c>
      <c r="J9" t="s">
        <v>521</v>
      </c>
      <c r="K9" t="s">
        <v>549</v>
      </c>
      <c r="L9">
        <v>4</v>
      </c>
      <c r="M9">
        <v>41.779299999999999</v>
      </c>
      <c r="N9">
        <v>31.891200000000001</v>
      </c>
      <c r="O9">
        <v>8.3650000000000002</v>
      </c>
      <c r="P9">
        <v>5.9583000000000004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6.25</v>
      </c>
      <c r="X9" t="s">
        <v>575</v>
      </c>
      <c r="Y9">
        <v>0.18179999999999999</v>
      </c>
      <c r="Z9" t="s">
        <v>576</v>
      </c>
      <c r="AA9">
        <v>0.15989999999999999</v>
      </c>
      <c r="AB9" t="s">
        <v>577</v>
      </c>
      <c r="AC9">
        <v>1.1846000000000001</v>
      </c>
      <c r="AD9">
        <v>3.5</v>
      </c>
      <c r="AE9">
        <v>110.1544</v>
      </c>
      <c r="AF9">
        <v>33</v>
      </c>
      <c r="AG9">
        <v>0</v>
      </c>
    </row>
    <row r="10" spans="1:33">
      <c r="A10" t="s">
        <v>578</v>
      </c>
      <c r="B10" s="1">
        <v>0.53819444444444442</v>
      </c>
      <c r="C10" t="s">
        <v>186</v>
      </c>
      <c r="D10" t="s">
        <v>547</v>
      </c>
      <c r="E10" t="s">
        <v>230</v>
      </c>
      <c r="F10">
        <v>3184</v>
      </c>
      <c r="G10" t="s">
        <v>548</v>
      </c>
      <c r="H10" t="s">
        <v>329</v>
      </c>
      <c r="I10" t="s">
        <v>233</v>
      </c>
      <c r="J10" t="s">
        <v>521</v>
      </c>
      <c r="K10" t="s">
        <v>549</v>
      </c>
      <c r="L10">
        <v>7</v>
      </c>
      <c r="M10">
        <v>29.311900000000001</v>
      </c>
      <c r="N10">
        <v>13.9404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 t="s">
        <v>579</v>
      </c>
      <c r="Y10">
        <v>3.0232999999999999</v>
      </c>
      <c r="Z10" t="s">
        <v>580</v>
      </c>
      <c r="AA10">
        <v>0.37490000000000001</v>
      </c>
      <c r="AB10" t="s">
        <v>556</v>
      </c>
      <c r="AC10">
        <v>2.1703999999999999</v>
      </c>
      <c r="AD10">
        <v>0</v>
      </c>
      <c r="AE10">
        <v>67.539199999999994</v>
      </c>
      <c r="AF10">
        <v>7.5</v>
      </c>
      <c r="AG10">
        <v>0</v>
      </c>
    </row>
    <row r="51" spans="1:33" hidden="1" outlineLevel="1">
      <c r="A51" t="str">
        <f>C2</f>
        <v>Ayr</v>
      </c>
      <c r="B51">
        <f>B2</f>
        <v>0.53819444444444442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Derriana Spirit (IRE)</v>
      </c>
      <c r="L52" t="str">
        <f t="shared" si="0"/>
        <v>West Coast Lass (IRE)</v>
      </c>
      <c r="M52" t="str">
        <f t="shared" si="0"/>
        <v>Keep The River</v>
      </c>
      <c r="N52" t="str">
        <f t="shared" ref="N52:N91" si="1">INDEX($A$2:$A$20,(MATCH(LARGE(W$2:W$20,$J52),W$2:W$20,0)))</f>
        <v>West Coast Lass (IRE)</v>
      </c>
      <c r="O52" t="str">
        <f t="shared" ref="O52:O91" si="2">INDEX($A$2:$A$20,(MATCH(LARGE(AA$2:AA$20,$J52),AA$2:AA$20,0)))</f>
        <v>Quri (IRE)</v>
      </c>
      <c r="P52" t="str">
        <f t="shared" ref="P52:P91" si="3">INDEX($A$2:$A$20,(MATCH(LARGE(Y$2:Y$20,$J52),Y$2:Y$20,0)))</f>
        <v>Quri (IRE)</v>
      </c>
      <c r="Q52" t="str">
        <f t="shared" ref="Q52:Q91" si="4">INDEX($A$2:$A$20,(MATCH(LARGE(Y$2:Y$20,$J52),Y$2:Y$20,0)))</f>
        <v>Quri (IRE)</v>
      </c>
      <c r="R52" t="str">
        <f t="shared" ref="R52:R91" si="5">INDEX($A$2:$A$20,(MATCH(LARGE(AD$2:AD$20,$J52),AD$2:AD$20,0)))</f>
        <v>Keep The River</v>
      </c>
      <c r="S52" t="str">
        <f t="shared" ref="S52:S80" si="6">A2</f>
        <v>Keep The River</v>
      </c>
      <c r="V52">
        <f t="shared" ref="V52:V80" si="7">SUM(Y52:AF52)</f>
        <v>54</v>
      </c>
      <c r="W52">
        <f t="shared" ref="W52:W80" si="8">V52-AG2</f>
        <v>54</v>
      </c>
      <c r="X52">
        <f t="shared" ref="X52:X60" si="9">IF(ISNA(W52),"",W52)</f>
        <v>54</v>
      </c>
      <c r="Y52">
        <f t="shared" ref="Y52:AA80" si="10">(($H$63+1)-(RANK(M2,M$2:M$30)))</f>
        <v>6</v>
      </c>
      <c r="Z52">
        <f t="shared" si="10"/>
        <v>8</v>
      </c>
      <c r="AA52">
        <f t="shared" si="10"/>
        <v>9</v>
      </c>
      <c r="AB52">
        <f t="shared" ref="AB52:AB80" si="11">(($H$63+1)-(RANK(W2,W$2:W$30)))</f>
        <v>7</v>
      </c>
      <c r="AC52">
        <f t="shared" ref="AC52:AC80" si="12">(($H$63+1)-(RANK(Y2,Y$2:Y$30)))</f>
        <v>6</v>
      </c>
      <c r="AD52">
        <f t="shared" ref="AD52:AD80" si="13">(($H$63+1)-(RANK(AA2,AA$2:AA$30)))</f>
        <v>7</v>
      </c>
      <c r="AE52">
        <f t="shared" ref="AE52:AF80" si="14">(($H$63+1)-(RANK(AC2,AC$2:AC$30)))</f>
        <v>2</v>
      </c>
      <c r="AF52">
        <f t="shared" si="14"/>
        <v>9</v>
      </c>
      <c r="AG52" t="str">
        <f>INDEX(S52:S92, MATCH(LARGE(X52:X92, 1),X52:X92, 0))</f>
        <v>Keep The River</v>
      </c>
    </row>
    <row r="53" spans="1:33" hidden="1" outlineLevel="1">
      <c r="A53" t="s">
        <v>43</v>
      </c>
      <c r="B53" t="str">
        <f>A2</f>
        <v>Keep The River</v>
      </c>
      <c r="C53">
        <f>AE2</f>
        <v>223.23830000000001</v>
      </c>
      <c r="D53">
        <f>AG2</f>
        <v>0</v>
      </c>
      <c r="E53">
        <f>C53-D53</f>
        <v>223.23830000000001</v>
      </c>
      <c r="F53">
        <f>SUMIF(B53:B61, B53, G53:G61)</f>
        <v>0.59418399219827234</v>
      </c>
      <c r="G53">
        <f>(1/C53)*(C53-C54)</f>
        <v>0.17057288108716118</v>
      </c>
      <c r="H53">
        <f>AF2</f>
        <v>8</v>
      </c>
      <c r="J53">
        <v>2</v>
      </c>
      <c r="K53" t="str">
        <f t="shared" si="0"/>
        <v>West Coast Lass (IRE)</v>
      </c>
      <c r="L53" t="str">
        <f t="shared" si="0"/>
        <v>Keep The River</v>
      </c>
      <c r="M53" t="str">
        <f t="shared" si="0"/>
        <v>West Coast Lass (IRE)</v>
      </c>
      <c r="N53" t="str">
        <f t="shared" si="1"/>
        <v>Quri (IRE)</v>
      </c>
      <c r="O53" t="str">
        <f t="shared" si="2"/>
        <v>Derriana Spirit (IRE)</v>
      </c>
      <c r="P53" t="str">
        <f t="shared" si="3"/>
        <v>Maisy Belle (IRE)</v>
      </c>
      <c r="Q53" t="str">
        <f t="shared" si="4"/>
        <v>Maisy Belle (IRE)</v>
      </c>
      <c r="R53" t="str">
        <f t="shared" si="5"/>
        <v>Derriana Spirit (IRE)</v>
      </c>
      <c r="S53" t="str">
        <f t="shared" si="6"/>
        <v>West Coast Lass (IRE)</v>
      </c>
      <c r="V53">
        <f t="shared" si="7"/>
        <v>55</v>
      </c>
      <c r="W53">
        <f t="shared" si="8"/>
        <v>-52</v>
      </c>
      <c r="X53">
        <f t="shared" si="9"/>
        <v>-52</v>
      </c>
      <c r="Y53">
        <f t="shared" si="10"/>
        <v>8</v>
      </c>
      <c r="Z53">
        <f t="shared" si="10"/>
        <v>9</v>
      </c>
      <c r="AA53">
        <f t="shared" si="10"/>
        <v>8</v>
      </c>
      <c r="AB53">
        <f t="shared" si="11"/>
        <v>9</v>
      </c>
      <c r="AC53">
        <f t="shared" si="12"/>
        <v>2</v>
      </c>
      <c r="AD53">
        <f t="shared" si="13"/>
        <v>5</v>
      </c>
      <c r="AE53">
        <f t="shared" si="14"/>
        <v>8</v>
      </c>
      <c r="AF53">
        <f t="shared" si="14"/>
        <v>6</v>
      </c>
    </row>
    <row r="54" spans="1:33" hidden="1" outlineLevel="1">
      <c r="A54" t="s">
        <v>44</v>
      </c>
      <c r="B54" t="str">
        <f>A3</f>
        <v>West Coast Lass (IRE)</v>
      </c>
      <c r="C54">
        <f>AE3</f>
        <v>185.15989999999999</v>
      </c>
      <c r="D54">
        <f>AG3</f>
        <v>107</v>
      </c>
      <c r="E54">
        <f t="shared" ref="E54:E55" si="15">C54-D54</f>
        <v>78.159899999999993</v>
      </c>
      <c r="F54">
        <f ca="1">SUMIF(B53:B64, B54, G53:G61)</f>
        <v>3.2392544458586844E-2</v>
      </c>
      <c r="H54">
        <f>AF3</f>
        <v>6.5</v>
      </c>
      <c r="J54">
        <v>3</v>
      </c>
      <c r="K54" t="str">
        <f t="shared" si="0"/>
        <v>Quri (IRE)</v>
      </c>
      <c r="L54" t="str">
        <f t="shared" si="0"/>
        <v>Cyprus Avenue</v>
      </c>
      <c r="M54" t="str">
        <f t="shared" si="0"/>
        <v>Quri (IRE)</v>
      </c>
      <c r="N54" t="str">
        <f t="shared" si="1"/>
        <v>Keep The River</v>
      </c>
      <c r="O54" t="str">
        <f t="shared" si="2"/>
        <v>Keep The River</v>
      </c>
      <c r="P54" t="str">
        <f t="shared" si="3"/>
        <v>Dukes Girl</v>
      </c>
      <c r="Q54" t="str">
        <f t="shared" si="4"/>
        <v>Dukes Girl</v>
      </c>
      <c r="R54" t="str">
        <f t="shared" si="5"/>
        <v>Quri (IRE)</v>
      </c>
      <c r="S54" t="str">
        <f t="shared" si="6"/>
        <v>Quri (IRE)</v>
      </c>
      <c r="V54">
        <f t="shared" si="7"/>
        <v>54</v>
      </c>
      <c r="W54">
        <f t="shared" si="8"/>
        <v>54</v>
      </c>
      <c r="X54">
        <f t="shared" si="9"/>
        <v>54</v>
      </c>
      <c r="Y54">
        <f t="shared" si="10"/>
        <v>7</v>
      </c>
      <c r="Z54">
        <f t="shared" si="10"/>
        <v>4</v>
      </c>
      <c r="AA54">
        <f t="shared" si="10"/>
        <v>7</v>
      </c>
      <c r="AB54">
        <f t="shared" si="11"/>
        <v>8</v>
      </c>
      <c r="AC54">
        <f t="shared" si="12"/>
        <v>9</v>
      </c>
      <c r="AD54">
        <f t="shared" si="13"/>
        <v>9</v>
      </c>
      <c r="AE54">
        <f t="shared" si="14"/>
        <v>3</v>
      </c>
      <c r="AF54">
        <f t="shared" si="14"/>
        <v>7</v>
      </c>
    </row>
    <row r="55" spans="1:33" hidden="1" outlineLevel="1">
      <c r="A55" t="s">
        <v>45</v>
      </c>
      <c r="B55" t="str">
        <f>A4</f>
        <v>Quri (IRE)</v>
      </c>
      <c r="C55">
        <f>AE4</f>
        <v>184.39109999999999</v>
      </c>
      <c r="D55">
        <f>AG4</f>
        <v>0</v>
      </c>
      <c r="E55">
        <f t="shared" si="15"/>
        <v>184.39109999999999</v>
      </c>
      <c r="F55">
        <f ca="1">SUMIF(B53:B64, B55, G53:G61)</f>
        <v>0.3654077961691572</v>
      </c>
      <c r="H55">
        <f>AF4</f>
        <v>2.5</v>
      </c>
      <c r="J55">
        <v>4</v>
      </c>
      <c r="K55" t="str">
        <f t="shared" si="0"/>
        <v>Keep The River</v>
      </c>
      <c r="L55" t="str">
        <f t="shared" si="0"/>
        <v>Derriana Spirit (IRE)</v>
      </c>
      <c r="M55" t="str">
        <f t="shared" si="0"/>
        <v>Dukes Girl</v>
      </c>
      <c r="N55" t="str">
        <f t="shared" si="1"/>
        <v>Mrs Vonn (IRE)</v>
      </c>
      <c r="O55" t="str">
        <f t="shared" si="2"/>
        <v>Dukes Girl</v>
      </c>
      <c r="P55" t="str">
        <f t="shared" si="3"/>
        <v>Keep The River</v>
      </c>
      <c r="Q55" t="str">
        <f t="shared" si="4"/>
        <v>Keep The River</v>
      </c>
      <c r="R55" t="str">
        <f t="shared" si="5"/>
        <v>West Coast Lass (IRE)</v>
      </c>
      <c r="S55" t="str">
        <f t="shared" si="6"/>
        <v>Derriana Spirit (IRE)</v>
      </c>
      <c r="V55">
        <f t="shared" si="7"/>
        <v>50</v>
      </c>
      <c r="W55">
        <f t="shared" si="8"/>
        <v>50</v>
      </c>
      <c r="X55">
        <f t="shared" si="9"/>
        <v>50</v>
      </c>
      <c r="Y55">
        <f t="shared" si="10"/>
        <v>9</v>
      </c>
      <c r="Z55">
        <f t="shared" si="10"/>
        <v>6</v>
      </c>
      <c r="AA55">
        <f t="shared" si="10"/>
        <v>4</v>
      </c>
      <c r="AB55">
        <f t="shared" si="11"/>
        <v>3</v>
      </c>
      <c r="AC55">
        <f t="shared" si="12"/>
        <v>5</v>
      </c>
      <c r="AD55">
        <f t="shared" si="13"/>
        <v>8</v>
      </c>
      <c r="AE55">
        <f t="shared" si="14"/>
        <v>7</v>
      </c>
      <c r="AF55">
        <f t="shared" si="14"/>
        <v>8</v>
      </c>
    </row>
    <row r="56" spans="1:33" hidden="1" outlineLevel="1">
      <c r="A56" t="s">
        <v>46</v>
      </c>
      <c r="B56" t="str">
        <f>INDEX(A$2:A$20,MATCH(C56,M$2:M$20,0))</f>
        <v>Derriana Spirit (IRE)</v>
      </c>
      <c r="C56">
        <f>LARGE(M$2:M$20, D56)</f>
        <v>71.082999999999998</v>
      </c>
      <c r="D56">
        <v>1</v>
      </c>
      <c r="E56">
        <f>LARGE(M$2:M$20, F56)</f>
        <v>70.807599999999994</v>
      </c>
      <c r="F56">
        <v>2</v>
      </c>
      <c r="G56">
        <f t="shared" ref="G56:G61" si="16">IF(C56&gt;0, (1/C56)*(C56-E56), 0.1)</f>
        <v>3.8743440766428648E-3</v>
      </c>
      <c r="H56">
        <f t="shared" ref="H56:H61" si="17">INDEX(AF$2:AF$20,MATCH(B56,A$2:A$20,0))</f>
        <v>1.88</v>
      </c>
      <c r="J56">
        <v>5</v>
      </c>
      <c r="K56" t="str">
        <f t="shared" si="0"/>
        <v>Dukes Girl</v>
      </c>
      <c r="L56" t="str">
        <f t="shared" si="0"/>
        <v>Bobbie The Dazzler (IRE)</v>
      </c>
      <c r="M56" t="str">
        <f t="shared" si="0"/>
        <v>Cyprus Avenue</v>
      </c>
      <c r="N56" t="str">
        <f t="shared" si="1"/>
        <v>Dukes Girl</v>
      </c>
      <c r="O56" t="str">
        <f t="shared" si="2"/>
        <v>West Coast Lass (IRE)</v>
      </c>
      <c r="P56" t="str">
        <f t="shared" si="3"/>
        <v>Derriana Spirit (IRE)</v>
      </c>
      <c r="Q56" t="str">
        <f t="shared" si="4"/>
        <v>Derriana Spirit (IRE)</v>
      </c>
      <c r="R56" t="str">
        <f t="shared" si="5"/>
        <v>Bobbie The Dazzler (IRE)</v>
      </c>
      <c r="S56" t="str">
        <f t="shared" si="6"/>
        <v>Mrs Vonn (IRE)</v>
      </c>
      <c r="V56">
        <f t="shared" si="7"/>
        <v>27</v>
      </c>
      <c r="W56">
        <f t="shared" si="8"/>
        <v>27</v>
      </c>
      <c r="X56">
        <f t="shared" si="9"/>
        <v>27</v>
      </c>
      <c r="Y56">
        <f t="shared" si="10"/>
        <v>3</v>
      </c>
      <c r="Z56">
        <f t="shared" si="10"/>
        <v>1</v>
      </c>
      <c r="AA56">
        <f t="shared" si="10"/>
        <v>2</v>
      </c>
      <c r="AB56">
        <f t="shared" si="11"/>
        <v>6</v>
      </c>
      <c r="AC56">
        <f t="shared" si="12"/>
        <v>4</v>
      </c>
      <c r="AD56">
        <f t="shared" si="13"/>
        <v>3</v>
      </c>
      <c r="AE56">
        <f t="shared" si="14"/>
        <v>4</v>
      </c>
      <c r="AF56">
        <f t="shared" si="14"/>
        <v>4</v>
      </c>
    </row>
    <row r="57" spans="1:33" hidden="1" outlineLevel="1">
      <c r="A57" t="s">
        <v>25</v>
      </c>
      <c r="B57" t="str">
        <f>INDEX(A$2:A$20,MATCH(C57,W$2:W$20,0))</f>
        <v>West Coast Lass (IRE)</v>
      </c>
      <c r="C57">
        <f>LARGE(W$2:W$20, D57)</f>
        <v>19.4057</v>
      </c>
      <c r="D57">
        <v>1</v>
      </c>
      <c r="E57">
        <f>LARGE(W$2:W$20, F57)</f>
        <v>18.777100000000001</v>
      </c>
      <c r="F57">
        <v>2</v>
      </c>
      <c r="G57">
        <f t="shared" si="16"/>
        <v>3.2392544458586844E-2</v>
      </c>
      <c r="H57">
        <f t="shared" si="17"/>
        <v>6.5</v>
      </c>
      <c r="J57">
        <v>6</v>
      </c>
      <c r="K57" t="str">
        <f t="shared" si="0"/>
        <v>Cyprus Avenue</v>
      </c>
      <c r="L57" t="str">
        <f t="shared" si="0"/>
        <v>Quri (IRE)</v>
      </c>
      <c r="M57" t="str">
        <f t="shared" si="0"/>
        <v>Derriana Spirit (IRE)</v>
      </c>
      <c r="N57" t="str">
        <f t="shared" si="1"/>
        <v>Bobbie The Dazzler (IRE)</v>
      </c>
      <c r="O57" t="str">
        <f t="shared" si="2"/>
        <v>Cyprus Avenue</v>
      </c>
      <c r="P57" t="str">
        <f t="shared" si="3"/>
        <v>Mrs Vonn (IRE)</v>
      </c>
      <c r="Q57" t="str">
        <f t="shared" si="4"/>
        <v>Mrs Vonn (IRE)</v>
      </c>
      <c r="R57" t="str">
        <f t="shared" si="5"/>
        <v>Mrs Vonn (IRE)</v>
      </c>
      <c r="S57" t="str">
        <f t="shared" si="6"/>
        <v>Dukes Girl</v>
      </c>
      <c r="V57">
        <f t="shared" si="7"/>
        <v>41</v>
      </c>
      <c r="W57">
        <f t="shared" si="8"/>
        <v>-71</v>
      </c>
      <c r="X57">
        <f t="shared" si="9"/>
        <v>-71</v>
      </c>
      <c r="Y57">
        <f t="shared" si="10"/>
        <v>5</v>
      </c>
      <c r="Z57">
        <f t="shared" si="10"/>
        <v>3</v>
      </c>
      <c r="AA57">
        <f t="shared" si="10"/>
        <v>6</v>
      </c>
      <c r="AB57">
        <f t="shared" si="11"/>
        <v>5</v>
      </c>
      <c r="AC57">
        <f t="shared" si="12"/>
        <v>7</v>
      </c>
      <c r="AD57">
        <f t="shared" si="13"/>
        <v>6</v>
      </c>
      <c r="AE57">
        <f t="shared" si="14"/>
        <v>6</v>
      </c>
      <c r="AF57">
        <f t="shared" si="14"/>
        <v>3</v>
      </c>
    </row>
    <row r="58" spans="1:33" hidden="1" outlineLevel="1">
      <c r="A58" t="s">
        <v>28</v>
      </c>
      <c r="B58" t="str">
        <f>INDEX(A$2:A$20,MATCH(C58,AA$2:AA$20,0))</f>
        <v>Quri (IRE)</v>
      </c>
      <c r="C58">
        <f>LARGE(AA$2:AA$20, D58)</f>
        <v>2.0306999999999999</v>
      </c>
      <c r="D58">
        <v>1</v>
      </c>
      <c r="E58">
        <f>LARGE(AA$2:AA$20, F58)</f>
        <v>1.8026</v>
      </c>
      <c r="F58">
        <v>2</v>
      </c>
      <c r="G58">
        <f t="shared" si="16"/>
        <v>0.11232579898557146</v>
      </c>
      <c r="H58">
        <f t="shared" si="17"/>
        <v>2.5</v>
      </c>
      <c r="J58">
        <v>7</v>
      </c>
      <c r="K58" t="str">
        <f t="shared" si="0"/>
        <v>Mrs Vonn (IRE)</v>
      </c>
      <c r="L58" t="str">
        <f t="shared" si="0"/>
        <v>Dukes Girl</v>
      </c>
      <c r="M58" t="str">
        <f t="shared" si="0"/>
        <v>Bobbie The Dazzler (IRE)</v>
      </c>
      <c r="N58" t="str">
        <f t="shared" si="1"/>
        <v>Derriana Spirit (IRE)</v>
      </c>
      <c r="O58" t="str">
        <f t="shared" si="2"/>
        <v>Mrs Vonn (IRE)</v>
      </c>
      <c r="P58" t="str">
        <f t="shared" si="3"/>
        <v>Cyprus Avenue</v>
      </c>
      <c r="Q58" t="str">
        <f t="shared" si="4"/>
        <v>Cyprus Avenue</v>
      </c>
      <c r="R58" t="str">
        <f t="shared" si="5"/>
        <v>Dukes Girl</v>
      </c>
      <c r="S58" t="str">
        <f t="shared" si="6"/>
        <v>Cyprus Avenue</v>
      </c>
      <c r="V58">
        <f t="shared" si="7"/>
        <v>33</v>
      </c>
      <c r="W58">
        <f t="shared" si="8"/>
        <v>-62</v>
      </c>
      <c r="X58">
        <f t="shared" si="9"/>
        <v>-62</v>
      </c>
      <c r="Y58">
        <f t="shared" si="10"/>
        <v>4</v>
      </c>
      <c r="Z58">
        <f t="shared" si="10"/>
        <v>7</v>
      </c>
      <c r="AA58">
        <f t="shared" si="10"/>
        <v>5</v>
      </c>
      <c r="AB58">
        <f t="shared" si="11"/>
        <v>3</v>
      </c>
      <c r="AC58">
        <f t="shared" si="12"/>
        <v>3</v>
      </c>
      <c r="AD58">
        <f t="shared" si="13"/>
        <v>4</v>
      </c>
      <c r="AE58">
        <f t="shared" si="14"/>
        <v>5</v>
      </c>
      <c r="AF58">
        <f t="shared" si="14"/>
        <v>2</v>
      </c>
    </row>
    <row r="59" spans="1:33" hidden="1" outlineLevel="1">
      <c r="A59" t="s">
        <v>30</v>
      </c>
      <c r="B59" t="str">
        <f>INDEX(A$2:A$20,MATCH(C59,AC$2:AC$20,0))</f>
        <v>Maisy Belle (IRE)</v>
      </c>
      <c r="C59">
        <f>LARGE(AC$2:AC$20, D59)</f>
        <v>2.1703999999999999</v>
      </c>
      <c r="D59">
        <v>1</v>
      </c>
      <c r="E59">
        <f>LARGE(AC$2:AC$20, F59)</f>
        <v>2.1446000000000001</v>
      </c>
      <c r="F59">
        <v>2</v>
      </c>
      <c r="G59">
        <f t="shared" si="16"/>
        <v>1.1887209730925094E-2</v>
      </c>
      <c r="H59">
        <f t="shared" si="17"/>
        <v>7.5</v>
      </c>
      <c r="J59">
        <v>8</v>
      </c>
      <c r="K59" t="str">
        <f t="shared" si="0"/>
        <v>Bobbie The Dazzler (IRE)</v>
      </c>
      <c r="L59" t="str">
        <f t="shared" si="0"/>
        <v>Maisy Belle (IRE)</v>
      </c>
      <c r="M59" t="str">
        <f t="shared" si="0"/>
        <v>Mrs Vonn (IRE)</v>
      </c>
      <c r="N59" t="str">
        <f t="shared" si="1"/>
        <v>Derriana Spirit (IRE)</v>
      </c>
      <c r="O59" t="str">
        <f t="shared" si="2"/>
        <v>Maisy Belle (IRE)</v>
      </c>
      <c r="P59" t="str">
        <f t="shared" si="3"/>
        <v>West Coast Lass (IRE)</v>
      </c>
      <c r="Q59" t="str">
        <f t="shared" si="4"/>
        <v>West Coast Lass (IRE)</v>
      </c>
      <c r="R59" t="str">
        <f t="shared" si="5"/>
        <v>Cyprus Avenue</v>
      </c>
      <c r="S59" t="str">
        <f t="shared" si="6"/>
        <v>Bobbie The Dazzler (IRE)</v>
      </c>
      <c r="V59">
        <f t="shared" si="7"/>
        <v>22</v>
      </c>
      <c r="W59">
        <f t="shared" si="8"/>
        <v>22</v>
      </c>
      <c r="X59">
        <f t="shared" si="9"/>
        <v>22</v>
      </c>
      <c r="Y59">
        <f t="shared" si="10"/>
        <v>2</v>
      </c>
      <c r="Z59">
        <f t="shared" si="10"/>
        <v>5</v>
      </c>
      <c r="AA59">
        <f t="shared" si="10"/>
        <v>3</v>
      </c>
      <c r="AB59">
        <f t="shared" si="11"/>
        <v>4</v>
      </c>
      <c r="AC59">
        <f t="shared" si="12"/>
        <v>1</v>
      </c>
      <c r="AD59">
        <f t="shared" si="13"/>
        <v>1</v>
      </c>
      <c r="AE59">
        <f t="shared" si="14"/>
        <v>1</v>
      </c>
      <c r="AF59">
        <f t="shared" si="14"/>
        <v>5</v>
      </c>
    </row>
    <row r="60" spans="1:33" hidden="1" outlineLevel="1">
      <c r="A60" t="s">
        <v>26</v>
      </c>
      <c r="B60" t="str">
        <f>INDEX(A$2:A$20,MATCH(C60,Y$2:Y$20,0))</f>
        <v>Quri (IRE)</v>
      </c>
      <c r="C60">
        <f>LARGE(Y$2:Y$20, D60)</f>
        <v>4.0476999999999999</v>
      </c>
      <c r="D60">
        <v>1</v>
      </c>
      <c r="E60">
        <f>LARGE(Y$2:Y$20, F60)</f>
        <v>3.0232999999999999</v>
      </c>
      <c r="F60">
        <v>2</v>
      </c>
      <c r="G60">
        <f t="shared" si="16"/>
        <v>0.25308199718358576</v>
      </c>
      <c r="H60">
        <f t="shared" si="17"/>
        <v>2.5</v>
      </c>
      <c r="J60">
        <v>9</v>
      </c>
      <c r="K60" t="str">
        <f t="shared" si="0"/>
        <v>Maisy Belle (IRE)</v>
      </c>
      <c r="L60" t="str">
        <f t="shared" si="0"/>
        <v>Mrs Vonn (IRE)</v>
      </c>
      <c r="M60" t="str">
        <f t="shared" si="0"/>
        <v>Mrs Vonn (IRE)</v>
      </c>
      <c r="N60" t="str">
        <f t="shared" si="1"/>
        <v>Derriana Spirit (IRE)</v>
      </c>
      <c r="O60" t="str">
        <f t="shared" si="2"/>
        <v>Bobbie The Dazzler (IRE)</v>
      </c>
      <c r="P60" t="str">
        <f t="shared" si="3"/>
        <v>Bobbie The Dazzler (IRE)</v>
      </c>
      <c r="Q60" t="str">
        <f t="shared" si="4"/>
        <v>Bobbie The Dazzler (IRE)</v>
      </c>
      <c r="R60" t="str">
        <f t="shared" si="5"/>
        <v>Cyprus Avenue</v>
      </c>
      <c r="S60" t="str">
        <f t="shared" si="6"/>
        <v>Maisy Belle (IRE)</v>
      </c>
      <c r="V60">
        <f t="shared" si="7"/>
        <v>29</v>
      </c>
      <c r="W60">
        <f t="shared" si="8"/>
        <v>29</v>
      </c>
      <c r="X60">
        <f t="shared" si="9"/>
        <v>29</v>
      </c>
      <c r="Y60">
        <f t="shared" si="10"/>
        <v>1</v>
      </c>
      <c r="Z60">
        <f t="shared" si="10"/>
        <v>2</v>
      </c>
      <c r="AA60">
        <f t="shared" si="10"/>
        <v>2</v>
      </c>
      <c r="AB60">
        <f t="shared" si="11"/>
        <v>3</v>
      </c>
      <c r="AC60">
        <f t="shared" si="12"/>
        <v>8</v>
      </c>
      <c r="AD60">
        <f t="shared" si="13"/>
        <v>2</v>
      </c>
      <c r="AE60">
        <f t="shared" si="14"/>
        <v>9</v>
      </c>
      <c r="AF60">
        <f t="shared" si="14"/>
        <v>2</v>
      </c>
    </row>
    <row r="61" spans="1:33" hidden="1" outlineLevel="1">
      <c r="A61" t="s">
        <v>47</v>
      </c>
      <c r="B61" t="str">
        <f>INDEX(A$2:A$20,MATCH(C61,AD$2:AD$20,0))</f>
        <v>Keep The River</v>
      </c>
      <c r="C61">
        <f>LARGE(AD$2:AD$20, D61)</f>
        <v>36</v>
      </c>
      <c r="D61">
        <v>1</v>
      </c>
      <c r="E61">
        <f>LARGE(AD$2:AD$20, F61)</f>
        <v>20.75</v>
      </c>
      <c r="F61">
        <v>2</v>
      </c>
      <c r="G61">
        <f t="shared" si="16"/>
        <v>0.4236111111111111</v>
      </c>
      <c r="H61">
        <f t="shared" si="17"/>
        <v>8</v>
      </c>
      <c r="J61">
        <v>10</v>
      </c>
      <c r="K61" t="e">
        <f t="shared" si="0"/>
        <v>#NUM!</v>
      </c>
      <c r="L61" t="e">
        <f t="shared" si="0"/>
        <v>#NUM!</v>
      </c>
      <c r="M61" t="e">
        <f t="shared" si="0"/>
        <v>#NUM!</v>
      </c>
      <c r="N61" t="e">
        <f t="shared" si="1"/>
        <v>#NUM!</v>
      </c>
      <c r="O61" t="e">
        <f t="shared" si="2"/>
        <v>#NUM!</v>
      </c>
      <c r="P61" t="e">
        <f t="shared" si="3"/>
        <v>#NUM!</v>
      </c>
      <c r="Q61" t="e">
        <f t="shared" si="4"/>
        <v>#NUM!</v>
      </c>
      <c r="R61" t="e">
        <f t="shared" si="5"/>
        <v>#NUM!</v>
      </c>
      <c r="S61">
        <f t="shared" si="6"/>
        <v>0</v>
      </c>
      <c r="V61" t="e">
        <f t="shared" si="7"/>
        <v>#N/A</v>
      </c>
      <c r="W61" t="e">
        <f t="shared" si="8"/>
        <v>#N/A</v>
      </c>
      <c r="X61" t="str">
        <f>IF(ISNA(W61),"",W61)</f>
        <v/>
      </c>
      <c r="Y61" t="e">
        <f t="shared" si="10"/>
        <v>#N/A</v>
      </c>
      <c r="Z61">
        <f t="shared" si="10"/>
        <v>1</v>
      </c>
      <c r="AA61">
        <f t="shared" si="10"/>
        <v>2</v>
      </c>
      <c r="AB61">
        <f t="shared" si="11"/>
        <v>3</v>
      </c>
      <c r="AC61" t="e">
        <f t="shared" si="12"/>
        <v>#N/A</v>
      </c>
      <c r="AD61" t="e">
        <f t="shared" si="13"/>
        <v>#N/A</v>
      </c>
      <c r="AE61" t="e">
        <f t="shared" si="14"/>
        <v>#N/A</v>
      </c>
      <c r="AF61">
        <f t="shared" si="14"/>
        <v>2</v>
      </c>
    </row>
    <row r="62" spans="1:33" hidden="1" outlineLevel="1">
      <c r="A62" t="s">
        <v>116</v>
      </c>
      <c r="B62" t="str">
        <f>IF(OR(D2="5f ", D2="6f ", D2="7f ", D2="1m "), B57, IF(J2="2yo", B59, B53))</f>
        <v>Keep The River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 t="e">
        <f t="shared" si="10"/>
        <v>#N/A</v>
      </c>
      <c r="Z62">
        <f t="shared" si="10"/>
        <v>1</v>
      </c>
      <c r="AA62">
        <f t="shared" si="10"/>
        <v>2</v>
      </c>
      <c r="AB62">
        <f t="shared" si="11"/>
        <v>3</v>
      </c>
      <c r="AC62" t="e">
        <f t="shared" si="12"/>
        <v>#N/A</v>
      </c>
      <c r="AD62" t="e">
        <f t="shared" si="13"/>
        <v>#N/A</v>
      </c>
      <c r="AE62" t="e">
        <f t="shared" si="14"/>
        <v>#N/A</v>
      </c>
      <c r="AF62">
        <f t="shared" si="14"/>
        <v>2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Derriana Spirit (IRE)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9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>
        <f t="shared" si="10"/>
        <v>1</v>
      </c>
      <c r="AA63">
        <f t="shared" si="10"/>
        <v>2</v>
      </c>
      <c r="AB63">
        <f t="shared" si="11"/>
        <v>3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>
        <f t="shared" si="14"/>
        <v>2</v>
      </c>
    </row>
    <row r="64" spans="1:33" hidden="1" outlineLevel="1">
      <c r="A64" t="s">
        <v>48</v>
      </c>
      <c r="B64" t="str">
        <f>INDEX(B53:B63,MODE(MATCH(B53:B63,B53:B63,0)))</f>
        <v>Keep The River</v>
      </c>
      <c r="C64">
        <f>INDEX(AF$2:AF$20,MATCH(B64,A$2:A$20,0))</f>
        <v>8</v>
      </c>
      <c r="D64">
        <v>1</v>
      </c>
      <c r="E64">
        <f>SUMIF(B53:B61, B64, G53:G61)</f>
        <v>0.59418399219827234</v>
      </c>
      <c r="F64">
        <v>0</v>
      </c>
      <c r="G64" t="str">
        <f>K2</f>
        <v>Western House Mares Maiden Hurdle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>
        <f t="shared" si="10"/>
        <v>1</v>
      </c>
      <c r="AA64">
        <f t="shared" si="10"/>
        <v>2</v>
      </c>
      <c r="AB64">
        <f t="shared" si="11"/>
        <v>3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>
        <f t="shared" si="14"/>
        <v>2</v>
      </c>
    </row>
    <row r="65" spans="1:32" hidden="1" outlineLevel="1">
      <c r="A65" t="s">
        <v>121</v>
      </c>
      <c r="B65" t="str">
        <f>IF(ISNA(G96), "no selection", G96)</f>
        <v>Quri (IRE)</v>
      </c>
      <c r="C65">
        <f>INDEX(AF$2:AF$20,MATCH(B65,A$2:A$20,0))</f>
        <v>2.5</v>
      </c>
      <c r="D65">
        <v>1</v>
      </c>
      <c r="F65">
        <f>IF(G68="Non Handicap", F64+1, F64)</f>
        <v>1</v>
      </c>
      <c r="G65" t="str">
        <f>D2</f>
        <v xml:space="preserve">2m4½f </v>
      </c>
      <c r="H65">
        <f>LARGE(G58:G60, 1)</f>
        <v>0.25308199718358576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>
        <f t="shared" si="10"/>
        <v>1</v>
      </c>
      <c r="AA65">
        <f t="shared" si="10"/>
        <v>2</v>
      </c>
      <c r="AB65">
        <f t="shared" si="11"/>
        <v>3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>
        <f t="shared" si="14"/>
        <v>2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3184</v>
      </c>
      <c r="H66">
        <f ca="1">LARGE(F53:F55, 1)</f>
        <v>0.59418399219827234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>
        <f t="shared" si="10"/>
        <v>1</v>
      </c>
      <c r="AA66">
        <f t="shared" si="10"/>
        <v>2</v>
      </c>
      <c r="AB66">
        <f t="shared" si="11"/>
        <v>3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>
        <f t="shared" si="14"/>
        <v>2</v>
      </c>
    </row>
    <row r="67" spans="1:32" hidden="1" outlineLevel="1">
      <c r="A67" t="s">
        <v>67</v>
      </c>
      <c r="B67" t="str">
        <f ca="1">H67</f>
        <v>Keep The River</v>
      </c>
      <c r="F67">
        <f>IF(H63&lt;11, F66+1, F66)</f>
        <v>2</v>
      </c>
      <c r="G67" t="str">
        <f>G2</f>
        <v>Good</v>
      </c>
      <c r="H67" t="str">
        <f ca="1">INDEX(B53:B55,MATCH(H66,F53:F55,0))</f>
        <v>Keep The River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>
        <f t="shared" si="10"/>
        <v>1</v>
      </c>
      <c r="AA67">
        <f t="shared" si="10"/>
        <v>2</v>
      </c>
      <c r="AB67">
        <f t="shared" si="11"/>
        <v>3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>
        <f t="shared" si="14"/>
        <v>2</v>
      </c>
    </row>
    <row r="68" spans="1:32" hidden="1" outlineLevel="1">
      <c r="A68" t="str">
        <f ca="1">INDEX(B62:B67,MODE(MATCH(B62:B67,B62:B67,0)))</f>
        <v>Keep The River</v>
      </c>
      <c r="B68" t="str">
        <f ca="1">IF(ISNA(A68), B56, A68)</f>
        <v>Keep The River</v>
      </c>
      <c r="C68">
        <f ca="1">INDEX(AF$2:AF$20,MATCH(B68,A$2:A$20,0))</f>
        <v>8</v>
      </c>
      <c r="D68">
        <v>1</v>
      </c>
      <c r="F68">
        <f ca="1">IF(E70&gt;0.5, F67+1, F67)</f>
        <v>3</v>
      </c>
      <c r="G68" t="str">
        <f>I2</f>
        <v>Non Handicap</v>
      </c>
      <c r="H68">
        <f ca="1">IF(G66&gt;10000, G70+1, G70)</f>
        <v>2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>
        <f t="shared" si="10"/>
        <v>1</v>
      </c>
      <c r="AA68">
        <f t="shared" si="10"/>
        <v>2</v>
      </c>
      <c r="AB68">
        <f t="shared" si="11"/>
        <v>3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>
        <f t="shared" si="14"/>
        <v>2</v>
      </c>
    </row>
    <row r="69" spans="1:32" hidden="1" outlineLevel="1">
      <c r="A69" t="s">
        <v>51</v>
      </c>
      <c r="B69" t="str">
        <f ca="1">IF(OR(ISNA(B68), B68="no selection"), B64, B68)</f>
        <v>Keep The River</v>
      </c>
      <c r="C69">
        <f ca="1">INDEX(AF$2:AF$20,MATCH(B69,A$2:A$20,0))</f>
        <v>8</v>
      </c>
      <c r="D69">
        <v>1</v>
      </c>
      <c r="F69">
        <f ca="1">IF(E70&gt;1, F68+1, F68)</f>
        <v>3</v>
      </c>
      <c r="G69">
        <f ca="1">IF(G66&lt;5000, F70-1, F70)</f>
        <v>2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>
        <f t="shared" si="10"/>
        <v>1</v>
      </c>
      <c r="AA69">
        <f t="shared" si="10"/>
        <v>2</v>
      </c>
      <c r="AB69">
        <f t="shared" si="11"/>
        <v>3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>
        <f t="shared" si="14"/>
        <v>2</v>
      </c>
    </row>
    <row r="70" spans="1:32" hidden="1" outlineLevel="1">
      <c r="A70" t="s">
        <v>62</v>
      </c>
      <c r="B70" t="str">
        <f ca="1">IF(B69=FALSE, B53, B69)</f>
        <v>Keep The River</v>
      </c>
      <c r="C70">
        <f ca="1">INDEX(AF$2:AF$20,MATCH(B70,A$2:A$20,0))</f>
        <v>8</v>
      </c>
      <c r="D70">
        <v>1</v>
      </c>
      <c r="E70">
        <f ca="1">SUMIF(B53:B61, B70, G53:G61)</f>
        <v>0.59418399219827234</v>
      </c>
      <c r="F70">
        <f ca="1">IF(E70&gt;1.5, F69+1, F69)</f>
        <v>3</v>
      </c>
      <c r="G70">
        <f ca="1">IF(H63&gt;15, G69-1, G69)</f>
        <v>2</v>
      </c>
      <c r="H70" t="str">
        <f ca="1">IF(H68=0,"*",IF(H68=1,"*",IF(H68=2,"**",IF(H68=3,"***",IF(H68=4,"****",IF(H68&gt;=5,"*****","*"))))))</f>
        <v>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>
        <f t="shared" si="10"/>
        <v>1</v>
      </c>
      <c r="AA70">
        <f t="shared" si="10"/>
        <v>2</v>
      </c>
      <c r="AB70">
        <f t="shared" si="11"/>
        <v>3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>
        <f t="shared" si="14"/>
        <v>2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>
        <f t="shared" si="10"/>
        <v>1</v>
      </c>
      <c r="AA71">
        <f t="shared" si="10"/>
        <v>2</v>
      </c>
      <c r="AB71">
        <f t="shared" si="11"/>
        <v>3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>
        <f t="shared" si="14"/>
        <v>2</v>
      </c>
    </row>
    <row r="72" spans="1:32" hidden="1" outlineLevel="1">
      <c r="A72" t="s">
        <v>98</v>
      </c>
      <c r="B72" t="str">
        <f>B53</f>
        <v>Keep The River</v>
      </c>
      <c r="C72">
        <f>C53</f>
        <v>223.23830000000001</v>
      </c>
      <c r="D72">
        <f>(1/C72)*(C72-C73)</f>
        <v>0.17057288108716118</v>
      </c>
      <c r="E72">
        <f>H53</f>
        <v>8</v>
      </c>
      <c r="F72">
        <f>(E72*10)-10</f>
        <v>70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>
        <f t="shared" si="10"/>
        <v>1</v>
      </c>
      <c r="AA72">
        <f t="shared" si="10"/>
        <v>2</v>
      </c>
      <c r="AB72">
        <f t="shared" si="11"/>
        <v>3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>
        <f t="shared" si="14"/>
        <v>2</v>
      </c>
    </row>
    <row r="73" spans="1:32" hidden="1" outlineLevel="1">
      <c r="A73" t="s">
        <v>99</v>
      </c>
      <c r="B73" t="str">
        <f t="shared" ref="B73:C74" si="19">B54</f>
        <v>West Coast Lass (IRE)</v>
      </c>
      <c r="C73">
        <f t="shared" si="19"/>
        <v>185.15989999999999</v>
      </c>
      <c r="D73">
        <f>(1/C73)*(C73-C74)</f>
        <v>4.1520869259488629E-3</v>
      </c>
      <c r="E73">
        <f t="shared" ref="E73:E74" si="20">H54</f>
        <v>6.5</v>
      </c>
      <c r="F73">
        <f>(E73*10)-10</f>
        <v>55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>
        <f t="shared" si="10"/>
        <v>1</v>
      </c>
      <c r="AA73">
        <f t="shared" si="10"/>
        <v>2</v>
      </c>
      <c r="AB73">
        <f t="shared" si="11"/>
        <v>3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>
        <f t="shared" si="14"/>
        <v>2</v>
      </c>
    </row>
    <row r="74" spans="1:32" hidden="1" outlineLevel="1">
      <c r="A74" t="s">
        <v>100</v>
      </c>
      <c r="B74" t="str">
        <f t="shared" si="19"/>
        <v>Quri (IRE)</v>
      </c>
      <c r="C74">
        <f t="shared" si="19"/>
        <v>184.39109999999999</v>
      </c>
      <c r="E74">
        <f t="shared" si="20"/>
        <v>2.5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>
        <f t="shared" si="10"/>
        <v>1</v>
      </c>
      <c r="AA74">
        <f t="shared" si="10"/>
        <v>2</v>
      </c>
      <c r="AB74">
        <f t="shared" si="11"/>
        <v>3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>
        <f t="shared" si="14"/>
        <v>2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>
        <f t="shared" si="10"/>
        <v>1</v>
      </c>
      <c r="AA75">
        <f t="shared" si="10"/>
        <v>2</v>
      </c>
      <c r="AB75">
        <f t="shared" si="11"/>
        <v>3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>
        <f t="shared" si="14"/>
        <v>2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>
        <f t="shared" si="10"/>
        <v>1</v>
      </c>
      <c r="AA76">
        <f t="shared" si="10"/>
        <v>2</v>
      </c>
      <c r="AB76">
        <f t="shared" si="11"/>
        <v>3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>
        <f t="shared" si="14"/>
        <v>2</v>
      </c>
    </row>
    <row r="77" spans="1:32" hidden="1" outlineLevel="1">
      <c r="A77" t="s">
        <v>105</v>
      </c>
      <c r="B77">
        <f>SMALL(AF2:AF50, 1)</f>
        <v>1.88</v>
      </c>
      <c r="C77">
        <f>SMALL(AF2:AF50, 1)</f>
        <v>1.88</v>
      </c>
      <c r="D77" t="str">
        <f>IF(G77&lt;=3, "YES", "NO")</f>
        <v>YES</v>
      </c>
      <c r="E77">
        <f>IF(C77=0,SMALL(AF2:AF49,2), C77)</f>
        <v>1.88</v>
      </c>
      <c r="F77">
        <f>IF(E77=0, SMALL(AF2:AF49, 3), E77)</f>
        <v>1.88</v>
      </c>
      <c r="G77">
        <f>IF(F77=0, SMALL(AF2:AF49, 4), F77)</f>
        <v>1.88</v>
      </c>
      <c r="H77" t="str">
        <f>INDEX(A2:A50, MATCH(G77, AF2:AF50, 0))</f>
        <v>Derriana Spirit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>
        <f t="shared" si="10"/>
        <v>1</v>
      </c>
      <c r="AA77">
        <f t="shared" si="10"/>
        <v>2</v>
      </c>
      <c r="AB77">
        <f t="shared" si="11"/>
        <v>3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>
        <f t="shared" si="14"/>
        <v>2</v>
      </c>
    </row>
    <row r="78" spans="1:32" hidden="1" outlineLevel="1">
      <c r="A78" t="s">
        <v>106</v>
      </c>
      <c r="B78">
        <f>INDEX(AE2:AE50, MATCH(H77, A2:A50, 0))</f>
        <v>174.7072</v>
      </c>
      <c r="C78">
        <f>(B79-B78)+0.01</f>
        <v>48.541100000000007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>
        <f t="shared" si="10"/>
        <v>1</v>
      </c>
      <c r="AA78">
        <f t="shared" si="10"/>
        <v>2</v>
      </c>
      <c r="AB78">
        <f t="shared" si="11"/>
        <v>3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>
        <f t="shared" si="14"/>
        <v>2</v>
      </c>
    </row>
    <row r="79" spans="1:32" hidden="1" outlineLevel="1">
      <c r="A79" t="s">
        <v>107</v>
      </c>
      <c r="B79">
        <f>LARGE(AE2:AE50, 1)</f>
        <v>223.23830000000001</v>
      </c>
      <c r="C79">
        <f>C78/B79</f>
        <v>0.21744073485598128</v>
      </c>
      <c r="D79" t="str">
        <f>IF(C79&gt;=0.15, "YES", "NO")</f>
        <v>YES</v>
      </c>
      <c r="G79" t="str">
        <f>IF(D79="YES",CONCATENATE("PLUS: "&amp;H77&amp;" is "&amp;ROUND(C79*100,2)&amp;"% behind top-rated "&amp;H79&amp;". "),CONCATENATE("NEGATIVE: "&amp;H77&amp;" is highly rated."))</f>
        <v xml:space="preserve">PLUS: Derriana Spirit (IRE) is 21.74% behind top-rated Keep The River. </v>
      </c>
      <c r="H79" t="str">
        <f>INDEX(A2:A50, MATCH(B79, AE2:AE50, 0))</f>
        <v>Keep The River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>
        <f t="shared" si="10"/>
        <v>1</v>
      </c>
      <c r="AA79">
        <f t="shared" si="10"/>
        <v>2</v>
      </c>
      <c r="AB79">
        <f t="shared" si="11"/>
        <v>3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>
        <f t="shared" si="14"/>
        <v>2</v>
      </c>
    </row>
    <row r="80" spans="1:32" hidden="1" outlineLevel="1">
      <c r="A80" t="s">
        <v>108</v>
      </c>
      <c r="B80">
        <f>INDEX(W2:W50,MATCH(H77,A2:A50,0))</f>
        <v>0</v>
      </c>
      <c r="C80">
        <f>(B81-B80)+0.01</f>
        <v>19.415700000000001</v>
      </c>
      <c r="D80" t="str">
        <f>D2</f>
        <v xml:space="preserve">2m4½f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>
        <f t="shared" si="10"/>
        <v>1</v>
      </c>
      <c r="AA80">
        <f t="shared" si="10"/>
        <v>2</v>
      </c>
      <c r="AB80">
        <f t="shared" si="11"/>
        <v>3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>
        <f t="shared" si="14"/>
        <v>2</v>
      </c>
    </row>
    <row r="81" spans="1:19" hidden="1" outlineLevel="1">
      <c r="A81" t="s">
        <v>109</v>
      </c>
      <c r="B81">
        <f>LARGE(W2:W49, 1)</f>
        <v>19.4057</v>
      </c>
      <c r="C81">
        <f>C80/B81</f>
        <v>1.0005153125112725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Maisy Belle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Ayr</v>
      </c>
    </row>
    <row r="82" spans="1:19" hidden="1" outlineLevel="1">
      <c r="A82" t="s">
        <v>110</v>
      </c>
      <c r="B82">
        <f>INDEX(M2:M49, MATCH(H77, A2:A49, 0))</f>
        <v>71.082999999999998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71.082999999999998</v>
      </c>
      <c r="C83">
        <f>C82/B83</f>
        <v>1.406806128047494E-4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Derriana Spirit (IRE)is the form horse.</v>
      </c>
      <c r="H83" t="str">
        <f>INDEX(A2:A50,MATCH(B83,INDEX(M2:M50,0)))</f>
        <v>Maisy Belle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1.9343999999999999</v>
      </c>
      <c r="C84">
        <f>(B85-B84)+0.01</f>
        <v>0.246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2.1703999999999999</v>
      </c>
      <c r="C85">
        <f>C84/B85</f>
        <v>0.1133431625506819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Maisy Belle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20.75</v>
      </c>
      <c r="C86">
        <f>(B87-B86)+0.01</f>
        <v>15.26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36</v>
      </c>
      <c r="C87">
        <f>C86/B87</f>
        <v>0.42388888888888887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Keep The River is 42.39% ahead of Derriana Spirit (IRE). </v>
      </c>
      <c r="H87" t="str">
        <f>INDEX(A2:A50, MATCH(B87, AD2:AD50, 0))</f>
        <v>Keep The River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2.4733000000000001</v>
      </c>
      <c r="C88">
        <f>B89-B88</f>
        <v>1.5743999999999998</v>
      </c>
      <c r="H88" t="str">
        <f>INDEX(X2:X50, MATCH(B88, Y2:Y50, 0))</f>
        <v>Day, Mr R D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4.0476999999999999</v>
      </c>
      <c r="C89">
        <f>C88/B89</f>
        <v>0.38896163253205518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Johnson, Richard is 38.9% ahead of Day, Mr R D. </v>
      </c>
      <c r="H89" t="str">
        <f>INDEX(X2:X50, MATCH(B89, Y2:Y50, 0))</f>
        <v>Johnson, Richard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38.376100000000001</v>
      </c>
      <c r="C90">
        <f>(B91-B90)+0.01</f>
        <v>4.5077999999999978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42.873899999999999</v>
      </c>
      <c r="C91">
        <f>(C90+0.01)/(B91+0.01)</f>
        <v>0.10534956009131627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West Coast Lass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2</v>
      </c>
      <c r="E92">
        <f>COUNTIF(D79:D91, "YES")</f>
        <v>3</v>
      </c>
      <c r="F92" t="str">
        <f>IF(E92=0, "", IF(E92=1, "*", IF(E92=2, "**", IF(E92=3, "***", IF(E92=4, "****", IF(E92&gt;4, "*****", ""))))))</f>
        <v>***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45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0.37780000000000002</v>
      </c>
    </row>
    <row r="96" spans="1:19" hidden="1" outlineLevel="1">
      <c r="A96" t="s">
        <v>70</v>
      </c>
      <c r="B96">
        <f>INDEX(Sheet1!H:H, MATCH($A$51, Sheet1!$A:$A,0))</f>
        <v>0.24440000000000001</v>
      </c>
      <c r="C96" t="b">
        <f>IF(AND($B$94&gt;15,B96&gt;0.25),B55)</f>
        <v>0</v>
      </c>
      <c r="D96">
        <f t="shared" ref="D96:D101" si="22">RANK(B96, B$96:B$101, 2)</f>
        <v>4</v>
      </c>
      <c r="E96">
        <f t="shared" ref="E96:E101" si="23">7-D96</f>
        <v>3</v>
      </c>
      <c r="F96" t="str">
        <f t="shared" ref="F96:F101" si="24">IF(AND(OR(E96=1, E96=2), C96&lt;&gt;FALSE), C96, "")</f>
        <v/>
      </c>
      <c r="G96" t="str">
        <f>INDEX(F96:F101,MATCH(1,E96:E101,0))</f>
        <v>Quri (IRE)</v>
      </c>
    </row>
    <row r="97" spans="1:6" hidden="1" outlineLevel="1">
      <c r="A97" t="s">
        <v>25</v>
      </c>
      <c r="B97">
        <f>INDEX(Sheet1!J:J, MATCH($A$51, Sheet1!$A:$A,0))</f>
        <v>0.26669999999999999</v>
      </c>
      <c r="C97" t="str">
        <f>IF(AND($B$94&gt;15,B97&gt;0.25),B56)</f>
        <v>Derriana Spirit (IRE)</v>
      </c>
      <c r="D97">
        <f t="shared" si="22"/>
        <v>5</v>
      </c>
      <c r="E97">
        <f t="shared" si="23"/>
        <v>2</v>
      </c>
      <c r="F97" t="str">
        <f t="shared" si="24"/>
        <v>Derriana Spirit (IRE)</v>
      </c>
    </row>
    <row r="98" spans="1:6" hidden="1" outlineLevel="1">
      <c r="A98" t="s">
        <v>28</v>
      </c>
      <c r="B98">
        <f>INDEX(Sheet1!L:L, MATCH($A$51, Sheet1!$A:$A,0))</f>
        <v>0.17780000000000001</v>
      </c>
      <c r="C98" t="b">
        <f>IF(AND($B$94&gt;15,B98&gt;0.25),B57)</f>
        <v>0</v>
      </c>
      <c r="D98">
        <f t="shared" si="22"/>
        <v>3</v>
      </c>
      <c r="E98">
        <f t="shared" si="23"/>
        <v>4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0.1111</v>
      </c>
      <c r="C99" t="b">
        <f>IF(AND($B$94&gt;15,B99&gt;0.25),B59)</f>
        <v>0</v>
      </c>
      <c r="D99">
        <f t="shared" si="22"/>
        <v>2</v>
      </c>
      <c r="E99">
        <f t="shared" si="23"/>
        <v>5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8.8900000000000007E-2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0.28889999999999999</v>
      </c>
      <c r="C101" t="str">
        <f>IF(AND($B$94&gt;15,B101&gt;0.25),B60)</f>
        <v>Quri (IRE)</v>
      </c>
      <c r="D101">
        <f t="shared" si="22"/>
        <v>6</v>
      </c>
      <c r="E101">
        <f t="shared" si="23"/>
        <v>1</v>
      </c>
      <c r="F101" t="str">
        <f t="shared" si="24"/>
        <v>Quri (IRE)</v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2.5703125" bestFit="1" customWidth="1"/>
    <col min="2" max="2" width="17.28515625" bestFit="1" customWidth="1"/>
    <col min="3" max="5" width="12" bestFit="1" customWidth="1"/>
    <col min="6" max="6" width="13.28515625" bestFit="1" customWidth="1"/>
    <col min="7" max="7" width="101.7109375" bestFit="1" customWidth="1"/>
    <col min="8" max="9" width="13.42578125" bestFit="1" customWidth="1"/>
    <col min="10" max="10" width="16.28515625" bestFit="1" customWidth="1"/>
    <col min="11" max="11" width="31" bestFit="1" customWidth="1"/>
    <col min="12" max="12" width="19.7109375" bestFit="1" customWidth="1"/>
    <col min="13" max="13" width="17.28515625" bestFit="1" customWidth="1"/>
    <col min="14" max="17" width="22.5703125" bestFit="1" customWidth="1"/>
    <col min="18" max="18" width="17.28515625" bestFit="1" customWidth="1"/>
    <col min="19" max="19" width="22.57031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7.85546875" bestFit="1" customWidth="1"/>
    <col min="25" max="25" width="14.42578125" bestFit="1" customWidth="1"/>
    <col min="26" max="26" width="16.85546875" bestFit="1" customWidth="1"/>
    <col min="27" max="27" width="15" bestFit="1" customWidth="1"/>
    <col min="28" max="28" width="18.855468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7.2851562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583</v>
      </c>
      <c r="B2" s="1">
        <v>0.54513888888888895</v>
      </c>
      <c r="C2" t="s">
        <v>226</v>
      </c>
      <c r="D2" t="s">
        <v>581</v>
      </c>
      <c r="E2" t="s">
        <v>230</v>
      </c>
      <c r="F2">
        <v>4528</v>
      </c>
      <c r="G2" t="s">
        <v>231</v>
      </c>
      <c r="H2" t="s">
        <v>232</v>
      </c>
      <c r="I2" t="s">
        <v>233</v>
      </c>
      <c r="J2" t="s">
        <v>234</v>
      </c>
      <c r="K2" t="s">
        <v>582</v>
      </c>
      <c r="L2">
        <v>2</v>
      </c>
      <c r="M2">
        <v>91.996499999999997</v>
      </c>
      <c r="N2">
        <v>59.052999999999997</v>
      </c>
      <c r="O2">
        <v>20.955100000000002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18.5321</v>
      </c>
      <c r="X2" t="s">
        <v>246</v>
      </c>
      <c r="Y2">
        <v>2.1069</v>
      </c>
      <c r="Z2" t="s">
        <v>488</v>
      </c>
      <c r="AA2">
        <v>1.5181</v>
      </c>
      <c r="AB2" t="s">
        <v>584</v>
      </c>
      <c r="AC2">
        <v>1.2882</v>
      </c>
      <c r="AD2">
        <v>19.000599999999999</v>
      </c>
      <c r="AE2" s="23">
        <v>246.52600000000001</v>
      </c>
      <c r="AF2">
        <v>1.38</v>
      </c>
      <c r="AG2">
        <v>78</v>
      </c>
    </row>
    <row r="3" spans="1:33">
      <c r="A3" t="s">
        <v>585</v>
      </c>
      <c r="B3" s="1">
        <v>0.54513888888888895</v>
      </c>
      <c r="C3" t="s">
        <v>226</v>
      </c>
      <c r="D3" t="s">
        <v>581</v>
      </c>
      <c r="E3" t="s">
        <v>230</v>
      </c>
      <c r="F3">
        <v>4528</v>
      </c>
      <c r="G3" t="s">
        <v>231</v>
      </c>
      <c r="H3" t="s">
        <v>232</v>
      </c>
      <c r="I3" t="s">
        <v>233</v>
      </c>
      <c r="J3" t="s">
        <v>234</v>
      </c>
      <c r="K3" t="s">
        <v>582</v>
      </c>
      <c r="L3">
        <v>2</v>
      </c>
      <c r="M3">
        <v>78.876000000000005</v>
      </c>
      <c r="N3">
        <v>43.855200000000004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19.6264</v>
      </c>
      <c r="X3" t="s">
        <v>280</v>
      </c>
      <c r="Y3">
        <v>2.5939000000000001</v>
      </c>
      <c r="Z3" t="s">
        <v>586</v>
      </c>
      <c r="AA3">
        <v>2.7437999999999998</v>
      </c>
      <c r="AB3" t="s">
        <v>587</v>
      </c>
      <c r="AC3">
        <v>2.4243999999999999</v>
      </c>
      <c r="AD3">
        <v>0</v>
      </c>
      <c r="AE3">
        <v>203.66460000000001</v>
      </c>
      <c r="AF3">
        <v>2</v>
      </c>
      <c r="AG3">
        <v>0</v>
      </c>
    </row>
    <row r="4" spans="1:33">
      <c r="A4" t="s">
        <v>588</v>
      </c>
      <c r="B4" s="1">
        <v>0.54513888888888895</v>
      </c>
      <c r="C4" t="s">
        <v>226</v>
      </c>
      <c r="D4" t="s">
        <v>581</v>
      </c>
      <c r="E4" t="s">
        <v>230</v>
      </c>
      <c r="F4">
        <v>4528</v>
      </c>
      <c r="G4" t="s">
        <v>231</v>
      </c>
      <c r="H4" t="s">
        <v>232</v>
      </c>
      <c r="I4" t="s">
        <v>233</v>
      </c>
      <c r="J4" t="s">
        <v>234</v>
      </c>
      <c r="K4" t="s">
        <v>582</v>
      </c>
      <c r="L4">
        <v>2</v>
      </c>
      <c r="M4">
        <v>67.145499999999998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18.354299999999999</v>
      </c>
      <c r="X4" t="s">
        <v>276</v>
      </c>
      <c r="Y4">
        <v>1.6698999999999999</v>
      </c>
      <c r="Z4" t="s">
        <v>277</v>
      </c>
      <c r="AA4">
        <v>1.2051000000000001</v>
      </c>
      <c r="AB4" t="s">
        <v>589</v>
      </c>
      <c r="AC4">
        <v>0.20300000000000001</v>
      </c>
      <c r="AD4">
        <v>0</v>
      </c>
      <c r="AE4">
        <v>190.70609999999999</v>
      </c>
      <c r="AF4">
        <v>14</v>
      </c>
      <c r="AG4">
        <v>0</v>
      </c>
    </row>
    <row r="5" spans="1:33">
      <c r="A5" t="s">
        <v>590</v>
      </c>
      <c r="B5" s="1">
        <v>0.54513888888888895</v>
      </c>
      <c r="C5" t="s">
        <v>226</v>
      </c>
      <c r="D5" t="s">
        <v>581</v>
      </c>
      <c r="E5" t="s">
        <v>230</v>
      </c>
      <c r="F5">
        <v>4528</v>
      </c>
      <c r="G5" t="s">
        <v>231</v>
      </c>
      <c r="H5" t="s">
        <v>232</v>
      </c>
      <c r="I5" t="s">
        <v>233</v>
      </c>
      <c r="J5" t="s">
        <v>234</v>
      </c>
      <c r="K5" t="s">
        <v>582</v>
      </c>
      <c r="L5">
        <v>2</v>
      </c>
      <c r="M5">
        <v>60.826500000000003</v>
      </c>
      <c r="N5">
        <v>51.592700000000001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16.3429</v>
      </c>
      <c r="X5" t="s">
        <v>591</v>
      </c>
      <c r="Y5">
        <v>1.6355</v>
      </c>
      <c r="Z5" t="s">
        <v>592</v>
      </c>
      <c r="AA5">
        <v>1.3331999999999999</v>
      </c>
      <c r="AB5" t="s">
        <v>593</v>
      </c>
      <c r="AC5">
        <v>3.1366000000000001</v>
      </c>
      <c r="AD5">
        <v>1.5</v>
      </c>
      <c r="AE5">
        <v>186.55699999999999</v>
      </c>
      <c r="AF5">
        <v>5.5</v>
      </c>
      <c r="AG5">
        <v>0</v>
      </c>
    </row>
    <row r="6" spans="1:33">
      <c r="A6" t="s">
        <v>594</v>
      </c>
      <c r="B6" s="1">
        <v>0.54513888888888895</v>
      </c>
      <c r="C6" t="s">
        <v>226</v>
      </c>
      <c r="D6" t="s">
        <v>581</v>
      </c>
      <c r="E6" t="s">
        <v>230</v>
      </c>
      <c r="F6">
        <v>4528</v>
      </c>
      <c r="G6" t="s">
        <v>231</v>
      </c>
      <c r="H6" t="s">
        <v>232</v>
      </c>
      <c r="I6" t="s">
        <v>233</v>
      </c>
      <c r="J6" t="s">
        <v>234</v>
      </c>
      <c r="K6" t="s">
        <v>582</v>
      </c>
      <c r="L6">
        <v>2</v>
      </c>
      <c r="M6">
        <v>59.115200000000002</v>
      </c>
      <c r="N6">
        <v>50.087200000000003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16.917899999999999</v>
      </c>
      <c r="X6" t="s">
        <v>250</v>
      </c>
      <c r="Y6">
        <v>1.1148</v>
      </c>
      <c r="Z6" t="s">
        <v>392</v>
      </c>
      <c r="AA6">
        <v>1.6913</v>
      </c>
      <c r="AB6" t="s">
        <v>393</v>
      </c>
      <c r="AC6">
        <v>2.0508000000000002</v>
      </c>
      <c r="AD6">
        <v>0</v>
      </c>
      <c r="AE6">
        <v>179.7278</v>
      </c>
      <c r="AF6">
        <v>25</v>
      </c>
      <c r="AG6">
        <v>0</v>
      </c>
    </row>
    <row r="7" spans="1:33">
      <c r="A7" t="s">
        <v>595</v>
      </c>
      <c r="B7" s="1">
        <v>0.54513888888888895</v>
      </c>
      <c r="C7" t="s">
        <v>226</v>
      </c>
      <c r="D7" t="s">
        <v>581</v>
      </c>
      <c r="E7" t="s">
        <v>230</v>
      </c>
      <c r="F7">
        <v>4528</v>
      </c>
      <c r="G7" t="s">
        <v>231</v>
      </c>
      <c r="H7" t="s">
        <v>232</v>
      </c>
      <c r="I7" t="s">
        <v>233</v>
      </c>
      <c r="J7" t="s">
        <v>234</v>
      </c>
      <c r="K7" t="s">
        <v>582</v>
      </c>
      <c r="L7">
        <v>2</v>
      </c>
      <c r="M7">
        <v>53.061500000000002</v>
      </c>
      <c r="N7">
        <v>44.022599999999997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16.28</v>
      </c>
      <c r="X7" t="s">
        <v>237</v>
      </c>
      <c r="Y7">
        <v>1.8721000000000001</v>
      </c>
      <c r="Z7" t="s">
        <v>596</v>
      </c>
      <c r="AA7">
        <v>0.28050000000000003</v>
      </c>
      <c r="AB7" t="s">
        <v>589</v>
      </c>
      <c r="AC7">
        <v>0.20300000000000001</v>
      </c>
      <c r="AD7">
        <v>0</v>
      </c>
      <c r="AE7">
        <v>159.00960000000001</v>
      </c>
      <c r="AF7">
        <v>12</v>
      </c>
      <c r="AG7">
        <v>0</v>
      </c>
    </row>
    <row r="8" spans="1:33">
      <c r="A8" t="s">
        <v>597</v>
      </c>
      <c r="B8" s="1">
        <v>0.54513888888888895</v>
      </c>
      <c r="C8" t="s">
        <v>226</v>
      </c>
      <c r="D8" t="s">
        <v>581</v>
      </c>
      <c r="E8" t="s">
        <v>230</v>
      </c>
      <c r="F8">
        <v>4528</v>
      </c>
      <c r="G8" t="s">
        <v>231</v>
      </c>
      <c r="H8" t="s">
        <v>232</v>
      </c>
      <c r="I8" t="s">
        <v>233</v>
      </c>
      <c r="J8" t="s">
        <v>234</v>
      </c>
      <c r="K8" t="s">
        <v>582</v>
      </c>
      <c r="L8">
        <v>2</v>
      </c>
      <c r="M8">
        <v>53.094200000000001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14.6714</v>
      </c>
      <c r="X8" t="s">
        <v>242</v>
      </c>
      <c r="Y8">
        <v>2.2717000000000001</v>
      </c>
      <c r="Z8" t="s">
        <v>405</v>
      </c>
      <c r="AA8">
        <v>2.0807000000000002</v>
      </c>
      <c r="AB8" t="s">
        <v>598</v>
      </c>
      <c r="AC8">
        <v>0.435</v>
      </c>
      <c r="AD8">
        <v>0</v>
      </c>
      <c r="AE8">
        <v>153.30940000000001</v>
      </c>
      <c r="AF8">
        <v>12</v>
      </c>
      <c r="AG8">
        <v>0</v>
      </c>
    </row>
    <row r="9" spans="1:33">
      <c r="A9" t="s">
        <v>599</v>
      </c>
      <c r="B9" s="1">
        <v>0.54513888888888895</v>
      </c>
      <c r="C9" t="s">
        <v>226</v>
      </c>
      <c r="D9" t="s">
        <v>581</v>
      </c>
      <c r="E9" t="s">
        <v>230</v>
      </c>
      <c r="F9">
        <v>4528</v>
      </c>
      <c r="G9" t="s">
        <v>231</v>
      </c>
      <c r="H9" t="s">
        <v>232</v>
      </c>
      <c r="I9" t="s">
        <v>233</v>
      </c>
      <c r="J9" t="s">
        <v>234</v>
      </c>
      <c r="K9" t="s">
        <v>582</v>
      </c>
      <c r="L9">
        <v>2</v>
      </c>
      <c r="M9">
        <v>48.676099999999998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10.6257</v>
      </c>
      <c r="X9" t="s">
        <v>262</v>
      </c>
      <c r="Y9">
        <v>0.34110000000000001</v>
      </c>
      <c r="Z9" t="s">
        <v>600</v>
      </c>
      <c r="AA9">
        <v>1.879</v>
      </c>
      <c r="AB9" t="s">
        <v>601</v>
      </c>
      <c r="AC9">
        <v>0.90439999999999998</v>
      </c>
      <c r="AD9">
        <v>0</v>
      </c>
      <c r="AE9">
        <v>136.46270000000001</v>
      </c>
      <c r="AF9">
        <v>100</v>
      </c>
      <c r="AG9">
        <v>0</v>
      </c>
    </row>
    <row r="10" spans="1:33">
      <c r="A10" t="s">
        <v>602</v>
      </c>
      <c r="B10" s="1">
        <v>0.54513888888888895</v>
      </c>
      <c r="C10" t="s">
        <v>226</v>
      </c>
      <c r="D10" t="s">
        <v>581</v>
      </c>
      <c r="E10" t="s">
        <v>230</v>
      </c>
      <c r="F10">
        <v>4528</v>
      </c>
      <c r="G10" t="s">
        <v>231</v>
      </c>
      <c r="H10" t="s">
        <v>232</v>
      </c>
      <c r="I10" t="s">
        <v>233</v>
      </c>
      <c r="J10" t="s">
        <v>234</v>
      </c>
      <c r="K10" t="s">
        <v>582</v>
      </c>
      <c r="L10">
        <v>2</v>
      </c>
      <c r="M10">
        <v>46.186399999999999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7.1429</v>
      </c>
      <c r="X10" t="s">
        <v>273</v>
      </c>
      <c r="Y10">
        <v>0.73829999999999996</v>
      </c>
      <c r="Z10" t="s">
        <v>603</v>
      </c>
      <c r="AA10">
        <v>0.4037</v>
      </c>
      <c r="AB10" t="s">
        <v>604</v>
      </c>
      <c r="AC10">
        <v>1.4846999999999999</v>
      </c>
      <c r="AD10">
        <v>0</v>
      </c>
      <c r="AE10">
        <v>126.2055</v>
      </c>
      <c r="AF10">
        <v>66</v>
      </c>
      <c r="AG10">
        <v>0</v>
      </c>
    </row>
    <row r="11" spans="1:33">
      <c r="A11" t="s">
        <v>605</v>
      </c>
      <c r="B11" s="1">
        <v>0.54513888888888895</v>
      </c>
      <c r="C11" t="s">
        <v>226</v>
      </c>
      <c r="D11" t="s">
        <v>581</v>
      </c>
      <c r="E11" t="s">
        <v>230</v>
      </c>
      <c r="F11">
        <v>4528</v>
      </c>
      <c r="G11" t="s">
        <v>231</v>
      </c>
      <c r="H11" t="s">
        <v>232</v>
      </c>
      <c r="I11" t="s">
        <v>233</v>
      </c>
      <c r="J11" t="s">
        <v>234</v>
      </c>
      <c r="K11" t="s">
        <v>582</v>
      </c>
      <c r="L11">
        <v>2</v>
      </c>
      <c r="M11">
        <v>30.990200000000002</v>
      </c>
      <c r="N11">
        <v>25.341799999999999</v>
      </c>
      <c r="O11">
        <v>18.302099999999999</v>
      </c>
      <c r="P11">
        <v>6.4184999999999999</v>
      </c>
      <c r="Q11">
        <v>3.6781000000000001</v>
      </c>
      <c r="R11">
        <v>2.2694000000000001</v>
      </c>
      <c r="S11">
        <v>2.6211000000000002</v>
      </c>
      <c r="T11">
        <v>0</v>
      </c>
      <c r="U11">
        <v>0</v>
      </c>
      <c r="V11">
        <v>0</v>
      </c>
      <c r="W11">
        <v>15.375</v>
      </c>
      <c r="X11" t="s">
        <v>606</v>
      </c>
      <c r="Y11">
        <v>1.7103999999999999</v>
      </c>
      <c r="Z11" t="s">
        <v>607</v>
      </c>
      <c r="AA11">
        <v>0.69299999999999995</v>
      </c>
      <c r="AB11" t="s">
        <v>608</v>
      </c>
      <c r="AC11">
        <v>1.2773000000000001</v>
      </c>
      <c r="AD11">
        <v>6.8577000000000004</v>
      </c>
      <c r="AE11">
        <v>118.878</v>
      </c>
      <c r="AF11">
        <v>33</v>
      </c>
      <c r="AG11">
        <v>45</v>
      </c>
    </row>
    <row r="12" spans="1:33">
      <c r="A12" t="s">
        <v>609</v>
      </c>
      <c r="B12" s="1">
        <v>0.54513888888888895</v>
      </c>
      <c r="C12" t="s">
        <v>226</v>
      </c>
      <c r="D12" t="s">
        <v>581</v>
      </c>
      <c r="E12" t="s">
        <v>230</v>
      </c>
      <c r="F12">
        <v>4528</v>
      </c>
      <c r="G12" t="s">
        <v>231</v>
      </c>
      <c r="H12" t="s">
        <v>232</v>
      </c>
      <c r="I12" t="s">
        <v>233</v>
      </c>
      <c r="J12" t="s">
        <v>234</v>
      </c>
      <c r="K12" t="s">
        <v>582</v>
      </c>
      <c r="L12">
        <v>2</v>
      </c>
      <c r="M12">
        <v>38.656300000000002</v>
      </c>
      <c r="N12">
        <v>28.462900000000001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8.4143000000000008</v>
      </c>
      <c r="X12" t="s">
        <v>284</v>
      </c>
      <c r="Y12">
        <v>0.88859999999999995</v>
      </c>
      <c r="Z12" t="s">
        <v>610</v>
      </c>
      <c r="AA12">
        <v>0.1605</v>
      </c>
      <c r="AB12" t="s">
        <v>611</v>
      </c>
      <c r="AC12">
        <v>1.0879000000000001</v>
      </c>
      <c r="AD12">
        <v>1.5</v>
      </c>
      <c r="AE12">
        <v>108.9016</v>
      </c>
      <c r="AF12">
        <v>150</v>
      </c>
      <c r="AG12">
        <v>0</v>
      </c>
    </row>
    <row r="51" spans="1:33" hidden="1" outlineLevel="1">
      <c r="A51" t="str">
        <f>C2</f>
        <v>Redcar</v>
      </c>
      <c r="B51">
        <f>B2</f>
        <v>0.54513888888888895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Mister Chiang</v>
      </c>
      <c r="L52" t="str">
        <f t="shared" si="0"/>
        <v>Mister Chiang</v>
      </c>
      <c r="M52" t="str">
        <f t="shared" si="0"/>
        <v>Mister Chiang</v>
      </c>
      <c r="N52" t="str">
        <f t="shared" ref="N52:N91" si="1">INDEX($A$2:$A$20,(MATCH(LARGE(W$2:W$20,$J52),W$2:W$20,0)))</f>
        <v>Island Jungle (IRE)</v>
      </c>
      <c r="O52" t="str">
        <f t="shared" ref="O52:O91" si="2">INDEX($A$2:$A$20,(MATCH(LARGE(AA$2:AA$20,$J52),AA$2:AA$20,0)))</f>
        <v>Island Jungle (IRE)</v>
      </c>
      <c r="P52" t="str">
        <f t="shared" ref="P52:P91" si="3">INDEX($A$2:$A$20,(MATCH(LARGE(Y$2:Y$20,$J52),Y$2:Y$20,0)))</f>
        <v>Island Jungle (IRE)</v>
      </c>
      <c r="Q52" t="str">
        <f t="shared" ref="Q52:Q91" si="4">INDEX($A$2:$A$20,(MATCH(LARGE(Y$2:Y$20,$J52),Y$2:Y$20,0)))</f>
        <v>Island Jungle (IRE)</v>
      </c>
      <c r="R52" t="str">
        <f t="shared" ref="R52:R91" si="5">INDEX($A$2:$A$20,(MATCH(LARGE(AD$2:AD$20,$J52),AD$2:AD$20,0)))</f>
        <v>Mister Chiang</v>
      </c>
      <c r="S52" t="str">
        <f t="shared" ref="S52:S80" si="6">A2</f>
        <v>Mister Chiang</v>
      </c>
      <c r="V52">
        <f t="shared" ref="V52:V80" si="7">SUM(Y52:AF52)</f>
        <v>77</v>
      </c>
      <c r="W52">
        <f t="shared" ref="W52:W80" si="8">V52-AG2</f>
        <v>-1</v>
      </c>
      <c r="X52">
        <f t="shared" ref="X52:X60" si="9">IF(ISNA(W52),"",W52)</f>
        <v>-1</v>
      </c>
      <c r="Y52">
        <f t="shared" ref="Y52:AA80" si="10">(($H$63+1)-(RANK(M2,M$2:M$30)))</f>
        <v>11</v>
      </c>
      <c r="Z52">
        <f t="shared" si="10"/>
        <v>11</v>
      </c>
      <c r="AA52">
        <f t="shared" si="10"/>
        <v>11</v>
      </c>
      <c r="AB52">
        <f t="shared" ref="AB52:AB80" si="11">(($H$63+1)-(RANK(W2,W$2:W$30)))</f>
        <v>10</v>
      </c>
      <c r="AC52">
        <f t="shared" ref="AC52:AC80" si="12">(($H$63+1)-(RANK(Y2,Y$2:Y$30)))</f>
        <v>9</v>
      </c>
      <c r="AD52">
        <f t="shared" ref="AD52:AD80" si="13">(($H$63+1)-(RANK(AA2,AA$2:AA$30)))</f>
        <v>7</v>
      </c>
      <c r="AE52">
        <f t="shared" ref="AE52:AF80" si="14">(($H$63+1)-(RANK(AC2,AC$2:AC$30)))</f>
        <v>7</v>
      </c>
      <c r="AF52">
        <f t="shared" si="14"/>
        <v>11</v>
      </c>
      <c r="AG52" t="str">
        <f>INDEX(S52:S92, MATCH(LARGE(X52:X92, 1),X52:X92, 0))</f>
        <v>Island Jungle (IRE)</v>
      </c>
    </row>
    <row r="53" spans="1:33" hidden="1" outlineLevel="1">
      <c r="A53" t="s">
        <v>43</v>
      </c>
      <c r="B53" t="str">
        <f>A2</f>
        <v>Mister Chiang</v>
      </c>
      <c r="C53">
        <f>AE2</f>
        <v>246.52600000000001</v>
      </c>
      <c r="D53">
        <f>AG2</f>
        <v>78</v>
      </c>
      <c r="E53">
        <f>C53-D53</f>
        <v>168.52600000000001</v>
      </c>
      <c r="F53">
        <f>SUMIF(B53:B61, B53, G53:G61)</f>
        <v>0.95556095523376072</v>
      </c>
      <c r="G53">
        <f>(1/C53)*(C53-C54)</f>
        <v>0.17386158052294687</v>
      </c>
      <c r="H53">
        <f>AF2</f>
        <v>1.38</v>
      </c>
      <c r="J53">
        <v>2</v>
      </c>
      <c r="K53" t="str">
        <f t="shared" si="0"/>
        <v>Island Jungle (IRE)</v>
      </c>
      <c r="L53" t="str">
        <f t="shared" si="0"/>
        <v>Oak Park (IRE)</v>
      </c>
      <c r="M53" t="str">
        <f t="shared" si="0"/>
        <v>Singe Du Nord</v>
      </c>
      <c r="N53" t="str">
        <f t="shared" si="1"/>
        <v>Mister Chiang</v>
      </c>
      <c r="O53" t="str">
        <f t="shared" si="2"/>
        <v>Dark Lochnagar (USA)</v>
      </c>
      <c r="P53" t="str">
        <f t="shared" si="3"/>
        <v>Dark Lochnagar (USA)</v>
      </c>
      <c r="Q53" t="str">
        <f t="shared" si="4"/>
        <v>Dark Lochnagar (USA)</v>
      </c>
      <c r="R53" t="str">
        <f t="shared" si="5"/>
        <v>Singe Du Nord</v>
      </c>
      <c r="S53" t="str">
        <f t="shared" si="6"/>
        <v>Island Jungle (IRE)</v>
      </c>
      <c r="V53">
        <f t="shared" si="7"/>
        <v>76</v>
      </c>
      <c r="W53">
        <f t="shared" si="8"/>
        <v>76</v>
      </c>
      <c r="X53">
        <f t="shared" si="9"/>
        <v>76</v>
      </c>
      <c r="Y53">
        <f t="shared" si="10"/>
        <v>10</v>
      </c>
      <c r="Z53">
        <f t="shared" si="10"/>
        <v>7</v>
      </c>
      <c r="AA53">
        <f t="shared" si="10"/>
        <v>9</v>
      </c>
      <c r="AB53">
        <f t="shared" si="11"/>
        <v>11</v>
      </c>
      <c r="AC53">
        <f t="shared" si="12"/>
        <v>11</v>
      </c>
      <c r="AD53">
        <f t="shared" si="13"/>
        <v>11</v>
      </c>
      <c r="AE53">
        <f t="shared" si="14"/>
        <v>10</v>
      </c>
      <c r="AF53">
        <f t="shared" si="14"/>
        <v>7</v>
      </c>
    </row>
    <row r="54" spans="1:33" hidden="1" outlineLevel="1">
      <c r="A54" t="s">
        <v>44</v>
      </c>
      <c r="B54" t="str">
        <f>A3</f>
        <v>Island Jungle (IRE)</v>
      </c>
      <c r="C54">
        <f>AE3</f>
        <v>203.66460000000001</v>
      </c>
      <c r="D54">
        <f>AG3</f>
        <v>0</v>
      </c>
      <c r="E54">
        <f t="shared" ref="E54:E55" si="15">C54-D54</f>
        <v>203.66460000000001</v>
      </c>
      <c r="F54">
        <f ca="1">SUMIF(B53:B64, B54, G53:G61)</f>
        <v>0.42164316881317071</v>
      </c>
      <c r="H54">
        <f>AF3</f>
        <v>2</v>
      </c>
      <c r="J54">
        <v>3</v>
      </c>
      <c r="K54" t="str">
        <f t="shared" si="0"/>
        <v>Al Suil Eile (FR)</v>
      </c>
      <c r="L54" t="str">
        <f t="shared" si="0"/>
        <v>Earl Of Harrow</v>
      </c>
      <c r="M54" t="str">
        <f t="shared" si="0"/>
        <v>Island Jungle (IRE)</v>
      </c>
      <c r="N54" t="str">
        <f t="shared" si="1"/>
        <v>Al Suil Eile (FR)</v>
      </c>
      <c r="O54" t="str">
        <f t="shared" si="2"/>
        <v>Rodney After Dave (IRE)</v>
      </c>
      <c r="P54" t="str">
        <f t="shared" si="3"/>
        <v>Mister Chiang</v>
      </c>
      <c r="Q54" t="str">
        <f t="shared" si="4"/>
        <v>Mister Chiang</v>
      </c>
      <c r="R54" t="str">
        <f t="shared" si="5"/>
        <v>Oak Park (IRE)</v>
      </c>
      <c r="S54" t="str">
        <f t="shared" si="6"/>
        <v>Al Suil Eile (FR)</v>
      </c>
      <c r="V54">
        <f t="shared" si="7"/>
        <v>51</v>
      </c>
      <c r="W54">
        <f t="shared" si="8"/>
        <v>51</v>
      </c>
      <c r="X54">
        <f t="shared" si="9"/>
        <v>51</v>
      </c>
      <c r="Y54">
        <f t="shared" si="10"/>
        <v>9</v>
      </c>
      <c r="Z54">
        <f t="shared" si="10"/>
        <v>4</v>
      </c>
      <c r="AA54">
        <f t="shared" si="10"/>
        <v>9</v>
      </c>
      <c r="AB54">
        <f t="shared" si="11"/>
        <v>9</v>
      </c>
      <c r="AC54">
        <f t="shared" si="12"/>
        <v>6</v>
      </c>
      <c r="AD54">
        <f t="shared" si="13"/>
        <v>5</v>
      </c>
      <c r="AE54">
        <f t="shared" si="14"/>
        <v>2</v>
      </c>
      <c r="AF54">
        <f t="shared" si="14"/>
        <v>7</v>
      </c>
    </row>
    <row r="55" spans="1:33" hidden="1" outlineLevel="1">
      <c r="A55" t="s">
        <v>45</v>
      </c>
      <c r="B55" t="str">
        <f>A4</f>
        <v>Al Suil Eile (FR)</v>
      </c>
      <c r="C55">
        <f>AE4</f>
        <v>190.70609999999999</v>
      </c>
      <c r="D55">
        <f>AG4</f>
        <v>0</v>
      </c>
      <c r="E55">
        <f t="shared" si="15"/>
        <v>190.70609999999999</v>
      </c>
      <c r="F55">
        <f ca="1">SUMIF(B53:B64, B55, G53:G61)</f>
        <v>0</v>
      </c>
      <c r="H55">
        <f>AF4</f>
        <v>14</v>
      </c>
      <c r="J55">
        <v>4</v>
      </c>
      <c r="K55" t="str">
        <f t="shared" si="0"/>
        <v>Oak Park (IRE)</v>
      </c>
      <c r="L55" t="str">
        <f t="shared" si="0"/>
        <v>Edmond Dantes (IRE)</v>
      </c>
      <c r="M55" t="str">
        <f t="shared" si="0"/>
        <v>Island Jungle (IRE)</v>
      </c>
      <c r="N55" t="str">
        <f t="shared" si="1"/>
        <v>Earl Of Harrow</v>
      </c>
      <c r="O55" t="str">
        <f t="shared" si="2"/>
        <v>Earl Of Harrow</v>
      </c>
      <c r="P55" t="str">
        <f t="shared" si="3"/>
        <v>Edmond Dantes (IRE)</v>
      </c>
      <c r="Q55" t="str">
        <f t="shared" si="4"/>
        <v>Edmond Dantes (IRE)</v>
      </c>
      <c r="R55" t="str">
        <f t="shared" si="5"/>
        <v>Oak Park (IRE)</v>
      </c>
      <c r="S55" t="str">
        <f t="shared" si="6"/>
        <v>Oak Park (IRE)</v>
      </c>
      <c r="V55">
        <f t="shared" si="7"/>
        <v>65</v>
      </c>
      <c r="W55">
        <f t="shared" si="8"/>
        <v>65</v>
      </c>
      <c r="X55">
        <f t="shared" si="9"/>
        <v>65</v>
      </c>
      <c r="Y55">
        <f t="shared" si="10"/>
        <v>8</v>
      </c>
      <c r="Z55">
        <f t="shared" si="10"/>
        <v>10</v>
      </c>
      <c r="AA55">
        <f t="shared" si="10"/>
        <v>9</v>
      </c>
      <c r="AB55">
        <f t="shared" si="11"/>
        <v>7</v>
      </c>
      <c r="AC55">
        <f t="shared" si="12"/>
        <v>5</v>
      </c>
      <c r="AD55">
        <f t="shared" si="13"/>
        <v>6</v>
      </c>
      <c r="AE55">
        <f t="shared" si="14"/>
        <v>11</v>
      </c>
      <c r="AF55">
        <f t="shared" si="14"/>
        <v>9</v>
      </c>
    </row>
    <row r="56" spans="1:33" hidden="1" outlineLevel="1">
      <c r="A56" t="s">
        <v>46</v>
      </c>
      <c r="B56" t="str">
        <f>INDEX(A$2:A$20,MATCH(C56,M$2:M$20,0))</f>
        <v>Mister Chiang</v>
      </c>
      <c r="C56">
        <f>LARGE(M$2:M$20, D56)</f>
        <v>91.996499999999997</v>
      </c>
      <c r="D56">
        <v>1</v>
      </c>
      <c r="E56">
        <f>LARGE(M$2:M$20, F56)</f>
        <v>78.876000000000005</v>
      </c>
      <c r="F56">
        <v>2</v>
      </c>
      <c r="G56">
        <f t="shared" ref="G56:G61" si="16">IF(C56&gt;0, (1/C56)*(C56-E56), 0.1)</f>
        <v>0.14261955617876759</v>
      </c>
      <c r="H56">
        <f t="shared" ref="H56:H61" si="17">INDEX(AF$2:AF$20,MATCH(B56,A$2:A$20,0))</f>
        <v>1.38</v>
      </c>
      <c r="J56">
        <v>5</v>
      </c>
      <c r="K56" t="str">
        <f t="shared" si="0"/>
        <v>Earl Of Harrow</v>
      </c>
      <c r="L56" t="str">
        <f t="shared" si="0"/>
        <v>Island Jungle (IRE)</v>
      </c>
      <c r="M56" t="str">
        <f t="shared" si="0"/>
        <v>Island Jungle (IRE)</v>
      </c>
      <c r="N56" t="str">
        <f t="shared" si="1"/>
        <v>Oak Park (IRE)</v>
      </c>
      <c r="O56" t="str">
        <f t="shared" si="2"/>
        <v>Mister Chiang</v>
      </c>
      <c r="P56" t="str">
        <f t="shared" si="3"/>
        <v>Singe Du Nord</v>
      </c>
      <c r="Q56" t="str">
        <f t="shared" si="4"/>
        <v>Singe Du Nord</v>
      </c>
      <c r="R56" t="str">
        <f t="shared" si="5"/>
        <v>Island Jungle (IRE)</v>
      </c>
      <c r="S56" t="str">
        <f t="shared" si="6"/>
        <v>Earl Of Harrow</v>
      </c>
      <c r="V56">
        <f t="shared" si="7"/>
        <v>61</v>
      </c>
      <c r="W56">
        <f t="shared" si="8"/>
        <v>61</v>
      </c>
      <c r="X56">
        <f t="shared" si="9"/>
        <v>61</v>
      </c>
      <c r="Y56">
        <f t="shared" si="10"/>
        <v>7</v>
      </c>
      <c r="Z56">
        <f t="shared" si="10"/>
        <v>9</v>
      </c>
      <c r="AA56">
        <f t="shared" si="10"/>
        <v>9</v>
      </c>
      <c r="AB56">
        <f t="shared" si="11"/>
        <v>8</v>
      </c>
      <c r="AC56">
        <f t="shared" si="12"/>
        <v>4</v>
      </c>
      <c r="AD56">
        <f t="shared" si="13"/>
        <v>8</v>
      </c>
      <c r="AE56">
        <f t="shared" si="14"/>
        <v>9</v>
      </c>
      <c r="AF56">
        <f t="shared" si="14"/>
        <v>7</v>
      </c>
    </row>
    <row r="57" spans="1:33" hidden="1" outlineLevel="1">
      <c r="A57" t="s">
        <v>25</v>
      </c>
      <c r="B57" t="str">
        <f>INDEX(A$2:A$20,MATCH(C57,W$2:W$20,0))</f>
        <v>Island Jungle (IRE)</v>
      </c>
      <c r="C57">
        <f>LARGE(W$2:W$20, D57)</f>
        <v>19.6264</v>
      </c>
      <c r="D57">
        <v>1</v>
      </c>
      <c r="E57">
        <f>LARGE(W$2:W$20, F57)</f>
        <v>18.5321</v>
      </c>
      <c r="F57">
        <v>2</v>
      </c>
      <c r="G57">
        <f t="shared" si="16"/>
        <v>5.5756532018098097E-2</v>
      </c>
      <c r="H57">
        <f t="shared" si="17"/>
        <v>2</v>
      </c>
      <c r="J57">
        <v>6</v>
      </c>
      <c r="K57" t="str">
        <f t="shared" si="0"/>
        <v>Dark Lochnagar (USA)</v>
      </c>
      <c r="L57" t="str">
        <f t="shared" si="0"/>
        <v>Dance Mover</v>
      </c>
      <c r="M57" t="str">
        <f t="shared" si="0"/>
        <v>Island Jungle (IRE)</v>
      </c>
      <c r="N57" t="str">
        <f t="shared" si="1"/>
        <v>Edmond Dantes (IRE)</v>
      </c>
      <c r="O57" t="str">
        <f t="shared" si="2"/>
        <v>Oak Park (IRE)</v>
      </c>
      <c r="P57" t="str">
        <f t="shared" si="3"/>
        <v>Al Suil Eile (FR)</v>
      </c>
      <c r="Q57" t="str">
        <f t="shared" si="4"/>
        <v>Al Suil Eile (FR)</v>
      </c>
      <c r="R57" t="str">
        <f t="shared" si="5"/>
        <v>Island Jungle (IRE)</v>
      </c>
      <c r="S57" t="str">
        <f t="shared" si="6"/>
        <v>Edmond Dantes (IRE)</v>
      </c>
      <c r="V57">
        <f t="shared" si="7"/>
        <v>47</v>
      </c>
      <c r="W57">
        <f t="shared" si="8"/>
        <v>47</v>
      </c>
      <c r="X57">
        <f t="shared" si="9"/>
        <v>47</v>
      </c>
      <c r="Y57">
        <f t="shared" si="10"/>
        <v>5</v>
      </c>
      <c r="Z57">
        <f t="shared" si="10"/>
        <v>8</v>
      </c>
      <c r="AA57">
        <f t="shared" si="10"/>
        <v>9</v>
      </c>
      <c r="AB57">
        <f t="shared" si="11"/>
        <v>6</v>
      </c>
      <c r="AC57">
        <f t="shared" si="12"/>
        <v>8</v>
      </c>
      <c r="AD57">
        <f t="shared" si="13"/>
        <v>2</v>
      </c>
      <c r="AE57">
        <f t="shared" si="14"/>
        <v>2</v>
      </c>
      <c r="AF57">
        <f t="shared" si="14"/>
        <v>7</v>
      </c>
    </row>
    <row r="58" spans="1:33" hidden="1" outlineLevel="1">
      <c r="A58" t="s">
        <v>28</v>
      </c>
      <c r="B58" t="str">
        <f>INDEX(A$2:A$20,MATCH(C58,AA$2:AA$20,0))</f>
        <v>Island Jungle (IRE)</v>
      </c>
      <c r="C58">
        <f>LARGE(AA$2:AA$20, D58)</f>
        <v>2.7437999999999998</v>
      </c>
      <c r="D58">
        <v>1</v>
      </c>
      <c r="E58">
        <f>LARGE(AA$2:AA$20, F58)</f>
        <v>2.0807000000000002</v>
      </c>
      <c r="F58">
        <v>2</v>
      </c>
      <c r="G58">
        <f t="shared" si="16"/>
        <v>0.2416721335374297</v>
      </c>
      <c r="H58">
        <f t="shared" si="17"/>
        <v>2</v>
      </c>
      <c r="J58">
        <v>7</v>
      </c>
      <c r="K58" t="str">
        <f t="shared" si="0"/>
        <v>Edmond Dantes (IRE)</v>
      </c>
      <c r="L58" t="str">
        <f t="shared" si="0"/>
        <v>Singe Du Nord</v>
      </c>
      <c r="M58" t="str">
        <f t="shared" si="0"/>
        <v>Island Jungle (IRE)</v>
      </c>
      <c r="N58" t="str">
        <f t="shared" si="1"/>
        <v>Singe Du Nord</v>
      </c>
      <c r="O58" t="str">
        <f t="shared" si="2"/>
        <v>Al Suil Eile (FR)</v>
      </c>
      <c r="P58" t="str">
        <f t="shared" si="3"/>
        <v>Oak Park (IRE)</v>
      </c>
      <c r="Q58" t="str">
        <f t="shared" si="4"/>
        <v>Oak Park (IRE)</v>
      </c>
      <c r="R58" t="str">
        <f t="shared" si="5"/>
        <v>Island Jungle (IRE)</v>
      </c>
      <c r="S58" t="str">
        <f t="shared" si="6"/>
        <v>Dark Lochnagar (USA)</v>
      </c>
      <c r="V58">
        <f t="shared" si="7"/>
        <v>53</v>
      </c>
      <c r="W58">
        <f t="shared" si="8"/>
        <v>53</v>
      </c>
      <c r="X58">
        <f t="shared" si="9"/>
        <v>53</v>
      </c>
      <c r="Y58">
        <f t="shared" si="10"/>
        <v>6</v>
      </c>
      <c r="Z58">
        <f t="shared" si="10"/>
        <v>4</v>
      </c>
      <c r="AA58">
        <f t="shared" si="10"/>
        <v>9</v>
      </c>
      <c r="AB58">
        <f t="shared" si="11"/>
        <v>4</v>
      </c>
      <c r="AC58">
        <f t="shared" si="12"/>
        <v>10</v>
      </c>
      <c r="AD58">
        <f t="shared" si="13"/>
        <v>10</v>
      </c>
      <c r="AE58">
        <f t="shared" si="14"/>
        <v>3</v>
      </c>
      <c r="AF58">
        <f t="shared" si="14"/>
        <v>7</v>
      </c>
    </row>
    <row r="59" spans="1:33" hidden="1" outlineLevel="1">
      <c r="A59" t="s">
        <v>30</v>
      </c>
      <c r="B59" t="str">
        <f>INDEX(A$2:A$20,MATCH(C59,AC$2:AC$20,0))</f>
        <v>Oak Park (IRE)</v>
      </c>
      <c r="C59">
        <f>LARGE(AC$2:AC$20, D59)</f>
        <v>3.1366000000000001</v>
      </c>
      <c r="D59">
        <v>1</v>
      </c>
      <c r="E59">
        <f>LARGE(AC$2:AC$20, F59)</f>
        <v>2.4243999999999999</v>
      </c>
      <c r="F59">
        <v>2</v>
      </c>
      <c r="G59">
        <f t="shared" si="16"/>
        <v>0.22706114901485688</v>
      </c>
      <c r="H59">
        <f t="shared" si="17"/>
        <v>5.5</v>
      </c>
      <c r="J59">
        <v>8</v>
      </c>
      <c r="K59" t="str">
        <f t="shared" si="0"/>
        <v>Rodney After Dave (IRE)</v>
      </c>
      <c r="L59" t="str">
        <f t="shared" si="0"/>
        <v>Al Suil Eile (FR)</v>
      </c>
      <c r="M59" t="str">
        <f t="shared" si="0"/>
        <v>Island Jungle (IRE)</v>
      </c>
      <c r="N59" t="str">
        <f t="shared" si="1"/>
        <v>Dark Lochnagar (USA)</v>
      </c>
      <c r="O59" t="str">
        <f t="shared" si="2"/>
        <v>Singe Du Nord</v>
      </c>
      <c r="P59" t="str">
        <f t="shared" si="3"/>
        <v>Earl Of Harrow</v>
      </c>
      <c r="Q59" t="str">
        <f t="shared" si="4"/>
        <v>Earl Of Harrow</v>
      </c>
      <c r="R59" t="str">
        <f t="shared" si="5"/>
        <v>Island Jungle (IRE)</v>
      </c>
      <c r="S59" t="str">
        <f t="shared" si="6"/>
        <v>Rodney After Dave (IRE)</v>
      </c>
      <c r="V59">
        <f t="shared" si="7"/>
        <v>41</v>
      </c>
      <c r="W59">
        <f t="shared" si="8"/>
        <v>41</v>
      </c>
      <c r="X59">
        <f t="shared" si="9"/>
        <v>41</v>
      </c>
      <c r="Y59">
        <f t="shared" si="10"/>
        <v>4</v>
      </c>
      <c r="Z59">
        <f t="shared" si="10"/>
        <v>4</v>
      </c>
      <c r="AA59">
        <f t="shared" si="10"/>
        <v>9</v>
      </c>
      <c r="AB59">
        <f t="shared" si="11"/>
        <v>3</v>
      </c>
      <c r="AC59">
        <f t="shared" si="12"/>
        <v>1</v>
      </c>
      <c r="AD59">
        <f t="shared" si="13"/>
        <v>9</v>
      </c>
      <c r="AE59">
        <f t="shared" si="14"/>
        <v>4</v>
      </c>
      <c r="AF59">
        <f t="shared" si="14"/>
        <v>7</v>
      </c>
    </row>
    <row r="60" spans="1:33" hidden="1" outlineLevel="1">
      <c r="A60" t="s">
        <v>26</v>
      </c>
      <c r="B60" t="str">
        <f>INDEX(A$2:A$20,MATCH(C60,Y$2:Y$20,0))</f>
        <v>Island Jungle (IRE)</v>
      </c>
      <c r="C60">
        <f>LARGE(Y$2:Y$20, D60)</f>
        <v>2.5939000000000001</v>
      </c>
      <c r="D60">
        <v>1</v>
      </c>
      <c r="E60">
        <f>LARGE(Y$2:Y$20, F60)</f>
        <v>2.2717000000000001</v>
      </c>
      <c r="F60">
        <v>2</v>
      </c>
      <c r="G60">
        <f t="shared" si="16"/>
        <v>0.12421450325764295</v>
      </c>
      <c r="H60">
        <f t="shared" si="17"/>
        <v>2</v>
      </c>
      <c r="J60">
        <v>9</v>
      </c>
      <c r="K60" t="str">
        <f t="shared" si="0"/>
        <v>My Strong Man (IRE)</v>
      </c>
      <c r="L60" t="str">
        <f t="shared" si="0"/>
        <v>Al Suil Eile (FR)</v>
      </c>
      <c r="M60" t="str">
        <f t="shared" si="0"/>
        <v>Island Jungle (IRE)</v>
      </c>
      <c r="N60" t="str">
        <f t="shared" si="1"/>
        <v>Rodney After Dave (IRE)</v>
      </c>
      <c r="O60" t="str">
        <f t="shared" si="2"/>
        <v>My Strong Man (IRE)</v>
      </c>
      <c r="P60" t="str">
        <f t="shared" si="3"/>
        <v>Dance Mover</v>
      </c>
      <c r="Q60" t="str">
        <f t="shared" si="4"/>
        <v>Dance Mover</v>
      </c>
      <c r="R60" t="str">
        <f t="shared" si="5"/>
        <v>Island Jungle (IRE)</v>
      </c>
      <c r="S60" t="str">
        <f t="shared" si="6"/>
        <v>My Strong Man (IRE)</v>
      </c>
      <c r="V60">
        <f t="shared" si="7"/>
        <v>37</v>
      </c>
      <c r="W60">
        <f t="shared" si="8"/>
        <v>37</v>
      </c>
      <c r="X60">
        <f t="shared" si="9"/>
        <v>37</v>
      </c>
      <c r="Y60">
        <f t="shared" si="10"/>
        <v>3</v>
      </c>
      <c r="Z60">
        <f t="shared" si="10"/>
        <v>4</v>
      </c>
      <c r="AA60">
        <f t="shared" si="10"/>
        <v>9</v>
      </c>
      <c r="AB60">
        <f t="shared" si="11"/>
        <v>1</v>
      </c>
      <c r="AC60">
        <f t="shared" si="12"/>
        <v>2</v>
      </c>
      <c r="AD60">
        <f t="shared" si="13"/>
        <v>3</v>
      </c>
      <c r="AE60">
        <f t="shared" si="14"/>
        <v>8</v>
      </c>
      <c r="AF60">
        <f t="shared" si="14"/>
        <v>7</v>
      </c>
    </row>
    <row r="61" spans="1:33" hidden="1" outlineLevel="1">
      <c r="A61" t="s">
        <v>47</v>
      </c>
      <c r="B61" t="str">
        <f>INDEX(A$2:A$20,MATCH(C61,AD$2:AD$20,0))</f>
        <v>Mister Chiang</v>
      </c>
      <c r="C61">
        <f>LARGE(AD$2:AD$20, D61)</f>
        <v>19.000599999999999</v>
      </c>
      <c r="D61">
        <v>1</v>
      </c>
      <c r="E61">
        <f>LARGE(AD$2:AD$20, F61)</f>
        <v>6.8577000000000004</v>
      </c>
      <c r="F61">
        <v>2</v>
      </c>
      <c r="G61">
        <f t="shared" si="16"/>
        <v>0.63907981853204632</v>
      </c>
      <c r="H61">
        <f t="shared" si="17"/>
        <v>1.38</v>
      </c>
      <c r="J61">
        <v>10</v>
      </c>
      <c r="K61" t="str">
        <f t="shared" si="0"/>
        <v>Dance Mover</v>
      </c>
      <c r="L61" t="str">
        <f t="shared" si="0"/>
        <v>Al Suil Eile (FR)</v>
      </c>
      <c r="M61" t="str">
        <f t="shared" si="0"/>
        <v>Island Jungle (IRE)</v>
      </c>
      <c r="N61" t="str">
        <f t="shared" si="1"/>
        <v>Dance Mover</v>
      </c>
      <c r="O61" t="str">
        <f t="shared" si="2"/>
        <v>Edmond Dantes (IRE)</v>
      </c>
      <c r="P61" t="str">
        <f t="shared" si="3"/>
        <v>My Strong Man (IRE)</v>
      </c>
      <c r="Q61" t="str">
        <f t="shared" si="4"/>
        <v>My Strong Man (IRE)</v>
      </c>
      <c r="R61" t="str">
        <f t="shared" si="5"/>
        <v>Island Jungle (IRE)</v>
      </c>
      <c r="S61" t="str">
        <f t="shared" si="6"/>
        <v>Singe Du Nord</v>
      </c>
      <c r="V61">
        <f t="shared" si="7"/>
        <v>48</v>
      </c>
      <c r="W61">
        <f t="shared" si="8"/>
        <v>3</v>
      </c>
      <c r="X61">
        <f>IF(ISNA(W61),"",W61)</f>
        <v>3</v>
      </c>
      <c r="Y61">
        <f t="shared" si="10"/>
        <v>1</v>
      </c>
      <c r="Z61">
        <f t="shared" si="10"/>
        <v>5</v>
      </c>
      <c r="AA61">
        <f t="shared" si="10"/>
        <v>10</v>
      </c>
      <c r="AB61">
        <f t="shared" si="11"/>
        <v>5</v>
      </c>
      <c r="AC61">
        <f t="shared" si="12"/>
        <v>7</v>
      </c>
      <c r="AD61">
        <f t="shared" si="13"/>
        <v>4</v>
      </c>
      <c r="AE61">
        <f t="shared" si="14"/>
        <v>6</v>
      </c>
      <c r="AF61">
        <f t="shared" si="14"/>
        <v>10</v>
      </c>
    </row>
    <row r="62" spans="1:33" hidden="1" outlineLevel="1">
      <c r="A62" t="s">
        <v>116</v>
      </c>
      <c r="B62" t="str">
        <f>IF(OR(D2="5f ", D2="6f ", D2="7f ", D2="1m "), B57, IF(J2="2yo", B59, B53))</f>
        <v>Oak Park (IRE)</v>
      </c>
      <c r="J62">
        <v>11</v>
      </c>
      <c r="K62" t="str">
        <f t="shared" si="0"/>
        <v>Singe Du Nord</v>
      </c>
      <c r="L62" t="str">
        <f t="shared" si="0"/>
        <v>Al Suil Eile (FR)</v>
      </c>
      <c r="M62" t="str">
        <f t="shared" si="0"/>
        <v>Island Jungle (IRE)</v>
      </c>
      <c r="N62" t="str">
        <f t="shared" si="1"/>
        <v>My Strong Man (IRE)</v>
      </c>
      <c r="O62" t="str">
        <f t="shared" si="2"/>
        <v>Dance Mover</v>
      </c>
      <c r="P62" t="str">
        <f t="shared" si="3"/>
        <v>Rodney After Dave (IRE)</v>
      </c>
      <c r="Q62" t="str">
        <f t="shared" si="4"/>
        <v>Rodney After Dave (IRE)</v>
      </c>
      <c r="R62" t="str">
        <f t="shared" si="5"/>
        <v>Island Jungle (IRE)</v>
      </c>
      <c r="S62" t="str">
        <f t="shared" si="6"/>
        <v>Dance Mover</v>
      </c>
      <c r="V62">
        <f t="shared" si="7"/>
        <v>37</v>
      </c>
      <c r="W62">
        <f t="shared" si="8"/>
        <v>37</v>
      </c>
      <c r="X62">
        <f t="shared" ref="X62:X80" si="18">IF(ISNA(W62),"",W62)</f>
        <v>37</v>
      </c>
      <c r="Y62">
        <f t="shared" si="10"/>
        <v>2</v>
      </c>
      <c r="Z62">
        <f t="shared" si="10"/>
        <v>6</v>
      </c>
      <c r="AA62">
        <f t="shared" si="10"/>
        <v>9</v>
      </c>
      <c r="AB62">
        <f t="shared" si="11"/>
        <v>2</v>
      </c>
      <c r="AC62">
        <f t="shared" si="12"/>
        <v>3</v>
      </c>
      <c r="AD62">
        <f t="shared" si="13"/>
        <v>1</v>
      </c>
      <c r="AE62">
        <f t="shared" si="14"/>
        <v>5</v>
      </c>
      <c r="AF62">
        <f t="shared" si="14"/>
        <v>9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Mister Chiang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11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>
        <f t="shared" si="10"/>
        <v>4</v>
      </c>
      <c r="AA63">
        <f t="shared" si="10"/>
        <v>9</v>
      </c>
      <c r="AB63" t="e">
        <f t="shared" si="11"/>
        <v>#N/A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>
        <f t="shared" si="14"/>
        <v>7</v>
      </c>
    </row>
    <row r="64" spans="1:33" hidden="1" outlineLevel="1">
      <c r="A64" t="s">
        <v>48</v>
      </c>
      <c r="B64" t="str">
        <f>INDEX(B53:B63,MODE(MATCH(B53:B63,B53:B63,0)))</f>
        <v>Mister Chiang</v>
      </c>
      <c r="C64">
        <f>INDEX(AF$2:AF$20,MATCH(B64,A$2:A$20,0))</f>
        <v>1.38</v>
      </c>
      <c r="D64">
        <v>1</v>
      </c>
      <c r="E64">
        <f>SUMIF(B53:B61, B64, G53:G61)</f>
        <v>0.95556095523376072</v>
      </c>
      <c r="F64">
        <v>0</v>
      </c>
      <c r="G64" t="str">
        <f>K2</f>
        <v>EBF Double Trigger Novice Stakes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>
        <f t="shared" si="10"/>
        <v>4</v>
      </c>
      <c r="AA64">
        <f t="shared" si="10"/>
        <v>9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>
        <f t="shared" si="14"/>
        <v>7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1</v>
      </c>
      <c r="G65" t="str">
        <f>D2</f>
        <v xml:space="preserve">1m1f </v>
      </c>
      <c r="H65">
        <f>LARGE(G58:G60, 1)</f>
        <v>0.2416721335374297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>
        <f t="shared" si="10"/>
        <v>4</v>
      </c>
      <c r="AA65">
        <f t="shared" si="10"/>
        <v>9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>
        <f t="shared" si="14"/>
        <v>7</v>
      </c>
    </row>
    <row r="66" spans="1:32" hidden="1" outlineLevel="1">
      <c r="A66" t="s">
        <v>50</v>
      </c>
      <c r="B66" t="str">
        <f>IF(AND(B53=B56,B56=B61),B53,"no selection")</f>
        <v>Mister Chiang</v>
      </c>
      <c r="C66">
        <f>INDEX(AF$2:AF$20,MATCH(B66,A$2:A$20,0))</f>
        <v>1.38</v>
      </c>
      <c r="D66">
        <v>1</v>
      </c>
      <c r="F66">
        <f>IF(B65=B66, F65+1, F65)</f>
        <v>1</v>
      </c>
      <c r="G66">
        <f>F2</f>
        <v>4528</v>
      </c>
      <c r="H66">
        <f ca="1">LARGE(F53:F55, 1)</f>
        <v>0.95556095523376072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>
        <f t="shared" si="10"/>
        <v>4</v>
      </c>
      <c r="AA66">
        <f t="shared" si="10"/>
        <v>9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>
        <f t="shared" si="14"/>
        <v>7</v>
      </c>
    </row>
    <row r="67" spans="1:32" hidden="1" outlineLevel="1">
      <c r="A67" t="s">
        <v>67</v>
      </c>
      <c r="B67" t="str">
        <f ca="1">H67</f>
        <v>Mister Chiang</v>
      </c>
      <c r="F67">
        <f>IF(H63&lt;11, F66+1, F66)</f>
        <v>1</v>
      </c>
      <c r="G67" t="str">
        <f>G2</f>
        <v>Soft</v>
      </c>
      <c r="H67" t="str">
        <f ca="1">INDEX(B53:B55,MATCH(H66,F53:F55,0))</f>
        <v>Mister Chiang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>
        <f t="shared" si="10"/>
        <v>4</v>
      </c>
      <c r="AA67">
        <f t="shared" si="10"/>
        <v>9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>
        <f t="shared" si="14"/>
        <v>7</v>
      </c>
    </row>
    <row r="68" spans="1:32" hidden="1" outlineLevel="1">
      <c r="A68" t="str">
        <f ca="1">INDEX(B62:B67,MODE(MATCH(B62:B67,B62:B67,0)))</f>
        <v>Mister Chiang</v>
      </c>
      <c r="B68" t="str">
        <f ca="1">IF(ISNA(A68), B56, A68)</f>
        <v>Mister Chiang</v>
      </c>
      <c r="C68">
        <f ca="1">INDEX(AF$2:AF$20,MATCH(B68,A$2:A$20,0))</f>
        <v>1.38</v>
      </c>
      <c r="D68">
        <v>1</v>
      </c>
      <c r="F68">
        <f ca="1">IF(E70&gt;0.5, F67+1, F67)</f>
        <v>2</v>
      </c>
      <c r="G68" t="str">
        <f>I2</f>
        <v>Non Handicap</v>
      </c>
      <c r="H68">
        <f ca="1">IF(G66&gt;10000, G70+1, G70)</f>
        <v>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>
        <f t="shared" si="10"/>
        <v>4</v>
      </c>
      <c r="AA68">
        <f t="shared" si="10"/>
        <v>9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>
        <f t="shared" si="14"/>
        <v>7</v>
      </c>
    </row>
    <row r="69" spans="1:32" hidden="1" outlineLevel="1">
      <c r="A69" t="s">
        <v>51</v>
      </c>
      <c r="B69" t="str">
        <f ca="1">IF(OR(ISNA(B68), B68="no selection"), B64, B68)</f>
        <v>Mister Chiang</v>
      </c>
      <c r="C69">
        <f ca="1">INDEX(AF$2:AF$20,MATCH(B69,A$2:A$20,0))</f>
        <v>1.38</v>
      </c>
      <c r="D69">
        <v>1</v>
      </c>
      <c r="F69">
        <f ca="1">IF(E70&gt;1, F68+1, F68)</f>
        <v>2</v>
      </c>
      <c r="G69">
        <f ca="1">IF(G66&lt;5000, F70-1, F70)</f>
        <v>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>
        <f t="shared" si="10"/>
        <v>4</v>
      </c>
      <c r="AA69">
        <f t="shared" si="10"/>
        <v>9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>
        <f t="shared" si="14"/>
        <v>7</v>
      </c>
    </row>
    <row r="70" spans="1:32" hidden="1" outlineLevel="1">
      <c r="A70" t="s">
        <v>62</v>
      </c>
      <c r="B70" t="str">
        <f ca="1">IF(B69=FALSE, B53, B69)</f>
        <v>Mister Chiang</v>
      </c>
      <c r="C70">
        <f ca="1">INDEX(AF$2:AF$20,MATCH(B70,A$2:A$20,0))</f>
        <v>1.38</v>
      </c>
      <c r="D70">
        <v>1</v>
      </c>
      <c r="E70">
        <f ca="1">SUMIF(B53:B61, B70, G53:G61)</f>
        <v>0.95556095523376072</v>
      </c>
      <c r="F70">
        <f ca="1">IF(E70&gt;1.5, F69+1, F69)</f>
        <v>2</v>
      </c>
      <c r="G70">
        <f ca="1">IF(H63&gt;15, G69-1, G69)</f>
        <v>1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>
        <f t="shared" si="10"/>
        <v>4</v>
      </c>
      <c r="AA70">
        <f t="shared" si="10"/>
        <v>9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>
        <f t="shared" si="14"/>
        <v>7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>
        <f t="shared" si="10"/>
        <v>4</v>
      </c>
      <c r="AA71">
        <f t="shared" si="10"/>
        <v>9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>
        <f t="shared" si="14"/>
        <v>7</v>
      </c>
    </row>
    <row r="72" spans="1:32" hidden="1" outlineLevel="1">
      <c r="A72" t="s">
        <v>98</v>
      </c>
      <c r="B72" t="str">
        <f>B53</f>
        <v>Mister Chiang</v>
      </c>
      <c r="C72">
        <f>C53</f>
        <v>246.52600000000001</v>
      </c>
      <c r="D72">
        <f>(1/C72)*(C72-C73)</f>
        <v>0.17386158052294687</v>
      </c>
      <c r="E72">
        <f>H53</f>
        <v>1.38</v>
      </c>
      <c r="F72">
        <f>(E72*10)-10</f>
        <v>3.7999999999999989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>
        <f t="shared" si="10"/>
        <v>4</v>
      </c>
      <c r="AA72">
        <f t="shared" si="10"/>
        <v>9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>
        <f t="shared" si="14"/>
        <v>7</v>
      </c>
    </row>
    <row r="73" spans="1:32" hidden="1" outlineLevel="1">
      <c r="A73" t="s">
        <v>99</v>
      </c>
      <c r="B73" t="str">
        <f t="shared" ref="B73:C74" si="19">B54</f>
        <v>Island Jungle (IRE)</v>
      </c>
      <c r="C73">
        <f t="shared" si="19"/>
        <v>203.66460000000001</v>
      </c>
      <c r="D73">
        <f>(1/C73)*(C73-C74)</f>
        <v>6.3626668552119583E-2</v>
      </c>
      <c r="E73">
        <f t="shared" ref="E73:E74" si="20">H54</f>
        <v>2</v>
      </c>
      <c r="F73">
        <f>(E73*10)-10</f>
        <v>10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>
        <f t="shared" si="10"/>
        <v>4</v>
      </c>
      <c r="AA73">
        <f t="shared" si="10"/>
        <v>9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>
        <f t="shared" si="14"/>
        <v>7</v>
      </c>
    </row>
    <row r="74" spans="1:32" hidden="1" outlineLevel="1">
      <c r="A74" t="s">
        <v>100</v>
      </c>
      <c r="B74" t="str">
        <f t="shared" si="19"/>
        <v>Al Suil Eile (FR)</v>
      </c>
      <c r="C74">
        <f t="shared" si="19"/>
        <v>190.70609999999999</v>
      </c>
      <c r="E74">
        <f t="shared" si="20"/>
        <v>14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>
        <f t="shared" si="10"/>
        <v>4</v>
      </c>
      <c r="AA74">
        <f t="shared" si="10"/>
        <v>9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>
        <f t="shared" si="14"/>
        <v>7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>
        <f t="shared" si="10"/>
        <v>4</v>
      </c>
      <c r="AA75">
        <f t="shared" si="10"/>
        <v>9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>
        <f t="shared" si="14"/>
        <v>7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>
        <f t="shared" si="10"/>
        <v>4</v>
      </c>
      <c r="AA76">
        <f t="shared" si="10"/>
        <v>9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>
        <f t="shared" si="14"/>
        <v>7</v>
      </c>
    </row>
    <row r="77" spans="1:32" hidden="1" outlineLevel="1">
      <c r="A77" t="s">
        <v>105</v>
      </c>
      <c r="B77">
        <f>SMALL(AF2:AF50, 1)</f>
        <v>1.38</v>
      </c>
      <c r="C77">
        <f>SMALL(AF2:AF50, 1)</f>
        <v>1.38</v>
      </c>
      <c r="D77" t="str">
        <f>IF(G77&lt;=3, "YES", "NO")</f>
        <v>YES</v>
      </c>
      <c r="E77">
        <f>IF(C77=0,SMALL(AF2:AF49,2), C77)</f>
        <v>1.38</v>
      </c>
      <c r="F77">
        <f>IF(E77=0, SMALL(AF2:AF49, 3), E77)</f>
        <v>1.38</v>
      </c>
      <c r="G77">
        <f>IF(F77=0, SMALL(AF2:AF49, 4), F77)</f>
        <v>1.38</v>
      </c>
      <c r="H77" t="str">
        <f>INDEX(A2:A50, MATCH(G77, AF2:AF50, 0))</f>
        <v>Mister Chiang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>
        <f t="shared" si="10"/>
        <v>4</v>
      </c>
      <c r="AA77">
        <f t="shared" si="10"/>
        <v>9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>
        <f t="shared" si="14"/>
        <v>7</v>
      </c>
    </row>
    <row r="78" spans="1:32" hidden="1" outlineLevel="1">
      <c r="A78" t="s">
        <v>106</v>
      </c>
      <c r="B78">
        <f>INDEX(AE2:AE50, MATCH(H77, A2:A50, 0))</f>
        <v>246.52600000000001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>
        <f t="shared" si="10"/>
        <v>4</v>
      </c>
      <c r="AA78">
        <f t="shared" si="10"/>
        <v>9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>
        <f t="shared" si="14"/>
        <v>7</v>
      </c>
    </row>
    <row r="79" spans="1:32" hidden="1" outlineLevel="1">
      <c r="A79" t="s">
        <v>107</v>
      </c>
      <c r="B79">
        <f>LARGE(AE2:AE50, 1)</f>
        <v>246.52600000000001</v>
      </c>
      <c r="C79">
        <f>C78/B79</f>
        <v>4.056367279718975E-5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Mister Chiang is highly rated.</v>
      </c>
      <c r="H79" t="str">
        <f>INDEX(A2:A50, MATCH(B79, AE2:AE50, 0))</f>
        <v>Mister Chiang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>
        <f t="shared" si="10"/>
        <v>4</v>
      </c>
      <c r="AA79">
        <f t="shared" si="10"/>
        <v>9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>
        <f t="shared" si="14"/>
        <v>7</v>
      </c>
    </row>
    <row r="80" spans="1:32" hidden="1" outlineLevel="1">
      <c r="A80" t="s">
        <v>108</v>
      </c>
      <c r="B80">
        <f>INDEX(W2:W50,MATCH(H77,A2:A50,0))</f>
        <v>18.5321</v>
      </c>
      <c r="C80">
        <f>(B81-B80)+0.01</f>
        <v>1.1043000000000005</v>
      </c>
      <c r="D80" t="str">
        <f>D2</f>
        <v xml:space="preserve">1m1f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>
        <f t="shared" si="10"/>
        <v>4</v>
      </c>
      <c r="AA80">
        <f t="shared" si="10"/>
        <v>9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>
        <f t="shared" si="14"/>
        <v>7</v>
      </c>
    </row>
    <row r="81" spans="1:19" hidden="1" outlineLevel="1">
      <c r="A81" t="s">
        <v>109</v>
      </c>
      <c r="B81">
        <f>LARGE(W2:W49, 1)</f>
        <v>19.6264</v>
      </c>
      <c r="C81">
        <f>C80/B81</f>
        <v>5.6266049810459406E-2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Dance Mover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Redcar</v>
      </c>
    </row>
    <row r="82" spans="1:19" hidden="1" outlineLevel="1">
      <c r="A82" t="s">
        <v>110</v>
      </c>
      <c r="B82">
        <f>INDEX(M2:M49, MATCH(H77, A2:A49, 0))</f>
        <v>91.996499999999997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91.996499999999997</v>
      </c>
      <c r="C83">
        <f>C82/B83</f>
        <v>1.0869978749191547E-4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Mister Chiangis the form horse.</v>
      </c>
      <c r="H83" t="str">
        <f>INDEX(A2:A50,MATCH(B83,INDEX(M2:M50,0)))</f>
        <v>Dance Mover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1.2882</v>
      </c>
      <c r="C84">
        <f>(B85-B84)+0.01</f>
        <v>1.8584000000000001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3.1366000000000001</v>
      </c>
      <c r="C85">
        <f>C84/B85</f>
        <v>0.59248868201237004</v>
      </c>
      <c r="D85" t="str">
        <f>IF(AND(J2="2yo", C85&gt;0.2), "YES", "NO")</f>
        <v>YES</v>
      </c>
      <c r="E85" t="str">
        <f>IF(J2&lt;&gt;"2yo", "IGNORE", "")</f>
        <v/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 xml:space="preserve">PLUS: The Stallion rating for lay selection Mister Chiang is 59.25% worse than best-rated stallion Oak Park (IRE). </v>
      </c>
      <c r="H85" t="str">
        <f>INDEX(A2:A50, MATCH(B85, AC2:AC50, 0))</f>
        <v>Oak Park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19.000599999999999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19.000599999999999</v>
      </c>
      <c r="C87">
        <f>C86/B87</f>
        <v>5.2629916949991056E-4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Mister Chiang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2.1069</v>
      </c>
      <c r="C88">
        <f>B89-B88</f>
        <v>0.4870000000000001</v>
      </c>
      <c r="H88" t="str">
        <f>INDEX(X2:X50, MATCH(B88, Y2:Y50, 0))</f>
        <v>Fanning, Joe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2.5939000000000001</v>
      </c>
      <c r="C89">
        <f>C88/B89</f>
        <v>0.18774817841859751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Stott, Kevin. </v>
      </c>
      <c r="H89" t="str">
        <f>INDEX(X2:X50, MATCH(B89, Y2:Y50, 0))</f>
        <v>Stott, Kevin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59.052999999999997</v>
      </c>
      <c r="C90">
        <f>(B91-B90)+0.01</f>
        <v>0.01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59.052999999999997</v>
      </c>
      <c r="C91">
        <f>(C90+0.01)/(B91+0.01)</f>
        <v>3.3862147198753878E-4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Mister Chiang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1</v>
      </c>
      <c r="F92" t="str">
        <f>IF(E92=0, "", IF(E92=1, "*", IF(E92=2, "**", IF(E92=3, "***", IF(E92=4, "****", IF(E92&gt;4, "*****", ""))))))</f>
        <v>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8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</v>
      </c>
    </row>
    <row r="96" spans="1:19" hidden="1" outlineLevel="1">
      <c r="A96" t="s">
        <v>70</v>
      </c>
      <c r="B96">
        <f>INDEX(Sheet1!H:H, MATCH($A$51, Sheet1!$A:$A,0))</f>
        <v>0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0.375</v>
      </c>
      <c r="C97" t="b">
        <f>IF(AND($B$94&gt;15,B97&gt;0.25),B56)</f>
        <v>0</v>
      </c>
      <c r="D97">
        <f t="shared" si="22"/>
        <v>6</v>
      </c>
      <c r="E97">
        <f t="shared" si="23"/>
        <v>1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0.125</v>
      </c>
      <c r="C101" t="b">
        <f>IF(AND($B$94&gt;15,B101&gt;0.25),B60)</f>
        <v>0</v>
      </c>
      <c r="D101">
        <f t="shared" si="22"/>
        <v>5</v>
      </c>
      <c r="E101">
        <f t="shared" si="23"/>
        <v>2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2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2.28515625" bestFit="1" customWidth="1"/>
    <col min="2" max="3" width="17.28515625" bestFit="1" customWidth="1"/>
    <col min="4" max="4" width="15.7109375" bestFit="1" customWidth="1"/>
    <col min="5" max="5" width="12" bestFit="1" customWidth="1"/>
    <col min="6" max="6" width="13.28515625" bestFit="1" customWidth="1"/>
    <col min="7" max="7" width="106.85546875" bestFit="1" customWidth="1"/>
    <col min="8" max="8" width="22.28515625" bestFit="1" customWidth="1"/>
    <col min="9" max="9" width="10.140625" bestFit="1" customWidth="1"/>
    <col min="10" max="10" width="16.28515625" bestFit="1" customWidth="1"/>
    <col min="11" max="11" width="46.85546875" bestFit="1" customWidth="1"/>
    <col min="12" max="18" width="20.85546875" bestFit="1" customWidth="1"/>
    <col min="19" max="19" width="22.285156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4.85546875" bestFit="1" customWidth="1"/>
    <col min="25" max="25" width="14.42578125" bestFit="1" customWidth="1"/>
    <col min="26" max="26" width="21" bestFit="1" customWidth="1"/>
    <col min="27" max="27" width="15" bestFit="1" customWidth="1"/>
    <col min="28" max="28" width="22.855468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5.71093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613</v>
      </c>
      <c r="B2" s="1">
        <v>0.54861111111111105</v>
      </c>
      <c r="C2" t="s">
        <v>224</v>
      </c>
      <c r="D2" t="s">
        <v>433</v>
      </c>
      <c r="F2">
        <v>6542</v>
      </c>
      <c r="G2" t="s">
        <v>231</v>
      </c>
      <c r="H2" t="s">
        <v>232</v>
      </c>
      <c r="I2" t="s">
        <v>5</v>
      </c>
      <c r="J2" t="s">
        <v>234</v>
      </c>
      <c r="K2" t="s">
        <v>612</v>
      </c>
      <c r="L2">
        <v>2</v>
      </c>
      <c r="M2">
        <v>104.11</v>
      </c>
      <c r="N2">
        <v>68.855999999999995</v>
      </c>
      <c r="O2">
        <v>24.692</v>
      </c>
      <c r="P2">
        <v>10.804500000000001</v>
      </c>
      <c r="Q2">
        <v>6.7451999999999996</v>
      </c>
      <c r="R2">
        <v>3.8254999999999999</v>
      </c>
      <c r="S2">
        <v>2.8607999999999998</v>
      </c>
      <c r="T2">
        <v>0</v>
      </c>
      <c r="U2">
        <v>0</v>
      </c>
      <c r="V2">
        <v>0</v>
      </c>
      <c r="W2">
        <v>21.852900000000002</v>
      </c>
      <c r="X2" t="s">
        <v>614</v>
      </c>
      <c r="Y2">
        <v>3.2633999999999999</v>
      </c>
      <c r="Z2" t="s">
        <v>615</v>
      </c>
      <c r="AA2">
        <v>1.9027000000000001</v>
      </c>
      <c r="AB2" t="s">
        <v>598</v>
      </c>
      <c r="AC2">
        <v>1.0349999999999999</v>
      </c>
      <c r="AD2">
        <v>11.419</v>
      </c>
      <c r="AE2" s="23">
        <v>267.62709999999998</v>
      </c>
      <c r="AF2">
        <v>4</v>
      </c>
      <c r="AG2">
        <v>65</v>
      </c>
    </row>
    <row r="3" spans="1:33">
      <c r="A3" t="s">
        <v>616</v>
      </c>
      <c r="B3" s="1">
        <v>0.54861111111111105</v>
      </c>
      <c r="C3" t="s">
        <v>224</v>
      </c>
      <c r="D3" t="s">
        <v>433</v>
      </c>
      <c r="F3">
        <v>6542</v>
      </c>
      <c r="G3" t="s">
        <v>231</v>
      </c>
      <c r="H3" t="s">
        <v>232</v>
      </c>
      <c r="I3" t="s">
        <v>5</v>
      </c>
      <c r="J3" t="s">
        <v>234</v>
      </c>
      <c r="K3" t="s">
        <v>612</v>
      </c>
      <c r="L3">
        <v>2</v>
      </c>
      <c r="M3">
        <v>84.96</v>
      </c>
      <c r="N3">
        <v>76.48</v>
      </c>
      <c r="O3">
        <v>24.118400000000001</v>
      </c>
      <c r="P3">
        <v>10.444800000000001</v>
      </c>
      <c r="Q3">
        <v>6.3712</v>
      </c>
      <c r="R3">
        <v>6.4631999999999996</v>
      </c>
      <c r="S3">
        <v>2.9177</v>
      </c>
      <c r="T3">
        <v>0</v>
      </c>
      <c r="U3">
        <v>0</v>
      </c>
      <c r="V3">
        <v>0</v>
      </c>
      <c r="W3">
        <v>18.5229</v>
      </c>
      <c r="X3" t="s">
        <v>617</v>
      </c>
      <c r="Y3">
        <v>0.3962</v>
      </c>
      <c r="Z3" t="s">
        <v>445</v>
      </c>
      <c r="AA3">
        <v>3.0055000000000001</v>
      </c>
      <c r="AB3" t="s">
        <v>618</v>
      </c>
      <c r="AC3">
        <v>2.113</v>
      </c>
      <c r="AD3">
        <v>20.372699999999998</v>
      </c>
      <c r="AE3">
        <v>262.64069999999998</v>
      </c>
      <c r="AF3">
        <v>4.5</v>
      </c>
      <c r="AG3">
        <v>70</v>
      </c>
    </row>
    <row r="4" spans="1:33">
      <c r="A4" t="s">
        <v>619</v>
      </c>
      <c r="B4" s="1">
        <v>0.54861111111111105</v>
      </c>
      <c r="C4" t="s">
        <v>224</v>
      </c>
      <c r="D4" t="s">
        <v>433</v>
      </c>
      <c r="F4">
        <v>6542</v>
      </c>
      <c r="G4" t="s">
        <v>231</v>
      </c>
      <c r="H4" t="s">
        <v>232</v>
      </c>
      <c r="I4" t="s">
        <v>5</v>
      </c>
      <c r="J4" t="s">
        <v>234</v>
      </c>
      <c r="K4" t="s">
        <v>612</v>
      </c>
      <c r="L4">
        <v>2</v>
      </c>
      <c r="M4">
        <v>74.489999999999995</v>
      </c>
      <c r="N4">
        <v>62.728000000000002</v>
      </c>
      <c r="O4">
        <v>31.2621</v>
      </c>
      <c r="P4">
        <v>7.7422000000000004</v>
      </c>
      <c r="Q4">
        <v>5.5415999999999999</v>
      </c>
      <c r="R4">
        <v>3.8824000000000001</v>
      </c>
      <c r="S4">
        <v>3.637</v>
      </c>
      <c r="T4">
        <v>1.7321</v>
      </c>
      <c r="U4">
        <v>1.9430000000000001</v>
      </c>
      <c r="V4">
        <v>0</v>
      </c>
      <c r="W4">
        <v>17.7621</v>
      </c>
      <c r="X4" t="s">
        <v>461</v>
      </c>
      <c r="Y4">
        <v>1.2144999999999999</v>
      </c>
      <c r="Z4" t="s">
        <v>462</v>
      </c>
      <c r="AA4">
        <v>0.94040000000000001</v>
      </c>
      <c r="AB4" t="s">
        <v>587</v>
      </c>
      <c r="AC4">
        <v>2.4243999999999999</v>
      </c>
      <c r="AD4">
        <v>8.7995000000000001</v>
      </c>
      <c r="AE4">
        <v>225.7653</v>
      </c>
      <c r="AF4">
        <v>7</v>
      </c>
      <c r="AG4">
        <v>60</v>
      </c>
    </row>
    <row r="5" spans="1:33">
      <c r="A5" t="s">
        <v>620</v>
      </c>
      <c r="B5" s="1">
        <v>0.54861111111111105</v>
      </c>
      <c r="C5" t="s">
        <v>224</v>
      </c>
      <c r="D5" t="s">
        <v>433</v>
      </c>
      <c r="F5">
        <v>6542</v>
      </c>
      <c r="G5" t="s">
        <v>231</v>
      </c>
      <c r="H5" t="s">
        <v>232</v>
      </c>
      <c r="I5" t="s">
        <v>5</v>
      </c>
      <c r="J5" t="s">
        <v>234</v>
      </c>
      <c r="K5" t="s">
        <v>612</v>
      </c>
      <c r="L5">
        <v>2</v>
      </c>
      <c r="M5">
        <v>82.94</v>
      </c>
      <c r="N5">
        <v>63.536200000000001</v>
      </c>
      <c r="O5">
        <v>20.233000000000001</v>
      </c>
      <c r="P5">
        <v>8.7055000000000007</v>
      </c>
      <c r="Q5">
        <v>4.0831999999999997</v>
      </c>
      <c r="R5">
        <v>0</v>
      </c>
      <c r="S5">
        <v>0</v>
      </c>
      <c r="T5">
        <v>0</v>
      </c>
      <c r="U5">
        <v>0</v>
      </c>
      <c r="V5">
        <v>0</v>
      </c>
      <c r="W5">
        <v>10.936400000000001</v>
      </c>
      <c r="X5" t="s">
        <v>477</v>
      </c>
      <c r="Y5">
        <v>1.1907000000000001</v>
      </c>
      <c r="Z5" t="s">
        <v>621</v>
      </c>
      <c r="AA5">
        <v>0.99690000000000001</v>
      </c>
      <c r="AB5" t="s">
        <v>382</v>
      </c>
      <c r="AC5">
        <v>1.9171</v>
      </c>
      <c r="AD5">
        <v>7.6</v>
      </c>
      <c r="AE5">
        <v>215.60919999999999</v>
      </c>
      <c r="AF5">
        <v>6</v>
      </c>
      <c r="AG5">
        <v>59</v>
      </c>
    </row>
    <row r="6" spans="1:33">
      <c r="A6" t="s">
        <v>622</v>
      </c>
      <c r="B6" s="1">
        <v>0.54861111111111105</v>
      </c>
      <c r="C6" t="s">
        <v>224</v>
      </c>
      <c r="D6" t="s">
        <v>433</v>
      </c>
      <c r="F6">
        <v>6542</v>
      </c>
      <c r="G6" t="s">
        <v>231</v>
      </c>
      <c r="H6" t="s">
        <v>232</v>
      </c>
      <c r="I6" t="s">
        <v>5</v>
      </c>
      <c r="J6" t="s">
        <v>234</v>
      </c>
      <c r="K6" t="s">
        <v>612</v>
      </c>
      <c r="L6">
        <v>2</v>
      </c>
      <c r="M6">
        <v>86.74</v>
      </c>
      <c r="N6">
        <v>44.9039</v>
      </c>
      <c r="O6">
        <v>24.877400000000002</v>
      </c>
      <c r="P6">
        <v>9.4997000000000007</v>
      </c>
      <c r="Q6">
        <v>5.6688000000000001</v>
      </c>
      <c r="R6">
        <v>4.0651000000000002</v>
      </c>
      <c r="S6">
        <v>0</v>
      </c>
      <c r="T6">
        <v>0</v>
      </c>
      <c r="U6">
        <v>0</v>
      </c>
      <c r="V6">
        <v>0</v>
      </c>
      <c r="W6">
        <v>10.1714</v>
      </c>
      <c r="X6" t="s">
        <v>469</v>
      </c>
      <c r="Y6">
        <v>1.4651000000000001</v>
      </c>
      <c r="Z6" t="s">
        <v>470</v>
      </c>
      <c r="AA6">
        <v>1.0568</v>
      </c>
      <c r="AB6" t="s">
        <v>248</v>
      </c>
      <c r="AC6">
        <v>1.6838</v>
      </c>
      <c r="AD6">
        <v>4.1669999999999998</v>
      </c>
      <c r="AE6">
        <v>203.32060000000001</v>
      </c>
      <c r="AF6">
        <v>7</v>
      </c>
      <c r="AG6">
        <v>66</v>
      </c>
    </row>
    <row r="7" spans="1:33">
      <c r="A7" t="s">
        <v>623</v>
      </c>
      <c r="B7" s="1">
        <v>0.54861111111111105</v>
      </c>
      <c r="C7" t="s">
        <v>224</v>
      </c>
      <c r="D7" t="s">
        <v>433</v>
      </c>
      <c r="F7">
        <v>6542</v>
      </c>
      <c r="G7" t="s">
        <v>231</v>
      </c>
      <c r="H7" t="s">
        <v>232</v>
      </c>
      <c r="I7" t="s">
        <v>5</v>
      </c>
      <c r="J7" t="s">
        <v>234</v>
      </c>
      <c r="K7" t="s">
        <v>612</v>
      </c>
      <c r="L7">
        <v>2</v>
      </c>
      <c r="M7">
        <v>75.44</v>
      </c>
      <c r="N7">
        <v>50.368600000000001</v>
      </c>
      <c r="O7">
        <v>24.786000000000001</v>
      </c>
      <c r="P7">
        <v>7.3398000000000003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10.2379</v>
      </c>
      <c r="X7" t="s">
        <v>473</v>
      </c>
      <c r="Y7">
        <v>1.9106000000000001</v>
      </c>
      <c r="Z7" t="s">
        <v>353</v>
      </c>
      <c r="AA7">
        <v>2.3515000000000001</v>
      </c>
      <c r="AB7" t="s">
        <v>624</v>
      </c>
      <c r="AC7">
        <v>2.3128000000000002</v>
      </c>
      <c r="AD7">
        <v>0.6</v>
      </c>
      <c r="AE7">
        <v>194.41839999999999</v>
      </c>
      <c r="AF7">
        <v>12</v>
      </c>
      <c r="AG7">
        <v>64</v>
      </c>
    </row>
    <row r="8" spans="1:33">
      <c r="A8" t="s">
        <v>625</v>
      </c>
      <c r="B8" s="1">
        <v>0.54861111111111105</v>
      </c>
      <c r="C8" t="s">
        <v>224</v>
      </c>
      <c r="D8" t="s">
        <v>433</v>
      </c>
      <c r="F8">
        <v>6542</v>
      </c>
      <c r="G8" t="s">
        <v>231</v>
      </c>
      <c r="H8" t="s">
        <v>232</v>
      </c>
      <c r="I8" t="s">
        <v>5</v>
      </c>
      <c r="J8" t="s">
        <v>234</v>
      </c>
      <c r="K8" t="s">
        <v>612</v>
      </c>
      <c r="L8">
        <v>2</v>
      </c>
      <c r="M8">
        <v>40.095500000000001</v>
      </c>
      <c r="N8">
        <v>63.887999999999998</v>
      </c>
      <c r="O8">
        <v>32.996499999999997</v>
      </c>
      <c r="P8">
        <v>8.1758000000000006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11.0829</v>
      </c>
      <c r="X8" t="s">
        <v>626</v>
      </c>
      <c r="Y8">
        <v>0.89449999999999996</v>
      </c>
      <c r="Z8" t="s">
        <v>627</v>
      </c>
      <c r="AA8">
        <v>1.1705000000000001</v>
      </c>
      <c r="AB8" t="s">
        <v>628</v>
      </c>
      <c r="AC8">
        <v>1.4622999999999999</v>
      </c>
      <c r="AD8">
        <v>9.65</v>
      </c>
      <c r="AE8">
        <v>189.0729</v>
      </c>
      <c r="AF8">
        <v>33</v>
      </c>
      <c r="AG8">
        <v>58</v>
      </c>
    </row>
    <row r="9" spans="1:33">
      <c r="A9" t="s">
        <v>629</v>
      </c>
      <c r="B9" s="1">
        <v>0.54861111111111105</v>
      </c>
      <c r="C9" t="s">
        <v>224</v>
      </c>
      <c r="D9" t="s">
        <v>433</v>
      </c>
      <c r="F9">
        <v>6542</v>
      </c>
      <c r="G9" t="s">
        <v>231</v>
      </c>
      <c r="H9" t="s">
        <v>232</v>
      </c>
      <c r="I9" t="s">
        <v>5</v>
      </c>
      <c r="J9" t="s">
        <v>234</v>
      </c>
      <c r="K9" t="s">
        <v>612</v>
      </c>
      <c r="L9">
        <v>2</v>
      </c>
      <c r="M9">
        <v>49.02</v>
      </c>
      <c r="N9">
        <v>46.770899999999997</v>
      </c>
      <c r="O9">
        <v>30.797999999999998</v>
      </c>
      <c r="P9">
        <v>12.678100000000001</v>
      </c>
      <c r="Q9">
        <v>5.9020000000000001</v>
      </c>
      <c r="R9">
        <v>0</v>
      </c>
      <c r="S9">
        <v>0</v>
      </c>
      <c r="T9">
        <v>0</v>
      </c>
      <c r="U9">
        <v>0</v>
      </c>
      <c r="V9">
        <v>0</v>
      </c>
      <c r="W9">
        <v>17.7057</v>
      </c>
      <c r="X9" t="s">
        <v>454</v>
      </c>
      <c r="Y9">
        <v>0.7984</v>
      </c>
      <c r="Z9" t="s">
        <v>478</v>
      </c>
      <c r="AA9">
        <v>0.43020000000000003</v>
      </c>
      <c r="AB9" t="s">
        <v>278</v>
      </c>
      <c r="AC9">
        <v>1.3783000000000001</v>
      </c>
      <c r="AD9">
        <v>5.9</v>
      </c>
      <c r="AE9">
        <v>185.55199999999999</v>
      </c>
      <c r="AF9">
        <v>16</v>
      </c>
      <c r="AG9">
        <v>68</v>
      </c>
    </row>
    <row r="10" spans="1:33">
      <c r="A10" t="s">
        <v>630</v>
      </c>
      <c r="B10" s="1">
        <v>0.54861111111111105</v>
      </c>
      <c r="C10" t="s">
        <v>224</v>
      </c>
      <c r="D10" t="s">
        <v>433</v>
      </c>
      <c r="F10">
        <v>6542</v>
      </c>
      <c r="G10" t="s">
        <v>231</v>
      </c>
      <c r="H10" t="s">
        <v>232</v>
      </c>
      <c r="I10" t="s">
        <v>5</v>
      </c>
      <c r="J10" t="s">
        <v>234</v>
      </c>
      <c r="K10" t="s">
        <v>612</v>
      </c>
      <c r="L10">
        <v>2</v>
      </c>
      <c r="M10">
        <v>33.304499999999997</v>
      </c>
      <c r="N10">
        <v>58.463999999999999</v>
      </c>
      <c r="O10">
        <v>34.835999999999999</v>
      </c>
      <c r="P10">
        <v>7.8460999999999999</v>
      </c>
      <c r="Q10">
        <v>6.0213999999999999</v>
      </c>
      <c r="R10">
        <v>3.9176000000000002</v>
      </c>
      <c r="S10">
        <v>0</v>
      </c>
      <c r="T10">
        <v>0</v>
      </c>
      <c r="U10">
        <v>0</v>
      </c>
      <c r="V10">
        <v>0</v>
      </c>
      <c r="W10">
        <v>15.6236</v>
      </c>
      <c r="X10" t="s">
        <v>441</v>
      </c>
      <c r="Y10">
        <v>1.3208</v>
      </c>
      <c r="Z10" t="s">
        <v>631</v>
      </c>
      <c r="AA10">
        <v>0.4</v>
      </c>
      <c r="AB10" t="s">
        <v>632</v>
      </c>
      <c r="AC10">
        <v>0.44280000000000003</v>
      </c>
      <c r="AD10">
        <v>6.5670000000000002</v>
      </c>
      <c r="AE10">
        <v>177.26300000000001</v>
      </c>
      <c r="AF10">
        <v>20</v>
      </c>
      <c r="AG10">
        <v>58</v>
      </c>
    </row>
    <row r="11" spans="1:33">
      <c r="A11" t="s">
        <v>633</v>
      </c>
      <c r="B11" s="1">
        <v>0.54861111111111105</v>
      </c>
      <c r="C11" t="s">
        <v>224</v>
      </c>
      <c r="D11" t="s">
        <v>433</v>
      </c>
      <c r="F11">
        <v>6542</v>
      </c>
      <c r="G11" t="s">
        <v>231</v>
      </c>
      <c r="H11" t="s">
        <v>232</v>
      </c>
      <c r="I11" t="s">
        <v>5</v>
      </c>
      <c r="J11" t="s">
        <v>234</v>
      </c>
      <c r="K11" t="s">
        <v>612</v>
      </c>
      <c r="L11">
        <v>2</v>
      </c>
      <c r="M11">
        <v>59.46</v>
      </c>
      <c r="N11">
        <v>36.093800000000002</v>
      </c>
      <c r="O11">
        <v>25.6432</v>
      </c>
      <c r="P11">
        <v>9.2639999999999993</v>
      </c>
      <c r="Q11">
        <v>6.3654000000000002</v>
      </c>
      <c r="R11">
        <v>3.7452000000000001</v>
      </c>
      <c r="S11">
        <v>0</v>
      </c>
      <c r="T11">
        <v>0</v>
      </c>
      <c r="U11">
        <v>0</v>
      </c>
      <c r="V11">
        <v>0</v>
      </c>
      <c r="W11">
        <v>18.500699999999998</v>
      </c>
      <c r="X11" t="s">
        <v>634</v>
      </c>
      <c r="Y11">
        <v>1.0246</v>
      </c>
      <c r="Z11" t="s">
        <v>635</v>
      </c>
      <c r="AA11">
        <v>0.85489999999999999</v>
      </c>
      <c r="AB11" t="s">
        <v>413</v>
      </c>
      <c r="AC11">
        <v>0.8357</v>
      </c>
      <c r="AD11">
        <v>4.2</v>
      </c>
      <c r="AE11">
        <v>174.1694</v>
      </c>
      <c r="AF11">
        <v>33</v>
      </c>
      <c r="AG11">
        <v>57</v>
      </c>
    </row>
    <row r="12" spans="1:33">
      <c r="A12" t="s">
        <v>636</v>
      </c>
      <c r="B12" s="1">
        <v>0.54861111111111105</v>
      </c>
      <c r="C12" t="s">
        <v>224</v>
      </c>
      <c r="D12" t="s">
        <v>433</v>
      </c>
      <c r="F12">
        <v>6542</v>
      </c>
      <c r="G12" t="s">
        <v>231</v>
      </c>
      <c r="H12" t="s">
        <v>232</v>
      </c>
      <c r="I12" t="s">
        <v>5</v>
      </c>
      <c r="J12" t="s">
        <v>234</v>
      </c>
      <c r="K12" t="s">
        <v>612</v>
      </c>
      <c r="L12">
        <v>2</v>
      </c>
      <c r="M12">
        <v>56.2</v>
      </c>
      <c r="N12">
        <v>52.715600000000002</v>
      </c>
      <c r="O12">
        <v>16.047599999999999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16.28</v>
      </c>
      <c r="X12" t="s">
        <v>637</v>
      </c>
      <c r="Y12">
        <v>0.39100000000000001</v>
      </c>
      <c r="Z12" t="s">
        <v>638</v>
      </c>
      <c r="AA12">
        <v>0.3155</v>
      </c>
      <c r="AB12" t="s">
        <v>639</v>
      </c>
      <c r="AC12">
        <v>1.3898999999999999</v>
      </c>
      <c r="AD12">
        <v>3</v>
      </c>
      <c r="AE12">
        <v>170.1849</v>
      </c>
      <c r="AF12">
        <v>16</v>
      </c>
      <c r="AG12">
        <v>56</v>
      </c>
    </row>
    <row r="13" spans="1:33">
      <c r="A13" t="s">
        <v>640</v>
      </c>
      <c r="B13" s="1">
        <v>0.54861111111111105</v>
      </c>
      <c r="C13" t="s">
        <v>224</v>
      </c>
      <c r="D13" t="s">
        <v>433</v>
      </c>
      <c r="F13">
        <v>6542</v>
      </c>
      <c r="G13" t="s">
        <v>231</v>
      </c>
      <c r="H13" t="s">
        <v>232</v>
      </c>
      <c r="I13" t="s">
        <v>5</v>
      </c>
      <c r="J13" t="s">
        <v>234</v>
      </c>
      <c r="K13" t="s">
        <v>612</v>
      </c>
      <c r="L13">
        <v>2</v>
      </c>
      <c r="M13">
        <v>47.828800000000001</v>
      </c>
      <c r="N13">
        <v>47.425800000000002</v>
      </c>
      <c r="O13">
        <v>21.535699999999999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12.4864</v>
      </c>
      <c r="X13" t="s">
        <v>458</v>
      </c>
      <c r="Y13">
        <v>0.37619999999999998</v>
      </c>
      <c r="Z13" t="s">
        <v>641</v>
      </c>
      <c r="AA13">
        <v>0.68520000000000003</v>
      </c>
      <c r="AB13" t="s">
        <v>642</v>
      </c>
      <c r="AC13">
        <v>1.2763</v>
      </c>
      <c r="AD13">
        <v>5.8</v>
      </c>
      <c r="AE13">
        <v>161.07409999999999</v>
      </c>
      <c r="AF13">
        <v>20</v>
      </c>
      <c r="AG13">
        <v>55</v>
      </c>
    </row>
    <row r="14" spans="1:33">
      <c r="A14" t="s">
        <v>643</v>
      </c>
      <c r="B14" s="1">
        <v>0.54861111111111105</v>
      </c>
      <c r="C14" t="s">
        <v>224</v>
      </c>
      <c r="D14" t="s">
        <v>433</v>
      </c>
      <c r="F14">
        <v>6542</v>
      </c>
      <c r="G14" t="s">
        <v>231</v>
      </c>
      <c r="H14" t="s">
        <v>232</v>
      </c>
      <c r="I14" t="s">
        <v>5</v>
      </c>
      <c r="J14" t="s">
        <v>234</v>
      </c>
      <c r="K14" t="s">
        <v>612</v>
      </c>
      <c r="L14">
        <v>2</v>
      </c>
      <c r="M14">
        <v>45.790399999999998</v>
      </c>
      <c r="N14">
        <v>38.841000000000001</v>
      </c>
      <c r="O14">
        <v>28.643999999999998</v>
      </c>
      <c r="P14">
        <v>8.5090000000000003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15.9579</v>
      </c>
      <c r="X14" t="s">
        <v>644</v>
      </c>
      <c r="Y14">
        <v>1.3515999999999999</v>
      </c>
      <c r="Z14" t="s">
        <v>470</v>
      </c>
      <c r="AA14">
        <v>1.0568</v>
      </c>
      <c r="AB14" t="s">
        <v>589</v>
      </c>
      <c r="AC14">
        <v>0.20300000000000001</v>
      </c>
      <c r="AD14">
        <v>3</v>
      </c>
      <c r="AE14">
        <v>160.3887</v>
      </c>
      <c r="AF14">
        <v>20</v>
      </c>
      <c r="AG14">
        <v>61</v>
      </c>
    </row>
    <row r="15" spans="1:33">
      <c r="A15" t="s">
        <v>645</v>
      </c>
      <c r="B15" s="1">
        <v>0.54861111111111105</v>
      </c>
      <c r="C15" t="s">
        <v>224</v>
      </c>
      <c r="D15" t="s">
        <v>433</v>
      </c>
      <c r="F15">
        <v>6542</v>
      </c>
      <c r="G15" t="s">
        <v>231</v>
      </c>
      <c r="H15" t="s">
        <v>232</v>
      </c>
      <c r="I15" t="s">
        <v>5</v>
      </c>
      <c r="J15" t="s">
        <v>234</v>
      </c>
      <c r="K15" t="s">
        <v>612</v>
      </c>
      <c r="L15">
        <v>2</v>
      </c>
      <c r="M15">
        <v>57.712499999999999</v>
      </c>
      <c r="N15">
        <v>40.038499999999999</v>
      </c>
      <c r="O15">
        <v>19.166599999999999</v>
      </c>
      <c r="P15">
        <v>7.3231999999999999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14.382099999999999</v>
      </c>
      <c r="X15" t="s">
        <v>646</v>
      </c>
      <c r="Y15">
        <v>1.0183</v>
      </c>
      <c r="Z15" t="s">
        <v>647</v>
      </c>
      <c r="AA15">
        <v>0.31809999999999999</v>
      </c>
      <c r="AB15" t="s">
        <v>406</v>
      </c>
      <c r="AC15">
        <v>2.0196000000000001</v>
      </c>
      <c r="AD15">
        <v>1.5</v>
      </c>
      <c r="AE15">
        <v>159.12309999999999</v>
      </c>
      <c r="AF15">
        <v>16</v>
      </c>
      <c r="AG15">
        <v>66</v>
      </c>
    </row>
    <row r="16" spans="1:33">
      <c r="A16" t="s">
        <v>648</v>
      </c>
      <c r="B16" s="1">
        <v>0.54861111111111105</v>
      </c>
      <c r="C16" t="s">
        <v>224</v>
      </c>
      <c r="D16" t="s">
        <v>433</v>
      </c>
      <c r="F16">
        <v>6542</v>
      </c>
      <c r="G16" t="s">
        <v>231</v>
      </c>
      <c r="H16" t="s">
        <v>232</v>
      </c>
      <c r="I16" t="s">
        <v>5</v>
      </c>
      <c r="J16" t="s">
        <v>234</v>
      </c>
      <c r="K16" t="s">
        <v>612</v>
      </c>
      <c r="L16">
        <v>2</v>
      </c>
      <c r="M16">
        <v>45.8538</v>
      </c>
      <c r="N16">
        <v>51.512799999999999</v>
      </c>
      <c r="O16">
        <v>16.979800000000001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15.177899999999999</v>
      </c>
      <c r="X16" t="s">
        <v>444</v>
      </c>
      <c r="Y16">
        <v>1.8236000000000001</v>
      </c>
      <c r="Z16" t="s">
        <v>470</v>
      </c>
      <c r="AA16">
        <v>1.0568</v>
      </c>
      <c r="AB16" t="s">
        <v>624</v>
      </c>
      <c r="AC16">
        <v>2.3128000000000002</v>
      </c>
      <c r="AD16">
        <v>1.8</v>
      </c>
      <c r="AE16">
        <v>158.96350000000001</v>
      </c>
      <c r="AF16">
        <v>12</v>
      </c>
      <c r="AG16">
        <v>60</v>
      </c>
    </row>
    <row r="17" spans="1:33">
      <c r="A17" t="s">
        <v>649</v>
      </c>
      <c r="B17" s="1">
        <v>0.54861111111111105</v>
      </c>
      <c r="C17" t="s">
        <v>224</v>
      </c>
      <c r="D17" t="s">
        <v>433</v>
      </c>
      <c r="F17">
        <v>6542</v>
      </c>
      <c r="G17" t="s">
        <v>231</v>
      </c>
      <c r="H17" t="s">
        <v>232</v>
      </c>
      <c r="I17" t="s">
        <v>5</v>
      </c>
      <c r="J17" t="s">
        <v>234</v>
      </c>
      <c r="K17" t="s">
        <v>612</v>
      </c>
      <c r="L17">
        <v>2</v>
      </c>
      <c r="M17">
        <v>51.475000000000001</v>
      </c>
      <c r="N17">
        <v>38.532200000000003</v>
      </c>
      <c r="O17">
        <v>21.7255</v>
      </c>
      <c r="P17">
        <v>5.7588999999999997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17.6157</v>
      </c>
      <c r="X17" t="s">
        <v>650</v>
      </c>
      <c r="Y17">
        <v>0.81079999999999997</v>
      </c>
      <c r="Z17" t="s">
        <v>651</v>
      </c>
      <c r="AA17">
        <v>1.3892</v>
      </c>
      <c r="AB17" t="s">
        <v>652</v>
      </c>
      <c r="AC17">
        <v>0.61080000000000001</v>
      </c>
      <c r="AD17">
        <v>2.4</v>
      </c>
      <c r="AE17">
        <v>155.0325</v>
      </c>
      <c r="AF17">
        <v>16</v>
      </c>
      <c r="AG17">
        <v>58</v>
      </c>
    </row>
    <row r="18" spans="1:33">
      <c r="A18" t="s">
        <v>653</v>
      </c>
      <c r="B18" s="1">
        <v>0.54861111111111105</v>
      </c>
      <c r="C18" t="s">
        <v>224</v>
      </c>
      <c r="D18" t="s">
        <v>433</v>
      </c>
      <c r="F18">
        <v>6542</v>
      </c>
      <c r="G18" t="s">
        <v>231</v>
      </c>
      <c r="H18" t="s">
        <v>232</v>
      </c>
      <c r="I18" t="s">
        <v>5</v>
      </c>
      <c r="J18" t="s">
        <v>234</v>
      </c>
      <c r="K18" t="s">
        <v>612</v>
      </c>
      <c r="L18">
        <v>2</v>
      </c>
      <c r="M18">
        <v>54.32</v>
      </c>
      <c r="N18">
        <v>38</v>
      </c>
      <c r="O18">
        <v>18.010899999999999</v>
      </c>
      <c r="P18">
        <v>7.5187999999999997</v>
      </c>
      <c r="Q18">
        <v>5.1478000000000002</v>
      </c>
      <c r="R18">
        <v>0</v>
      </c>
      <c r="S18">
        <v>0</v>
      </c>
      <c r="T18">
        <v>0</v>
      </c>
      <c r="U18">
        <v>0</v>
      </c>
      <c r="V18">
        <v>0</v>
      </c>
      <c r="W18">
        <v>11.3207</v>
      </c>
      <c r="X18" t="s">
        <v>465</v>
      </c>
      <c r="Y18">
        <v>0.77380000000000004</v>
      </c>
      <c r="Z18" t="s">
        <v>478</v>
      </c>
      <c r="AA18">
        <v>0.43020000000000003</v>
      </c>
      <c r="AB18" t="s">
        <v>654</v>
      </c>
      <c r="AC18">
        <v>1.3239000000000001</v>
      </c>
      <c r="AD18">
        <v>0.3</v>
      </c>
      <c r="AE18">
        <v>147.8792</v>
      </c>
      <c r="AF18">
        <v>33</v>
      </c>
      <c r="AG18">
        <v>65</v>
      </c>
    </row>
    <row r="19" spans="1:33">
      <c r="A19" t="s">
        <v>655</v>
      </c>
      <c r="B19" s="1">
        <v>0.54861111111111105</v>
      </c>
      <c r="C19" t="s">
        <v>224</v>
      </c>
      <c r="D19" t="s">
        <v>433</v>
      </c>
      <c r="F19">
        <v>6542</v>
      </c>
      <c r="G19" t="s">
        <v>231</v>
      </c>
      <c r="H19" t="s">
        <v>232</v>
      </c>
      <c r="I19" t="s">
        <v>5</v>
      </c>
      <c r="J19" t="s">
        <v>234</v>
      </c>
      <c r="K19" t="s">
        <v>612</v>
      </c>
      <c r="L19">
        <v>2</v>
      </c>
      <c r="M19">
        <v>43.8658</v>
      </c>
      <c r="N19">
        <v>44.041600000000003</v>
      </c>
      <c r="O19">
        <v>14.732100000000001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16.579999999999998</v>
      </c>
      <c r="X19" t="s">
        <v>656</v>
      </c>
      <c r="Y19">
        <v>0.747</v>
      </c>
      <c r="Z19" t="s">
        <v>621</v>
      </c>
      <c r="AA19">
        <v>0.99690000000000001</v>
      </c>
      <c r="AB19" t="s">
        <v>501</v>
      </c>
      <c r="AC19">
        <v>1.6209</v>
      </c>
      <c r="AD19">
        <v>4.2</v>
      </c>
      <c r="AE19">
        <v>146.73920000000001</v>
      </c>
      <c r="AF19">
        <v>20</v>
      </c>
      <c r="AG19">
        <v>52</v>
      </c>
    </row>
    <row r="20" spans="1:33">
      <c r="A20" t="s">
        <v>657</v>
      </c>
      <c r="B20" s="1">
        <v>0.54861111111111105</v>
      </c>
      <c r="C20" t="s">
        <v>224</v>
      </c>
      <c r="D20" t="s">
        <v>433</v>
      </c>
      <c r="F20">
        <v>6542</v>
      </c>
      <c r="G20" t="s">
        <v>231</v>
      </c>
      <c r="H20" t="s">
        <v>232</v>
      </c>
      <c r="I20" t="s">
        <v>5</v>
      </c>
      <c r="J20" t="s">
        <v>234</v>
      </c>
      <c r="K20" t="s">
        <v>612</v>
      </c>
      <c r="L20">
        <v>2</v>
      </c>
      <c r="M20">
        <v>35.295000000000002</v>
      </c>
      <c r="N20">
        <v>41.748600000000003</v>
      </c>
      <c r="O20">
        <v>18.637799999999999</v>
      </c>
      <c r="P20">
        <v>8.7925000000000004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11.0243</v>
      </c>
      <c r="Y20">
        <v>0</v>
      </c>
      <c r="Z20" t="s">
        <v>658</v>
      </c>
      <c r="AA20">
        <v>0.1623</v>
      </c>
      <c r="AB20" t="s">
        <v>659</v>
      </c>
      <c r="AC20">
        <v>2.944</v>
      </c>
      <c r="AD20">
        <v>4.8</v>
      </c>
      <c r="AE20">
        <v>138.1455</v>
      </c>
      <c r="AF20">
        <v>0</v>
      </c>
      <c r="AG20">
        <v>50</v>
      </c>
    </row>
    <row r="21" spans="1:33">
      <c r="A21" t="s">
        <v>660</v>
      </c>
      <c r="B21" s="1">
        <v>0.54861111111111105</v>
      </c>
      <c r="C21" t="s">
        <v>224</v>
      </c>
      <c r="D21" t="s">
        <v>433</v>
      </c>
      <c r="F21">
        <v>6542</v>
      </c>
      <c r="G21" t="s">
        <v>231</v>
      </c>
      <c r="H21" t="s">
        <v>232</v>
      </c>
      <c r="I21" t="s">
        <v>5</v>
      </c>
      <c r="J21" t="s">
        <v>234</v>
      </c>
      <c r="K21" t="s">
        <v>612</v>
      </c>
      <c r="L21">
        <v>2</v>
      </c>
      <c r="M21">
        <v>39.117199999999997</v>
      </c>
      <c r="N21">
        <v>33.627000000000002</v>
      </c>
      <c r="O21">
        <v>15.0724</v>
      </c>
      <c r="P21">
        <v>5.2534000000000001</v>
      </c>
      <c r="Q21">
        <v>3.5581</v>
      </c>
      <c r="R21">
        <v>0</v>
      </c>
      <c r="S21">
        <v>0</v>
      </c>
      <c r="T21">
        <v>0</v>
      </c>
      <c r="U21">
        <v>0</v>
      </c>
      <c r="V21">
        <v>0</v>
      </c>
      <c r="W21">
        <v>9.9385999999999992</v>
      </c>
      <c r="Y21">
        <v>0</v>
      </c>
      <c r="Z21" t="s">
        <v>661</v>
      </c>
      <c r="AA21">
        <v>0.111</v>
      </c>
      <c r="AB21" t="s">
        <v>659</v>
      </c>
      <c r="AC21">
        <v>2.944</v>
      </c>
      <c r="AD21">
        <v>4.8</v>
      </c>
      <c r="AE21">
        <v>122.6054</v>
      </c>
      <c r="AF21">
        <v>0</v>
      </c>
      <c r="AG21">
        <v>50</v>
      </c>
    </row>
    <row r="51" spans="1:33" hidden="1" outlineLevel="1">
      <c r="A51" t="str">
        <f>C2</f>
        <v>Galway</v>
      </c>
      <c r="B51">
        <f>B2</f>
        <v>0.54861111111111105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Commodus (IRE)</v>
      </c>
      <c r="L52" t="str">
        <f t="shared" si="0"/>
        <v>Harvest Bow (IRE)</v>
      </c>
      <c r="M52" t="str">
        <f t="shared" si="0"/>
        <v>Ideal Pal (IRE)</v>
      </c>
      <c r="N52" t="str">
        <f t="shared" ref="N52:N91" si="1">INDEX($A$2:$A$20,(MATCH(LARGE(W$2:W$20,$J52),W$2:W$20,0)))</f>
        <v>Commodus (IRE)</v>
      </c>
      <c r="O52" t="str">
        <f t="shared" ref="O52:O91" si="2">INDEX($A$2:$A$20,(MATCH(LARGE(AA$2:AA$20,$J52),AA$2:AA$20,0)))</f>
        <v>Harvest Bow (IRE)</v>
      </c>
      <c r="P52" t="str">
        <f t="shared" ref="P52:P91" si="3">INDEX($A$2:$A$20,(MATCH(LARGE(Y$2:Y$20,$J52),Y$2:Y$20,0)))</f>
        <v>Commodus (IRE)</v>
      </c>
      <c r="Q52" t="str">
        <f t="shared" ref="Q52:Q91" si="4">INDEX($A$2:$A$20,(MATCH(LARGE(Y$2:Y$20,$J52),Y$2:Y$20,0)))</f>
        <v>Commodus (IRE)</v>
      </c>
      <c r="R52" t="str">
        <f t="shared" ref="R52:R91" si="5">INDEX($A$2:$A$20,(MATCH(LARGE(AD$2:AD$20,$J52),AD$2:AD$20,0)))</f>
        <v>Harvest Bow (IRE)</v>
      </c>
      <c r="S52" t="str">
        <f t="shared" ref="S52:S80" si="6">A2</f>
        <v>Commodus (IRE)</v>
      </c>
      <c r="V52">
        <f t="shared" ref="V52:V80" si="7">SUM(Y52:AF52)</f>
        <v>133</v>
      </c>
      <c r="W52">
        <f t="shared" ref="W52:W80" si="8">V52-AG2</f>
        <v>68</v>
      </c>
      <c r="X52">
        <f t="shared" ref="X52:X60" si="9">IF(ISNA(W52),"",W52)</f>
        <v>68</v>
      </c>
      <c r="Y52">
        <f t="shared" ref="Y52:AA80" si="10">(($H$63+1)-(RANK(M2,M$2:M$30)))</f>
        <v>20</v>
      </c>
      <c r="Z52">
        <f t="shared" si="10"/>
        <v>19</v>
      </c>
      <c r="AA52">
        <f t="shared" si="10"/>
        <v>12</v>
      </c>
      <c r="AB52">
        <f t="shared" ref="AB52:AB80" si="11">(($H$63+1)-(RANK(W2,W$2:W$30)))</f>
        <v>20</v>
      </c>
      <c r="AC52">
        <f t="shared" ref="AC52:AC80" si="12">(($H$63+1)-(RANK(Y2,Y$2:Y$30)))</f>
        <v>20</v>
      </c>
      <c r="AD52">
        <f t="shared" ref="AD52:AD80" si="13">(($H$63+1)-(RANK(AA2,AA$2:AA$30)))</f>
        <v>18</v>
      </c>
      <c r="AE52">
        <f t="shared" ref="AE52:AF80" si="14">(($H$63+1)-(RANK(AC2,AC$2:AC$30)))</f>
        <v>5</v>
      </c>
      <c r="AF52">
        <f t="shared" si="14"/>
        <v>19</v>
      </c>
      <c r="AG52" t="str">
        <f>INDEX(S52:S92, MATCH(LARGE(X52:X92, 1),X52:X92, 0))</f>
        <v>Commodus (IRE)</v>
      </c>
    </row>
    <row r="53" spans="1:33" hidden="1" outlineLevel="1">
      <c r="A53" t="s">
        <v>43</v>
      </c>
      <c r="B53" t="str">
        <f>A2</f>
        <v>Commodus (IRE)</v>
      </c>
      <c r="C53">
        <f>AE2</f>
        <v>267.62709999999998</v>
      </c>
      <c r="D53">
        <f>AG2</f>
        <v>65</v>
      </c>
      <c r="E53">
        <f>C53-D53</f>
        <v>202.62709999999998</v>
      </c>
      <c r="F53">
        <f>SUMIF(B53:B61, B53, G53:G61)</f>
        <v>0.75239416464282338</v>
      </c>
      <c r="G53">
        <f>(1/C53)*(C53-C54)</f>
        <v>1.8631894901525309E-2</v>
      </c>
      <c r="H53">
        <f>AF2</f>
        <v>4</v>
      </c>
      <c r="J53">
        <v>2</v>
      </c>
      <c r="K53" t="str">
        <f t="shared" si="0"/>
        <v>Spiritual Impulse (IRE)</v>
      </c>
      <c r="L53" t="str">
        <f t="shared" si="0"/>
        <v>Commodus (IRE)</v>
      </c>
      <c r="M53" t="str">
        <f t="shared" si="0"/>
        <v>Grace To Grace (IRE)</v>
      </c>
      <c r="N53" t="str">
        <f t="shared" si="1"/>
        <v>Harvest Bow (IRE)</v>
      </c>
      <c r="O53" t="str">
        <f t="shared" si="2"/>
        <v>Fine Fettle (IRE)</v>
      </c>
      <c r="P53" t="str">
        <f t="shared" si="3"/>
        <v>Fine Fettle (IRE)</v>
      </c>
      <c r="Q53" t="str">
        <f t="shared" si="4"/>
        <v>Fine Fettle (IRE)</v>
      </c>
      <c r="R53" t="str">
        <f t="shared" si="5"/>
        <v>Commodus (IRE)</v>
      </c>
      <c r="S53" t="str">
        <f t="shared" si="6"/>
        <v>Harvest Bow (IRE)</v>
      </c>
      <c r="V53">
        <f t="shared" si="7"/>
        <v>128</v>
      </c>
      <c r="W53">
        <f t="shared" si="8"/>
        <v>58</v>
      </c>
      <c r="X53">
        <f t="shared" si="9"/>
        <v>58</v>
      </c>
      <c r="Y53">
        <f t="shared" si="10"/>
        <v>18</v>
      </c>
      <c r="Z53">
        <f t="shared" si="10"/>
        <v>20</v>
      </c>
      <c r="AA53">
        <f t="shared" si="10"/>
        <v>11</v>
      </c>
      <c r="AB53">
        <f t="shared" si="11"/>
        <v>19</v>
      </c>
      <c r="AC53">
        <f t="shared" si="12"/>
        <v>5</v>
      </c>
      <c r="AD53">
        <f t="shared" si="13"/>
        <v>20</v>
      </c>
      <c r="AE53">
        <f t="shared" si="14"/>
        <v>15</v>
      </c>
      <c r="AF53">
        <f t="shared" si="14"/>
        <v>20</v>
      </c>
    </row>
    <row r="54" spans="1:33" hidden="1" outlineLevel="1">
      <c r="A54" t="s">
        <v>44</v>
      </c>
      <c r="B54" t="str">
        <f>A3</f>
        <v>Harvest Bow (IRE)</v>
      </c>
      <c r="C54">
        <f>AE3</f>
        <v>262.64069999999998</v>
      </c>
      <c r="D54">
        <f>AG3</f>
        <v>70</v>
      </c>
      <c r="E54">
        <f t="shared" ref="E54:E55" si="15">C54-D54</f>
        <v>192.64069999999998</v>
      </c>
      <c r="F54">
        <f ca="1">SUMIF(B53:B64, B54, G53:G61)</f>
        <v>0.65709607519440016</v>
      </c>
      <c r="H54">
        <f>AF3</f>
        <v>4.5</v>
      </c>
      <c r="J54">
        <v>3</v>
      </c>
      <c r="K54" t="str">
        <f t="shared" si="0"/>
        <v>Harvest Bow (IRE)</v>
      </c>
      <c r="L54" t="str">
        <f t="shared" si="0"/>
        <v>Grace To Grace (IRE)</v>
      </c>
      <c r="M54" t="str">
        <f t="shared" si="0"/>
        <v>Cuban Surfer (IRE)</v>
      </c>
      <c r="N54" t="str">
        <f t="shared" si="1"/>
        <v>Hidden Spark (IRE)</v>
      </c>
      <c r="O54" t="str">
        <f t="shared" si="2"/>
        <v>Commodus (IRE)</v>
      </c>
      <c r="P54" t="str">
        <f t="shared" si="3"/>
        <v>Casting Call</v>
      </c>
      <c r="Q54" t="str">
        <f t="shared" si="4"/>
        <v>Casting Call</v>
      </c>
      <c r="R54" t="str">
        <f t="shared" si="5"/>
        <v>Grace To Grace (IRE)</v>
      </c>
      <c r="S54" t="str">
        <f t="shared" si="6"/>
        <v>Cuban Surfer (IRE)</v>
      </c>
      <c r="V54">
        <f t="shared" si="7"/>
        <v>125</v>
      </c>
      <c r="W54">
        <f t="shared" si="8"/>
        <v>65</v>
      </c>
      <c r="X54">
        <f t="shared" si="9"/>
        <v>65</v>
      </c>
      <c r="Y54">
        <f t="shared" si="10"/>
        <v>15</v>
      </c>
      <c r="Z54">
        <f t="shared" si="10"/>
        <v>16</v>
      </c>
      <c r="AA54">
        <f t="shared" si="10"/>
        <v>18</v>
      </c>
      <c r="AB54">
        <f t="shared" si="11"/>
        <v>17</v>
      </c>
      <c r="AC54">
        <f t="shared" si="12"/>
        <v>14</v>
      </c>
      <c r="AD54">
        <f t="shared" si="13"/>
        <v>10</v>
      </c>
      <c r="AE54">
        <f t="shared" si="14"/>
        <v>18</v>
      </c>
      <c r="AF54">
        <f t="shared" si="14"/>
        <v>17</v>
      </c>
    </row>
    <row r="55" spans="1:33" hidden="1" outlineLevel="1">
      <c r="A55" t="s">
        <v>45</v>
      </c>
      <c r="B55" t="str">
        <f>A4</f>
        <v>Cuban Surfer (IRE)</v>
      </c>
      <c r="C55">
        <f>AE4</f>
        <v>225.7653</v>
      </c>
      <c r="D55">
        <f>AG4</f>
        <v>60</v>
      </c>
      <c r="E55">
        <f t="shared" si="15"/>
        <v>165.7653</v>
      </c>
      <c r="F55">
        <f ca="1">SUMIF(B53:B64, B55, G53:G61)</f>
        <v>0</v>
      </c>
      <c r="H55">
        <f>AF4</f>
        <v>7</v>
      </c>
      <c r="J55">
        <v>4</v>
      </c>
      <c r="K55" t="str">
        <f t="shared" si="0"/>
        <v>Elusive Fantasy (IRE)</v>
      </c>
      <c r="L55" t="str">
        <f t="shared" si="0"/>
        <v>Elusive Fantasy (IRE)</v>
      </c>
      <c r="M55" t="str">
        <f t="shared" si="0"/>
        <v>Royal Canford (IRE)</v>
      </c>
      <c r="N55" t="str">
        <f t="shared" si="1"/>
        <v>Cuban Surfer (IRE)</v>
      </c>
      <c r="O55" t="str">
        <f t="shared" si="2"/>
        <v>Early Strike (FR)</v>
      </c>
      <c r="P55" t="str">
        <f t="shared" si="3"/>
        <v>Spiritual Impulse (IRE)</v>
      </c>
      <c r="Q55" t="str">
        <f t="shared" si="4"/>
        <v>Spiritual Impulse (IRE)</v>
      </c>
      <c r="R55" t="str">
        <f t="shared" si="5"/>
        <v>Cuban Surfer (IRE)</v>
      </c>
      <c r="S55" t="str">
        <f t="shared" si="6"/>
        <v>Elusive Fantasy (IRE)</v>
      </c>
      <c r="V55">
        <f t="shared" si="7"/>
        <v>100</v>
      </c>
      <c r="W55">
        <f t="shared" si="8"/>
        <v>41</v>
      </c>
      <c r="X55">
        <f t="shared" si="9"/>
        <v>41</v>
      </c>
      <c r="Y55">
        <f t="shared" si="10"/>
        <v>17</v>
      </c>
      <c r="Z55">
        <f t="shared" si="10"/>
        <v>17</v>
      </c>
      <c r="AA55">
        <f t="shared" si="10"/>
        <v>8</v>
      </c>
      <c r="AB55">
        <f t="shared" si="11"/>
        <v>4</v>
      </c>
      <c r="AC55">
        <f t="shared" si="12"/>
        <v>13</v>
      </c>
      <c r="AD55">
        <f t="shared" si="13"/>
        <v>12</v>
      </c>
      <c r="AE55">
        <f t="shared" si="14"/>
        <v>13</v>
      </c>
      <c r="AF55">
        <f t="shared" si="14"/>
        <v>16</v>
      </c>
    </row>
    <row r="56" spans="1:33" hidden="1" outlineLevel="1">
      <c r="A56" t="s">
        <v>46</v>
      </c>
      <c r="B56" t="str">
        <f>INDEX(A$2:A$20,MATCH(C56,M$2:M$20,0))</f>
        <v>Commodus (IRE)</v>
      </c>
      <c r="C56">
        <f>LARGE(M$2:M$20, D56)</f>
        <v>104.11</v>
      </c>
      <c r="D56">
        <v>1</v>
      </c>
      <c r="E56">
        <f>LARGE(M$2:M$20, F56)</f>
        <v>86.74</v>
      </c>
      <c r="F56">
        <v>2</v>
      </c>
      <c r="G56">
        <f t="shared" ref="G56:G61" si="16">IF(C56&gt;0, (1/C56)*(C56-E56), 0.1)</f>
        <v>0.16684276246277979</v>
      </c>
      <c r="H56">
        <f t="shared" ref="H56:H61" si="17">INDEX(AF$2:AF$20,MATCH(B56,A$2:A$20,0))</f>
        <v>4</v>
      </c>
      <c r="J56">
        <v>5</v>
      </c>
      <c r="K56" t="str">
        <f t="shared" si="0"/>
        <v>Fine Fettle (IRE)</v>
      </c>
      <c r="L56" t="str">
        <f t="shared" si="0"/>
        <v>Cuban Surfer (IRE)</v>
      </c>
      <c r="M56" t="str">
        <f t="shared" si="0"/>
        <v>Dingle Bay (IRE)</v>
      </c>
      <c r="N56" t="str">
        <f t="shared" si="1"/>
        <v>Royal Canford (IRE)</v>
      </c>
      <c r="O56" t="str">
        <f t="shared" si="2"/>
        <v>Grace To Grace (IRE)</v>
      </c>
      <c r="P56" t="str">
        <f t="shared" si="3"/>
        <v>Dingle Bay (IRE)</v>
      </c>
      <c r="Q56" t="str">
        <f t="shared" si="4"/>
        <v>Dingle Bay (IRE)</v>
      </c>
      <c r="R56" t="str">
        <f t="shared" si="5"/>
        <v>Elusive Fantasy (IRE)</v>
      </c>
      <c r="S56" t="str">
        <f t="shared" si="6"/>
        <v>Spiritual Impulse (IRE)</v>
      </c>
      <c r="V56">
        <f t="shared" si="7"/>
        <v>96</v>
      </c>
      <c r="W56">
        <f t="shared" si="8"/>
        <v>30</v>
      </c>
      <c r="X56">
        <f t="shared" si="9"/>
        <v>30</v>
      </c>
      <c r="Y56">
        <f t="shared" si="10"/>
        <v>19</v>
      </c>
      <c r="Z56">
        <f t="shared" si="10"/>
        <v>9</v>
      </c>
      <c r="AA56">
        <f t="shared" si="10"/>
        <v>14</v>
      </c>
      <c r="AB56">
        <f t="shared" si="11"/>
        <v>2</v>
      </c>
      <c r="AC56">
        <f t="shared" si="12"/>
        <v>17</v>
      </c>
      <c r="AD56">
        <f t="shared" si="13"/>
        <v>15</v>
      </c>
      <c r="AE56">
        <f t="shared" si="14"/>
        <v>12</v>
      </c>
      <c r="AF56">
        <f t="shared" si="14"/>
        <v>8</v>
      </c>
    </row>
    <row r="57" spans="1:33" hidden="1" outlineLevel="1">
      <c r="A57" t="s">
        <v>25</v>
      </c>
      <c r="B57" t="str">
        <f>INDEX(A$2:A$20,MATCH(C57,W$2:W$20,0))</f>
        <v>Commodus (IRE)</v>
      </c>
      <c r="C57">
        <f>LARGE(W$2:W$20, D57)</f>
        <v>21.852900000000002</v>
      </c>
      <c r="D57">
        <v>1</v>
      </c>
      <c r="E57">
        <f>LARGE(W$2:W$20, F57)</f>
        <v>18.5229</v>
      </c>
      <c r="F57">
        <v>2</v>
      </c>
      <c r="G57">
        <f t="shared" si="16"/>
        <v>0.15238252131296082</v>
      </c>
      <c r="H57">
        <f t="shared" si="17"/>
        <v>4</v>
      </c>
      <c r="J57">
        <v>6</v>
      </c>
      <c r="K57" t="str">
        <f t="shared" si="0"/>
        <v>Cuban Surfer (IRE)</v>
      </c>
      <c r="L57" t="str">
        <f t="shared" si="0"/>
        <v>Ideal Pal (IRE)</v>
      </c>
      <c r="M57" t="str">
        <f t="shared" si="0"/>
        <v>Hidden Spark (IRE)</v>
      </c>
      <c r="N57" t="str">
        <f t="shared" si="1"/>
        <v>Early Strike (FR)</v>
      </c>
      <c r="O57" t="str">
        <f t="shared" si="2"/>
        <v>Spiritual Impulse (IRE)</v>
      </c>
      <c r="P57" t="str">
        <f t="shared" si="3"/>
        <v>Ideal Pal (IRE)</v>
      </c>
      <c r="Q57" t="str">
        <f t="shared" si="4"/>
        <v>Ideal Pal (IRE)</v>
      </c>
      <c r="R57" t="str">
        <f t="shared" si="5"/>
        <v>Ideal Pal (IRE)</v>
      </c>
      <c r="S57" t="str">
        <f t="shared" si="6"/>
        <v>Fine Fettle (IRE)</v>
      </c>
      <c r="V57">
        <f t="shared" si="7"/>
        <v>101</v>
      </c>
      <c r="W57">
        <f t="shared" si="8"/>
        <v>37</v>
      </c>
      <c r="X57">
        <f t="shared" si="9"/>
        <v>37</v>
      </c>
      <c r="Y57">
        <f t="shared" si="10"/>
        <v>16</v>
      </c>
      <c r="Z57">
        <f t="shared" si="10"/>
        <v>12</v>
      </c>
      <c r="AA57">
        <f t="shared" si="10"/>
        <v>13</v>
      </c>
      <c r="AB57">
        <f t="shared" si="11"/>
        <v>3</v>
      </c>
      <c r="AC57">
        <f t="shared" si="12"/>
        <v>19</v>
      </c>
      <c r="AD57">
        <f t="shared" si="13"/>
        <v>19</v>
      </c>
      <c r="AE57">
        <f t="shared" si="14"/>
        <v>17</v>
      </c>
      <c r="AF57">
        <f t="shared" si="14"/>
        <v>2</v>
      </c>
    </row>
    <row r="58" spans="1:33" hidden="1" outlineLevel="1">
      <c r="A58" t="s">
        <v>28</v>
      </c>
      <c r="B58" t="str">
        <f>INDEX(A$2:A$20,MATCH(C58,AA$2:AA$20,0))</f>
        <v>Harvest Bow (IRE)</v>
      </c>
      <c r="C58">
        <f>LARGE(AA$2:AA$20, D58)</f>
        <v>3.0055000000000001</v>
      </c>
      <c r="D58">
        <v>1</v>
      </c>
      <c r="E58">
        <f>LARGE(AA$2:AA$20, F58)</f>
        <v>2.3515000000000001</v>
      </c>
      <c r="F58">
        <v>2</v>
      </c>
      <c r="G58">
        <f t="shared" si="16"/>
        <v>0.21760106471468971</v>
      </c>
      <c r="H58">
        <f t="shared" si="17"/>
        <v>4.5</v>
      </c>
      <c r="J58">
        <v>7</v>
      </c>
      <c r="K58" t="str">
        <f t="shared" si="0"/>
        <v>Hidden Spark (IRE)</v>
      </c>
      <c r="L58" t="str">
        <f t="shared" si="0"/>
        <v>Macken (IRE)</v>
      </c>
      <c r="M58" t="str">
        <f t="shared" si="0"/>
        <v>Spiritual Impulse (IRE)</v>
      </c>
      <c r="N58" t="str">
        <f t="shared" si="1"/>
        <v>Annas Girl (IRE)</v>
      </c>
      <c r="O58" t="str">
        <f t="shared" si="2"/>
        <v>Spiritual Impulse (IRE)</v>
      </c>
      <c r="P58" t="str">
        <f t="shared" si="3"/>
        <v>Cuban Surfer (IRE)</v>
      </c>
      <c r="Q58" t="str">
        <f t="shared" si="4"/>
        <v>Cuban Surfer (IRE)</v>
      </c>
      <c r="R58" t="str">
        <f t="shared" si="5"/>
        <v>Royal Canford (IRE)</v>
      </c>
      <c r="S58" t="str">
        <f t="shared" si="6"/>
        <v>Grace To Grace (IRE)</v>
      </c>
      <c r="V58">
        <f t="shared" si="7"/>
        <v>101</v>
      </c>
      <c r="W58">
        <f t="shared" si="8"/>
        <v>43</v>
      </c>
      <c r="X58">
        <f t="shared" si="9"/>
        <v>43</v>
      </c>
      <c r="Y58">
        <f t="shared" si="10"/>
        <v>4</v>
      </c>
      <c r="Z58">
        <f t="shared" si="10"/>
        <v>18</v>
      </c>
      <c r="AA58">
        <f t="shared" si="10"/>
        <v>19</v>
      </c>
      <c r="AB58">
        <f t="shared" si="11"/>
        <v>6</v>
      </c>
      <c r="AC58">
        <f t="shared" si="12"/>
        <v>10</v>
      </c>
      <c r="AD58">
        <f t="shared" si="13"/>
        <v>16</v>
      </c>
      <c r="AE58">
        <f t="shared" si="14"/>
        <v>10</v>
      </c>
      <c r="AF58">
        <f t="shared" si="14"/>
        <v>18</v>
      </c>
    </row>
    <row r="59" spans="1:33" hidden="1" outlineLevel="1">
      <c r="A59" t="s">
        <v>30</v>
      </c>
      <c r="B59" t="str">
        <f>INDEX(A$2:A$20,MATCH(C59,AC$2:AC$20,0))</f>
        <v>Puddymore (IRE)</v>
      </c>
      <c r="C59">
        <f>LARGE(AC$2:AC$20, D59)</f>
        <v>2.944</v>
      </c>
      <c r="D59">
        <v>1</v>
      </c>
      <c r="E59">
        <f>LARGE(AC$2:AC$20, F59)</f>
        <v>2.4243999999999999</v>
      </c>
      <c r="F59">
        <v>2</v>
      </c>
      <c r="G59">
        <f t="shared" si="16"/>
        <v>0.17649456521739132</v>
      </c>
      <c r="H59">
        <f t="shared" si="17"/>
        <v>0</v>
      </c>
      <c r="J59">
        <v>8</v>
      </c>
      <c r="K59" t="str">
        <f t="shared" si="0"/>
        <v>Der Mc (IRE)</v>
      </c>
      <c r="L59" t="str">
        <f t="shared" si="0"/>
        <v>Casting Call</v>
      </c>
      <c r="M59" t="str">
        <f t="shared" si="0"/>
        <v>Fine Fettle (IRE)</v>
      </c>
      <c r="N59" t="str">
        <f t="shared" si="1"/>
        <v>Macken (IRE)</v>
      </c>
      <c r="O59" t="str">
        <f t="shared" si="2"/>
        <v>Spiritual Impulse (IRE)</v>
      </c>
      <c r="P59" t="str">
        <f t="shared" si="3"/>
        <v>Elusive Fantasy (IRE)</v>
      </c>
      <c r="Q59" t="str">
        <f t="shared" si="4"/>
        <v>Elusive Fantasy (IRE)</v>
      </c>
      <c r="R59" t="str">
        <f t="shared" si="5"/>
        <v>Cafe Sydney (IRE)</v>
      </c>
      <c r="S59" t="str">
        <f t="shared" si="6"/>
        <v>Royal Canford (IRE)</v>
      </c>
      <c r="V59">
        <f t="shared" si="7"/>
        <v>89</v>
      </c>
      <c r="W59">
        <f t="shared" si="8"/>
        <v>21</v>
      </c>
      <c r="X59">
        <f t="shared" si="9"/>
        <v>21</v>
      </c>
      <c r="Y59">
        <f t="shared" si="10"/>
        <v>9</v>
      </c>
      <c r="Z59">
        <f t="shared" si="10"/>
        <v>10</v>
      </c>
      <c r="AA59">
        <f t="shared" si="10"/>
        <v>17</v>
      </c>
      <c r="AB59">
        <f t="shared" si="11"/>
        <v>16</v>
      </c>
      <c r="AC59">
        <f t="shared" si="12"/>
        <v>8</v>
      </c>
      <c r="AD59">
        <f t="shared" si="13"/>
        <v>7</v>
      </c>
      <c r="AE59">
        <f t="shared" si="14"/>
        <v>8</v>
      </c>
      <c r="AF59">
        <f t="shared" si="14"/>
        <v>14</v>
      </c>
    </row>
    <row r="60" spans="1:33" hidden="1" outlineLevel="1">
      <c r="A60" t="s">
        <v>26</v>
      </c>
      <c r="B60" t="str">
        <f>INDEX(A$2:A$20,MATCH(C60,Y$2:Y$20,0))</f>
        <v>Commodus (IRE)</v>
      </c>
      <c r="C60">
        <f>LARGE(Y$2:Y$20, D60)</f>
        <v>3.2633999999999999</v>
      </c>
      <c r="D60">
        <v>1</v>
      </c>
      <c r="E60">
        <f>LARGE(Y$2:Y$20, F60)</f>
        <v>1.9106000000000001</v>
      </c>
      <c r="F60">
        <v>2</v>
      </c>
      <c r="G60">
        <f t="shared" si="16"/>
        <v>0.41453698596555738</v>
      </c>
      <c r="H60">
        <f t="shared" si="17"/>
        <v>4</v>
      </c>
      <c r="J60">
        <v>9</v>
      </c>
      <c r="K60" t="str">
        <f t="shared" si="0"/>
        <v>Macken (IRE)</v>
      </c>
      <c r="L60" t="str">
        <f t="shared" si="0"/>
        <v>Fine Fettle (IRE)</v>
      </c>
      <c r="M60" t="str">
        <f t="shared" si="0"/>
        <v>Commodus (IRE)</v>
      </c>
      <c r="N60" t="str">
        <f t="shared" si="1"/>
        <v>Dingle Bay (IRE)</v>
      </c>
      <c r="O60" t="str">
        <f t="shared" si="2"/>
        <v>Elusive Fantasy (IRE)</v>
      </c>
      <c r="P60" t="str">
        <f t="shared" si="3"/>
        <v>Hidden Spark (IRE)</v>
      </c>
      <c r="Q60" t="str">
        <f t="shared" si="4"/>
        <v>Hidden Spark (IRE)</v>
      </c>
      <c r="R60" t="str">
        <f t="shared" si="5"/>
        <v>Puddymore (IRE)</v>
      </c>
      <c r="S60" t="str">
        <f t="shared" si="6"/>
        <v>Ideal Pal (IRE)</v>
      </c>
      <c r="V60">
        <f t="shared" si="7"/>
        <v>84</v>
      </c>
      <c r="W60">
        <f t="shared" si="8"/>
        <v>26</v>
      </c>
      <c r="X60">
        <f t="shared" si="9"/>
        <v>26</v>
      </c>
      <c r="Y60">
        <f t="shared" si="10"/>
        <v>1</v>
      </c>
      <c r="Z60">
        <f t="shared" si="10"/>
        <v>15</v>
      </c>
      <c r="AA60">
        <f t="shared" si="10"/>
        <v>20</v>
      </c>
      <c r="AB60">
        <f t="shared" si="11"/>
        <v>11</v>
      </c>
      <c r="AC60">
        <f t="shared" si="12"/>
        <v>15</v>
      </c>
      <c r="AD60">
        <f t="shared" si="13"/>
        <v>5</v>
      </c>
      <c r="AE60">
        <f t="shared" si="14"/>
        <v>2</v>
      </c>
      <c r="AF60">
        <f t="shared" si="14"/>
        <v>15</v>
      </c>
    </row>
    <row r="61" spans="1:33" hidden="1" outlineLevel="1">
      <c r="A61" t="s">
        <v>47</v>
      </c>
      <c r="B61" t="str">
        <f>INDEX(A$2:A$20,MATCH(C61,AD$2:AD$20,0))</f>
        <v>Harvest Bow (IRE)</v>
      </c>
      <c r="C61">
        <f>LARGE(AD$2:AD$20, D61)</f>
        <v>20.372699999999998</v>
      </c>
      <c r="D61">
        <v>1</v>
      </c>
      <c r="E61">
        <f>LARGE(AD$2:AD$20, F61)</f>
        <v>11.419</v>
      </c>
      <c r="F61">
        <v>2</v>
      </c>
      <c r="G61">
        <f t="shared" si="16"/>
        <v>0.43949501047971051</v>
      </c>
      <c r="H61">
        <f t="shared" si="17"/>
        <v>4.5</v>
      </c>
      <c r="J61">
        <v>10</v>
      </c>
      <c r="K61" t="str">
        <f t="shared" si="0"/>
        <v>Amaira (IRE)</v>
      </c>
      <c r="L61" t="str">
        <f t="shared" si="0"/>
        <v>Cafe Sydney (IRE)</v>
      </c>
      <c r="M61" t="str">
        <f t="shared" si="0"/>
        <v>Harvest Bow (IRE)</v>
      </c>
      <c r="N61" t="str">
        <f t="shared" si="1"/>
        <v>Ideal Pal (IRE)</v>
      </c>
      <c r="O61" t="str">
        <f t="shared" si="2"/>
        <v>Elusive Fantasy (IRE)</v>
      </c>
      <c r="P61" t="str">
        <f t="shared" si="3"/>
        <v>Der Mc (IRE)</v>
      </c>
      <c r="Q61" t="str">
        <f t="shared" si="4"/>
        <v>Der Mc (IRE)</v>
      </c>
      <c r="R61" t="str">
        <f t="shared" si="5"/>
        <v>Hidden Spark (IRE)</v>
      </c>
      <c r="S61" t="str">
        <f t="shared" si="6"/>
        <v>Hidden Spark (IRE)</v>
      </c>
      <c r="V61">
        <f t="shared" si="7"/>
        <v>84</v>
      </c>
      <c r="W61">
        <f t="shared" si="8"/>
        <v>27</v>
      </c>
      <c r="X61">
        <f>IF(ISNA(W61),"",W61)</f>
        <v>27</v>
      </c>
      <c r="Y61">
        <f t="shared" si="10"/>
        <v>14</v>
      </c>
      <c r="Z61">
        <f t="shared" si="10"/>
        <v>2</v>
      </c>
      <c r="AA61">
        <f t="shared" si="10"/>
        <v>15</v>
      </c>
      <c r="AB61">
        <f t="shared" si="11"/>
        <v>18</v>
      </c>
      <c r="AC61">
        <f t="shared" si="12"/>
        <v>12</v>
      </c>
      <c r="AD61">
        <f t="shared" si="13"/>
        <v>9</v>
      </c>
      <c r="AE61">
        <f t="shared" si="14"/>
        <v>4</v>
      </c>
      <c r="AF61">
        <f t="shared" si="14"/>
        <v>10</v>
      </c>
    </row>
    <row r="62" spans="1:33" hidden="1" outlineLevel="1">
      <c r="A62" t="s">
        <v>116</v>
      </c>
      <c r="B62" t="str">
        <f>IF(OR(D2="5f ", D2="6f ", D2="7f ", D2="1m "), B57, IF(J2="2yo", B59, B53))</f>
        <v>Puddymore (IRE)</v>
      </c>
      <c r="J62">
        <v>11</v>
      </c>
      <c r="K62" t="str">
        <f t="shared" si="0"/>
        <v>Early Strike (FR)</v>
      </c>
      <c r="L62" t="str">
        <f t="shared" si="0"/>
        <v>Royal Canford (IRE)</v>
      </c>
      <c r="M62" t="str">
        <f t="shared" si="0"/>
        <v>Early Strike (FR)</v>
      </c>
      <c r="N62" t="str">
        <f t="shared" si="1"/>
        <v>Casting Call</v>
      </c>
      <c r="O62" t="str">
        <f t="shared" si="2"/>
        <v>Cuban Surfer (IRE)</v>
      </c>
      <c r="P62" t="str">
        <f t="shared" si="3"/>
        <v>Grace To Grace (IRE)</v>
      </c>
      <c r="Q62" t="str">
        <f t="shared" si="4"/>
        <v>Grace To Grace (IRE)</v>
      </c>
      <c r="R62" t="str">
        <f t="shared" si="5"/>
        <v>Hidden Spark (IRE)</v>
      </c>
      <c r="S62" t="str">
        <f t="shared" si="6"/>
        <v>Macken (IRE)</v>
      </c>
      <c r="V62">
        <f t="shared" si="7"/>
        <v>65</v>
      </c>
      <c r="W62">
        <f t="shared" si="8"/>
        <v>9</v>
      </c>
      <c r="X62">
        <f t="shared" ref="X62:X80" si="18">IF(ISNA(W62),"",W62)</f>
        <v>9</v>
      </c>
      <c r="Y62">
        <f t="shared" si="10"/>
        <v>12</v>
      </c>
      <c r="Z62">
        <f t="shared" si="10"/>
        <v>14</v>
      </c>
      <c r="AA62">
        <f t="shared" si="10"/>
        <v>3</v>
      </c>
      <c r="AB62">
        <f t="shared" si="11"/>
        <v>13</v>
      </c>
      <c r="AC62">
        <f t="shared" si="12"/>
        <v>4</v>
      </c>
      <c r="AD62">
        <f t="shared" si="13"/>
        <v>3</v>
      </c>
      <c r="AE62">
        <f t="shared" si="14"/>
        <v>9</v>
      </c>
      <c r="AF62">
        <f t="shared" si="14"/>
        <v>7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Harvest Bow (IRE)</v>
      </c>
      <c r="C63" t="str">
        <f>IF(G68="Handicap", INDEX(B53:B55,(MATCH(LARGE(D53:D55,3),D53:D55,0))))</f>
        <v>Cuban Surfer (IRE)</v>
      </c>
      <c r="D63" t="str">
        <f>IF(G68="Handicap", INDEX(B53:B55,(MATCH(LARGE(E53:E55,1),E53:E55,0))))</f>
        <v>Commodus (IRE)</v>
      </c>
      <c r="G63" t="s">
        <v>68</v>
      </c>
      <c r="H63">
        <f>COUNTIF(A2:A30, "*")</f>
        <v>20</v>
      </c>
      <c r="J63">
        <v>12</v>
      </c>
      <c r="K63" t="str">
        <f t="shared" si="0"/>
        <v>Royal Canford (IRE)</v>
      </c>
      <c r="L63" t="str">
        <f t="shared" si="0"/>
        <v>Spiritual Impulse (IRE)</v>
      </c>
      <c r="M63" t="str">
        <f t="shared" si="0"/>
        <v>Cafe Sydney (IRE)</v>
      </c>
      <c r="N63" t="str">
        <f t="shared" si="1"/>
        <v>Der Mc (IRE)</v>
      </c>
      <c r="O63" t="str">
        <f t="shared" si="2"/>
        <v>Hidden Spark (IRE)</v>
      </c>
      <c r="P63" t="str">
        <f t="shared" si="3"/>
        <v>Early Strike (FR)</v>
      </c>
      <c r="Q63" t="str">
        <f t="shared" si="4"/>
        <v>Early Strike (FR)</v>
      </c>
      <c r="R63" t="str">
        <f t="shared" si="5"/>
        <v>Spiritual Impulse (IRE)</v>
      </c>
      <c r="S63" t="str">
        <f t="shared" si="6"/>
        <v>Cafe Sydney (IRE)</v>
      </c>
      <c r="V63">
        <f t="shared" si="7"/>
        <v>66</v>
      </c>
      <c r="W63">
        <f t="shared" si="8"/>
        <v>11</v>
      </c>
      <c r="X63">
        <f t="shared" si="18"/>
        <v>11</v>
      </c>
      <c r="Y63">
        <f t="shared" si="10"/>
        <v>8</v>
      </c>
      <c r="Z63">
        <f t="shared" si="10"/>
        <v>11</v>
      </c>
      <c r="AA63">
        <f t="shared" si="10"/>
        <v>9</v>
      </c>
      <c r="AB63">
        <f t="shared" si="11"/>
        <v>8</v>
      </c>
      <c r="AC63">
        <f t="shared" si="12"/>
        <v>3</v>
      </c>
      <c r="AD63">
        <f t="shared" si="13"/>
        <v>8</v>
      </c>
      <c r="AE63">
        <f t="shared" si="14"/>
        <v>6</v>
      </c>
      <c r="AF63">
        <f t="shared" si="14"/>
        <v>13</v>
      </c>
    </row>
    <row r="64" spans="1:33" hidden="1" outlineLevel="1">
      <c r="A64" t="s">
        <v>48</v>
      </c>
      <c r="B64" t="str">
        <f>INDEX(B53:B63,MODE(MATCH(B53:B63,B53:B63,0)))</f>
        <v>Commodus (IRE)</v>
      </c>
      <c r="C64">
        <f>INDEX(AF$2:AF$20,MATCH(B64,A$2:A$20,0))</f>
        <v>4</v>
      </c>
      <c r="D64">
        <v>1</v>
      </c>
      <c r="E64">
        <f>SUMIF(B53:B61, B64, G53:G61)</f>
        <v>0.75239416464282338</v>
      </c>
      <c r="F64">
        <v>0</v>
      </c>
      <c r="G64" t="str">
        <f>K2</f>
        <v>www.swordsecurity.com Nursery Handicap (45-70)</v>
      </c>
      <c r="J64">
        <v>13</v>
      </c>
      <c r="K64" t="str">
        <f t="shared" si="0"/>
        <v>Cafe Sydney (IRE)</v>
      </c>
      <c r="L64" t="str">
        <f t="shared" si="0"/>
        <v>Annas Girl (IRE)</v>
      </c>
      <c r="M64" t="str">
        <f t="shared" si="0"/>
        <v>Elusive Fantasy (IRE)</v>
      </c>
      <c r="N64" t="str">
        <f t="shared" si="1"/>
        <v>Cafe Sydney (IRE)</v>
      </c>
      <c r="O64" t="str">
        <f t="shared" si="2"/>
        <v>Cafe Sydney (IRE)</v>
      </c>
      <c r="P64" t="str">
        <f t="shared" si="3"/>
        <v>Royal Canford (IRE)</v>
      </c>
      <c r="Q64" t="str">
        <f t="shared" si="4"/>
        <v>Royal Canford (IRE)</v>
      </c>
      <c r="R64" t="str">
        <f t="shared" si="5"/>
        <v>Macken (IRE)</v>
      </c>
      <c r="S64" t="str">
        <f t="shared" si="6"/>
        <v>Dingle Bay (IRE)</v>
      </c>
      <c r="V64">
        <f t="shared" si="7"/>
        <v>78</v>
      </c>
      <c r="W64">
        <f t="shared" si="8"/>
        <v>17</v>
      </c>
      <c r="X64">
        <f t="shared" si="18"/>
        <v>17</v>
      </c>
      <c r="Y64">
        <f t="shared" si="10"/>
        <v>6</v>
      </c>
      <c r="Z64">
        <f t="shared" si="10"/>
        <v>5</v>
      </c>
      <c r="AA64">
        <f t="shared" si="10"/>
        <v>16</v>
      </c>
      <c r="AB64">
        <f t="shared" si="11"/>
        <v>12</v>
      </c>
      <c r="AC64">
        <f t="shared" si="12"/>
        <v>16</v>
      </c>
      <c r="AD64">
        <f t="shared" si="13"/>
        <v>15</v>
      </c>
      <c r="AE64">
        <f t="shared" si="14"/>
        <v>1</v>
      </c>
      <c r="AF64">
        <f t="shared" si="14"/>
        <v>7</v>
      </c>
    </row>
    <row r="65" spans="1:32" hidden="1" outlineLevel="1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1m½f </v>
      </c>
      <c r="H65">
        <f>LARGE(G58:G60, 1)</f>
        <v>0.41453698596555738</v>
      </c>
      <c r="J65">
        <v>14</v>
      </c>
      <c r="K65" t="str">
        <f t="shared" si="0"/>
        <v>Casting Call</v>
      </c>
      <c r="L65" t="str">
        <f t="shared" si="0"/>
        <v>Puddymore (IRE)</v>
      </c>
      <c r="M65" t="str">
        <f t="shared" si="0"/>
        <v>Der Mc (IRE)</v>
      </c>
      <c r="N65" t="str">
        <f t="shared" si="1"/>
        <v>Amaira (IRE)</v>
      </c>
      <c r="O65" t="str">
        <f t="shared" si="2"/>
        <v>Royal Canford (IRE)</v>
      </c>
      <c r="P65" t="str">
        <f t="shared" si="3"/>
        <v>Amaira (IRE)</v>
      </c>
      <c r="Q65" t="str">
        <f t="shared" si="4"/>
        <v>Amaira (IRE)</v>
      </c>
      <c r="R65" t="str">
        <f t="shared" si="5"/>
        <v>Macken (IRE)</v>
      </c>
      <c r="S65" t="str">
        <f t="shared" si="6"/>
        <v>Der Mc (IRE)</v>
      </c>
      <c r="V65">
        <f t="shared" si="7"/>
        <v>67</v>
      </c>
      <c r="W65">
        <f t="shared" si="8"/>
        <v>1</v>
      </c>
      <c r="X65">
        <f t="shared" si="18"/>
        <v>1</v>
      </c>
      <c r="Y65">
        <f t="shared" si="10"/>
        <v>13</v>
      </c>
      <c r="Z65">
        <f t="shared" si="10"/>
        <v>6</v>
      </c>
      <c r="AA65">
        <f t="shared" si="10"/>
        <v>7</v>
      </c>
      <c r="AB65">
        <f t="shared" si="11"/>
        <v>9</v>
      </c>
      <c r="AC65">
        <f t="shared" si="12"/>
        <v>11</v>
      </c>
      <c r="AD65">
        <f t="shared" si="13"/>
        <v>4</v>
      </c>
      <c r="AE65">
        <f t="shared" si="14"/>
        <v>14</v>
      </c>
      <c r="AF65">
        <f t="shared" si="14"/>
        <v>3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6542</v>
      </c>
      <c r="H66">
        <f ca="1">LARGE(F53:F55, 1)</f>
        <v>0.75239416464282338</v>
      </c>
      <c r="J66">
        <v>15</v>
      </c>
      <c r="K66" t="str">
        <f t="shared" si="0"/>
        <v>Dingle Bay (IRE)</v>
      </c>
      <c r="L66" t="str">
        <f t="shared" si="0"/>
        <v>Der Mc (IRE)</v>
      </c>
      <c r="M66" t="str">
        <f t="shared" si="0"/>
        <v>Puddymore (IRE)</v>
      </c>
      <c r="N66" t="str">
        <f t="shared" si="1"/>
        <v>Grace To Grace (IRE)</v>
      </c>
      <c r="O66" t="str">
        <f t="shared" si="2"/>
        <v>Royal Canford (IRE)</v>
      </c>
      <c r="P66" t="str">
        <f t="shared" si="3"/>
        <v>Annas Girl (IRE)</v>
      </c>
      <c r="Q66" t="str">
        <f t="shared" si="4"/>
        <v>Annas Girl (IRE)</v>
      </c>
      <c r="R66" t="str">
        <f t="shared" si="5"/>
        <v>Early Strike (FR)</v>
      </c>
      <c r="S66" t="str">
        <f t="shared" si="6"/>
        <v>Casting Call</v>
      </c>
      <c r="V66">
        <f t="shared" si="7"/>
        <v>88</v>
      </c>
      <c r="W66">
        <f t="shared" si="8"/>
        <v>28</v>
      </c>
      <c r="X66">
        <f t="shared" si="18"/>
        <v>28</v>
      </c>
      <c r="Y66">
        <f t="shared" si="10"/>
        <v>7</v>
      </c>
      <c r="Z66">
        <f t="shared" si="10"/>
        <v>13</v>
      </c>
      <c r="AA66">
        <f t="shared" si="10"/>
        <v>4</v>
      </c>
      <c r="AB66">
        <f t="shared" si="11"/>
        <v>10</v>
      </c>
      <c r="AC66">
        <f t="shared" si="12"/>
        <v>18</v>
      </c>
      <c r="AD66">
        <f t="shared" si="13"/>
        <v>15</v>
      </c>
      <c r="AE66">
        <f t="shared" si="14"/>
        <v>17</v>
      </c>
      <c r="AF66">
        <f t="shared" si="14"/>
        <v>4</v>
      </c>
    </row>
    <row r="67" spans="1:32" hidden="1" outlineLevel="1">
      <c r="A67" t="s">
        <v>67</v>
      </c>
      <c r="B67" t="str">
        <f ca="1">H67</f>
        <v>Commodus (IRE)</v>
      </c>
      <c r="F67">
        <f>IF(H63&lt;11, F66+1, F66)</f>
        <v>1</v>
      </c>
      <c r="G67" t="str">
        <f>G2</f>
        <v>Soft</v>
      </c>
      <c r="H67" t="str">
        <f ca="1">INDEX(B53:B55,MATCH(H66,F53:F55,0))</f>
        <v>Commodus (IRE)</v>
      </c>
      <c r="J67">
        <v>16</v>
      </c>
      <c r="K67" t="str">
        <f t="shared" si="0"/>
        <v>Annas Girl (IRE)</v>
      </c>
      <c r="L67" t="str">
        <f t="shared" si="0"/>
        <v>Dingle Bay (IRE)</v>
      </c>
      <c r="M67" t="str">
        <f t="shared" si="0"/>
        <v>Amaira (IRE)</v>
      </c>
      <c r="N67" t="str">
        <f t="shared" si="1"/>
        <v>Puddymore (IRE)</v>
      </c>
      <c r="O67" t="str">
        <f t="shared" si="2"/>
        <v>Ideal Pal (IRE)</v>
      </c>
      <c r="P67" t="str">
        <f t="shared" si="3"/>
        <v>Harvest Bow (IRE)</v>
      </c>
      <c r="Q67" t="str">
        <f t="shared" si="4"/>
        <v>Harvest Bow (IRE)</v>
      </c>
      <c r="R67" t="str">
        <f t="shared" si="5"/>
        <v>Casting Call</v>
      </c>
      <c r="S67" t="str">
        <f t="shared" si="6"/>
        <v>Early Strike (FR)</v>
      </c>
      <c r="V67">
        <f t="shared" si="7"/>
        <v>73</v>
      </c>
      <c r="W67">
        <f t="shared" si="8"/>
        <v>15</v>
      </c>
      <c r="X67">
        <f t="shared" si="18"/>
        <v>15</v>
      </c>
      <c r="Y67">
        <f t="shared" si="10"/>
        <v>10</v>
      </c>
      <c r="Z67">
        <f t="shared" si="10"/>
        <v>4</v>
      </c>
      <c r="AA67">
        <f t="shared" si="10"/>
        <v>10</v>
      </c>
      <c r="AB67">
        <f t="shared" si="11"/>
        <v>15</v>
      </c>
      <c r="AC67">
        <f t="shared" si="12"/>
        <v>9</v>
      </c>
      <c r="AD67">
        <f t="shared" si="13"/>
        <v>17</v>
      </c>
      <c r="AE67">
        <f t="shared" si="14"/>
        <v>3</v>
      </c>
      <c r="AF67">
        <f t="shared" si="14"/>
        <v>5</v>
      </c>
    </row>
    <row r="68" spans="1:32" hidden="1" outlineLevel="1">
      <c r="A68" t="str">
        <f ca="1">INDEX(B62:B67,MODE(MATCH(B62:B67,B62:B67,0)))</f>
        <v>Commodus (IRE)</v>
      </c>
      <c r="B68" t="str">
        <f ca="1">IF(ISNA(A68), B56, A68)</f>
        <v>Commodus (IRE)</v>
      </c>
      <c r="C68">
        <f ca="1">INDEX(AF$2:AF$20,MATCH(B68,A$2:A$20,0))</f>
        <v>4</v>
      </c>
      <c r="D68">
        <v>1</v>
      </c>
      <c r="F68">
        <f ca="1">IF(E70&gt;0.5, F67+1, F67)</f>
        <v>2</v>
      </c>
      <c r="G68" t="str">
        <f>I2</f>
        <v>Handicap</v>
      </c>
      <c r="H68">
        <f ca="1">IF(G66&gt;10000, G70+1, G70)</f>
        <v>1</v>
      </c>
      <c r="J68">
        <v>17</v>
      </c>
      <c r="K68" t="str">
        <f t="shared" si="0"/>
        <v>Grace To Grace (IRE)</v>
      </c>
      <c r="L68" t="str">
        <f t="shared" si="0"/>
        <v>Early Strike (FR)</v>
      </c>
      <c r="M68" t="str">
        <f t="shared" si="0"/>
        <v>Casting Call</v>
      </c>
      <c r="N68" t="str">
        <f t="shared" si="1"/>
        <v>Elusive Fantasy (IRE)</v>
      </c>
      <c r="O68" t="str">
        <f t="shared" si="2"/>
        <v>Der Mc (IRE)</v>
      </c>
      <c r="P68" t="str">
        <f t="shared" si="3"/>
        <v>Macken (IRE)</v>
      </c>
      <c r="Q68" t="str">
        <f t="shared" si="4"/>
        <v>Macken (IRE)</v>
      </c>
      <c r="R68" t="str">
        <f t="shared" si="5"/>
        <v>Der Mc (IRE)</v>
      </c>
      <c r="S68" t="str">
        <f t="shared" si="6"/>
        <v>Amaira (IRE)</v>
      </c>
      <c r="V68">
        <f t="shared" si="7"/>
        <v>48</v>
      </c>
      <c r="W68">
        <f t="shared" si="8"/>
        <v>-17</v>
      </c>
      <c r="X68">
        <f t="shared" si="18"/>
        <v>-17</v>
      </c>
      <c r="Y68">
        <f t="shared" si="10"/>
        <v>11</v>
      </c>
      <c r="Z68">
        <f t="shared" si="10"/>
        <v>3</v>
      </c>
      <c r="AA68">
        <f t="shared" si="10"/>
        <v>5</v>
      </c>
      <c r="AB68">
        <f t="shared" si="11"/>
        <v>7</v>
      </c>
      <c r="AC68">
        <f t="shared" si="12"/>
        <v>7</v>
      </c>
      <c r="AD68">
        <f t="shared" si="13"/>
        <v>7</v>
      </c>
      <c r="AE68">
        <f t="shared" si="14"/>
        <v>7</v>
      </c>
      <c r="AF68">
        <f t="shared" si="14"/>
        <v>1</v>
      </c>
    </row>
    <row r="69" spans="1:32" hidden="1" outlineLevel="1">
      <c r="A69" t="s">
        <v>51</v>
      </c>
      <c r="B69" t="str">
        <f ca="1">IF(OR(ISNA(B68), B68="no selection"), B64, B68)</f>
        <v>Commodus (IRE)</v>
      </c>
      <c r="C69">
        <f ca="1">INDEX(AF$2:AF$20,MATCH(B69,A$2:A$20,0))</f>
        <v>4</v>
      </c>
      <c r="D69">
        <v>1</v>
      </c>
      <c r="F69">
        <f ca="1">IF(E70&gt;1, F68+1, F68)</f>
        <v>2</v>
      </c>
      <c r="G69">
        <f ca="1">IF(G66&lt;5000, F70-1, F70)</f>
        <v>2</v>
      </c>
      <c r="J69">
        <v>18</v>
      </c>
      <c r="K69" t="str">
        <f t="shared" si="0"/>
        <v>Puddymore (IRE)</v>
      </c>
      <c r="L69" t="str">
        <f t="shared" si="0"/>
        <v>Amaira (IRE)</v>
      </c>
      <c r="M69" t="str">
        <f t="shared" si="0"/>
        <v>Macken (IRE)</v>
      </c>
      <c r="N69" t="str">
        <f t="shared" si="1"/>
        <v>Fine Fettle (IRE)</v>
      </c>
      <c r="O69" t="str">
        <f t="shared" si="2"/>
        <v>Macken (IRE)</v>
      </c>
      <c r="P69" t="str">
        <f t="shared" si="3"/>
        <v>Cafe Sydney (IRE)</v>
      </c>
      <c r="Q69" t="str">
        <f t="shared" si="4"/>
        <v>Cafe Sydney (IRE)</v>
      </c>
      <c r="R69" t="str">
        <f t="shared" si="5"/>
        <v>Fine Fettle (IRE)</v>
      </c>
      <c r="S69" t="str">
        <f t="shared" si="6"/>
        <v>Annas Girl (IRE)</v>
      </c>
      <c r="V69">
        <f t="shared" si="7"/>
        <v>67</v>
      </c>
      <c r="W69">
        <f t="shared" si="8"/>
        <v>15</v>
      </c>
      <c r="X69">
        <f t="shared" si="18"/>
        <v>15</v>
      </c>
      <c r="Y69">
        <f t="shared" si="10"/>
        <v>5</v>
      </c>
      <c r="Z69">
        <f t="shared" si="10"/>
        <v>8</v>
      </c>
      <c r="AA69">
        <f t="shared" si="10"/>
        <v>1</v>
      </c>
      <c r="AB69">
        <f t="shared" si="11"/>
        <v>14</v>
      </c>
      <c r="AC69">
        <f t="shared" si="12"/>
        <v>6</v>
      </c>
      <c r="AD69">
        <f t="shared" si="13"/>
        <v>12</v>
      </c>
      <c r="AE69">
        <f t="shared" si="14"/>
        <v>11</v>
      </c>
      <c r="AF69">
        <f t="shared" si="14"/>
        <v>10</v>
      </c>
    </row>
    <row r="70" spans="1:32" hidden="1" outlineLevel="1">
      <c r="A70" t="s">
        <v>62</v>
      </c>
      <c r="B70" t="str">
        <f ca="1">IF(B69=FALSE, B53, B69)</f>
        <v>Commodus (IRE)</v>
      </c>
      <c r="C70">
        <f ca="1">INDEX(AF$2:AF$20,MATCH(B70,A$2:A$20,0))</f>
        <v>4</v>
      </c>
      <c r="D70">
        <v>1</v>
      </c>
      <c r="E70">
        <f ca="1">SUMIF(B53:B61, B70, G53:G61)</f>
        <v>0.75239416464282338</v>
      </c>
      <c r="F70">
        <f ca="1">IF(E70&gt;1.5, F69+1, F69)</f>
        <v>2</v>
      </c>
      <c r="G70">
        <f ca="1">IF(H63&gt;15, G69-1, G69)</f>
        <v>1</v>
      </c>
      <c r="H70" t="str">
        <f ca="1">IF(H68=0,"*",IF(H68=1,"*",IF(H68=2,"**",IF(H68=3,"***",IF(H68=4,"****",IF(H68&gt;=5,"*****","*"))))))</f>
        <v>*</v>
      </c>
      <c r="J70">
        <v>19</v>
      </c>
      <c r="K70" t="str">
        <f t="shared" si="0"/>
        <v>Ideal Pal (IRE)</v>
      </c>
      <c r="L70" t="str">
        <f t="shared" si="0"/>
        <v>Hidden Spark (IRE)</v>
      </c>
      <c r="M70" t="str">
        <f t="shared" si="0"/>
        <v>Annas Girl (IRE)</v>
      </c>
      <c r="N70" t="str">
        <f t="shared" si="1"/>
        <v>Spiritual Impulse (IRE)</v>
      </c>
      <c r="O70" t="str">
        <f t="shared" si="2"/>
        <v>Puddymore (IRE)</v>
      </c>
      <c r="P70" t="str">
        <f t="shared" si="3"/>
        <v>Puddymore (IRE)</v>
      </c>
      <c r="Q70" t="str">
        <f t="shared" si="4"/>
        <v>Puddymore (IRE)</v>
      </c>
      <c r="R70" t="str">
        <f t="shared" si="5"/>
        <v>Amaira (IRE)</v>
      </c>
      <c r="S70" t="str">
        <f t="shared" si="6"/>
        <v>Puddymore (IRE)</v>
      </c>
      <c r="V70">
        <f t="shared" si="7"/>
        <v>56</v>
      </c>
      <c r="W70">
        <f t="shared" si="8"/>
        <v>6</v>
      </c>
      <c r="X70">
        <f t="shared" si="18"/>
        <v>6</v>
      </c>
      <c r="Y70">
        <f t="shared" si="10"/>
        <v>2</v>
      </c>
      <c r="Z70">
        <f t="shared" si="10"/>
        <v>7</v>
      </c>
      <c r="AA70">
        <f t="shared" si="10"/>
        <v>6</v>
      </c>
      <c r="AB70">
        <f t="shared" si="11"/>
        <v>5</v>
      </c>
      <c r="AC70">
        <f t="shared" si="12"/>
        <v>2</v>
      </c>
      <c r="AD70">
        <f t="shared" si="13"/>
        <v>2</v>
      </c>
      <c r="AE70">
        <f t="shared" si="14"/>
        <v>20</v>
      </c>
      <c r="AF70">
        <f t="shared" si="14"/>
        <v>12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 t="str">
        <f t="shared" si="6"/>
        <v>An Bhfuil Tu Reidh (IRE)</v>
      </c>
      <c r="V71">
        <f t="shared" si="7"/>
        <v>42</v>
      </c>
      <c r="W71">
        <f t="shared" si="8"/>
        <v>-8</v>
      </c>
      <c r="X71">
        <f t="shared" si="18"/>
        <v>-8</v>
      </c>
      <c r="Y71">
        <f t="shared" si="10"/>
        <v>3</v>
      </c>
      <c r="Z71">
        <f t="shared" si="10"/>
        <v>1</v>
      </c>
      <c r="AA71">
        <f t="shared" si="10"/>
        <v>2</v>
      </c>
      <c r="AB71">
        <f t="shared" si="11"/>
        <v>1</v>
      </c>
      <c r="AC71">
        <f t="shared" si="12"/>
        <v>2</v>
      </c>
      <c r="AD71">
        <f t="shared" si="13"/>
        <v>1</v>
      </c>
      <c r="AE71">
        <f t="shared" si="14"/>
        <v>20</v>
      </c>
      <c r="AF71">
        <f t="shared" si="14"/>
        <v>12</v>
      </c>
    </row>
    <row r="72" spans="1:32" hidden="1" outlineLevel="1">
      <c r="A72" t="s">
        <v>98</v>
      </c>
      <c r="B72" t="str">
        <f>B53</f>
        <v>Commodus (IRE)</v>
      </c>
      <c r="C72">
        <f>C53</f>
        <v>267.62709999999998</v>
      </c>
      <c r="D72">
        <f>(1/C72)*(C72-C73)</f>
        <v>1.8631894901525309E-2</v>
      </c>
      <c r="E72">
        <f>H53</f>
        <v>4</v>
      </c>
      <c r="F72">
        <f>(E72*10)-10</f>
        <v>30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>
        <f t="shared" si="12"/>
        <v>2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Harvest Bow (IRE)</v>
      </c>
      <c r="C73">
        <f t="shared" si="19"/>
        <v>262.64069999999998</v>
      </c>
      <c r="D73">
        <f>(1/C73)*(C73-C74)</f>
        <v>0.14040245856792183</v>
      </c>
      <c r="E73">
        <f t="shared" ref="E73:E74" si="20">H54</f>
        <v>4.5</v>
      </c>
      <c r="F73">
        <f>(E73*10)-10</f>
        <v>35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>
        <f t="shared" si="12"/>
        <v>2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Cuban Surfer (IRE)</v>
      </c>
      <c r="C74">
        <f t="shared" si="19"/>
        <v>225.7653</v>
      </c>
      <c r="E74">
        <f t="shared" si="20"/>
        <v>7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>
        <f t="shared" si="12"/>
        <v>2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>
        <f t="shared" si="12"/>
        <v>2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>
        <f t="shared" si="12"/>
        <v>2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0</v>
      </c>
      <c r="C77">
        <f>SMALL(AF2:AF50, 1)</f>
        <v>0</v>
      </c>
      <c r="D77" t="str">
        <f>IF(G77&lt;=3, "YES", "NO")</f>
        <v>NO</v>
      </c>
      <c r="E77">
        <f>IF(C77=0,SMALL(AF2:AF49,2), C77)</f>
        <v>0</v>
      </c>
      <c r="F77">
        <f>IF(E77=0, SMALL(AF2:AF49, 3), E77)</f>
        <v>4</v>
      </c>
      <c r="G77">
        <f>IF(F77=0, SMALL(AF2:AF49, 4), F77)</f>
        <v>4</v>
      </c>
      <c r="H77" t="str">
        <f>INDEX(A2:A50, MATCH(G77, AF2:AF50, 0))</f>
        <v>Commodus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>
        <f t="shared" si="12"/>
        <v>2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267.62709999999998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>
        <f t="shared" si="12"/>
        <v>2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267.62709999999998</v>
      </c>
      <c r="C79">
        <f>C78/B79</f>
        <v>3.7365423755666E-5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Commodus (IRE) is highly rated.</v>
      </c>
      <c r="H79" t="str">
        <f>INDEX(A2:A50, MATCH(B79, AE2:AE50, 0))</f>
        <v>Commodus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>
        <f t="shared" si="12"/>
        <v>2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21.852900000000002</v>
      </c>
      <c r="C80">
        <f>(B81-B80)+0.01</f>
        <v>0.01</v>
      </c>
      <c r="D80" t="str">
        <f>D2</f>
        <v xml:space="preserve">1m½f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>
        <f t="shared" si="12"/>
        <v>2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21.852900000000002</v>
      </c>
      <c r="C81">
        <f>C80/B81</f>
        <v>4.5760516910799023E-4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An Bhfuil Tu Reidh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Galway</v>
      </c>
    </row>
    <row r="82" spans="1:19" hidden="1" outlineLevel="1">
      <c r="A82" t="s">
        <v>110</v>
      </c>
      <c r="B82">
        <f>INDEX(M2:M49, MATCH(H77, A2:A49, 0))</f>
        <v>104.11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104.11</v>
      </c>
      <c r="C83">
        <f>C82/B83</f>
        <v>9.605225242531937E-5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Commodus (IRE)is the form horse.</v>
      </c>
      <c r="H83" t="str">
        <f>INDEX(A2:A50,MATCH(B83,INDEX(M2:M50,0)))</f>
        <v>An Bhfuil Tu Reidh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1.0349999999999999</v>
      </c>
      <c r="C84">
        <f>(B85-B84)+0.01</f>
        <v>1.919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2.944</v>
      </c>
      <c r="C85">
        <f>C84/B85</f>
        <v>0.65183423913043481</v>
      </c>
      <c r="D85" t="str">
        <f>IF(AND(J2="2yo", C85&gt;0.2), "YES", "NO")</f>
        <v>YES</v>
      </c>
      <c r="E85" t="str">
        <f>IF(J2&lt;&gt;"2yo", "IGNORE", "")</f>
        <v/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 xml:space="preserve">PLUS: The Stallion rating for lay selection Commodus (IRE) is 65.18% worse than best-rated stallion Puddymore (IRE). </v>
      </c>
      <c r="H85" t="str">
        <f>INDEX(A2:A50, MATCH(B85, AC2:AC50, 0))</f>
        <v>Puddymore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11.419</v>
      </c>
      <c r="C86">
        <f>(B87-B86)+0.01</f>
        <v>8.9636999999999976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20.372699999999998</v>
      </c>
      <c r="C87">
        <f>C86/B87</f>
        <v>0.43998586343489071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Harvest Bow (IRE) is 44% ahead of Commodus (IRE). </v>
      </c>
      <c r="H87" t="str">
        <f>INDEX(A2:A50, MATCH(B87, AD2:AD50, 0))</f>
        <v>Harvest Bow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3.2633999999999999</v>
      </c>
      <c r="C88">
        <f>B89-B88</f>
        <v>0</v>
      </c>
      <c r="H88" t="str">
        <f>INDEX(X2:X50, MATCH(B88, Y2:Y50, 0))</f>
        <v>Crosse, S M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3.2633999999999999</v>
      </c>
      <c r="C89">
        <f>C88/B89</f>
        <v>0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Crosse, S M. </v>
      </c>
      <c r="H89" t="str">
        <f>INDEX(X2:X50, MATCH(B89, Y2:Y50, 0))</f>
        <v>Crosse, S M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68.855999999999995</v>
      </c>
      <c r="C90">
        <f>(B91-B90)+0.01</f>
        <v>7.6340000000000092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76.48</v>
      </c>
      <c r="C91">
        <f>(C90+0.01)/(B91+0.01)</f>
        <v>9.9934631978036453E-2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Harvest Bow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2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</v>
      </c>
    </row>
    <row r="96" spans="1:19" hidden="1" outlineLevel="1">
      <c r="A96" t="s">
        <v>70</v>
      </c>
      <c r="B96">
        <f>INDEX(Sheet1!H:H, MATCH($A$51, Sheet1!$A:$A,0))</f>
        <v>0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e">
        <f>INDEX(F96:F101,MATCH(1,E96:E101,0))</f>
        <v>#N/A</v>
      </c>
    </row>
    <row r="97" spans="1:6" hidden="1" outlineLevel="1">
      <c r="A97" t="s">
        <v>25</v>
      </c>
      <c r="B97">
        <f>INDEX(Sheet1!J:J, MATCH($A$51, Sheet1!$A:$A,0))</f>
        <v>0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</v>
      </c>
      <c r="C101" t="b">
        <f>IF(AND($B$94&gt;15,B101&gt;0.25),B60)</f>
        <v>0</v>
      </c>
      <c r="D101">
        <f t="shared" si="22"/>
        <v>1</v>
      </c>
      <c r="E101">
        <f t="shared" si="23"/>
        <v>6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2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2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2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2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2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2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2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2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2" bestFit="1" customWidth="1"/>
    <col min="2" max="2" width="12.85546875" bestFit="1" customWidth="1"/>
    <col min="3" max="5" width="12" bestFit="1" customWidth="1"/>
    <col min="6" max="6" width="13.28515625" bestFit="1" customWidth="1"/>
    <col min="7" max="7" width="98.140625" bestFit="1" customWidth="1"/>
    <col min="8" max="8" width="17.85546875" bestFit="1" customWidth="1"/>
    <col min="9" max="9" width="10.140625" bestFit="1" customWidth="1"/>
    <col min="10" max="10" width="16.28515625" bestFit="1" customWidth="1"/>
    <col min="11" max="11" width="24.5703125" bestFit="1" customWidth="1"/>
    <col min="12" max="19" width="22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7.85546875" bestFit="1" customWidth="1"/>
    <col min="25" max="25" width="14.42578125" bestFit="1" customWidth="1"/>
    <col min="26" max="26" width="20.140625" bestFit="1" customWidth="1"/>
    <col min="27" max="27" width="15" bestFit="1" customWidth="1"/>
    <col min="28" max="28" width="19.71093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663</v>
      </c>
      <c r="B2" s="1">
        <v>0.55555555555555558</v>
      </c>
      <c r="C2" t="s">
        <v>175</v>
      </c>
      <c r="D2" t="s">
        <v>484</v>
      </c>
      <c r="E2" t="s">
        <v>230</v>
      </c>
      <c r="F2">
        <v>3752</v>
      </c>
      <c r="G2" t="s">
        <v>291</v>
      </c>
      <c r="H2" t="s">
        <v>232</v>
      </c>
      <c r="I2" t="s">
        <v>5</v>
      </c>
      <c r="J2" t="s">
        <v>234</v>
      </c>
      <c r="K2" t="s">
        <v>662</v>
      </c>
      <c r="L2">
        <v>2</v>
      </c>
      <c r="M2">
        <v>77.599999999999994</v>
      </c>
      <c r="N2">
        <v>42.380699999999997</v>
      </c>
      <c r="O2">
        <v>18.382100000000001</v>
      </c>
      <c r="P2">
        <v>11.4877</v>
      </c>
      <c r="Q2">
        <v>5.6342999999999996</v>
      </c>
      <c r="R2">
        <v>3.9973999999999998</v>
      </c>
      <c r="S2">
        <v>3.4702999999999999</v>
      </c>
      <c r="T2">
        <v>2.9952000000000001</v>
      </c>
      <c r="U2">
        <v>1.3475999999999999</v>
      </c>
      <c r="V2">
        <v>0</v>
      </c>
      <c r="W2">
        <v>17.77</v>
      </c>
      <c r="X2" t="s">
        <v>487</v>
      </c>
      <c r="Y2">
        <v>2.7252000000000001</v>
      </c>
      <c r="Z2" t="s">
        <v>488</v>
      </c>
      <c r="AA2">
        <v>2.0716999999999999</v>
      </c>
      <c r="AB2" t="s">
        <v>664</v>
      </c>
      <c r="AC2">
        <v>1.7919</v>
      </c>
      <c r="AD2">
        <v>22.021599999999999</v>
      </c>
      <c r="AE2" s="23">
        <v>215.2869</v>
      </c>
      <c r="AF2">
        <v>3</v>
      </c>
      <c r="AG2">
        <v>69</v>
      </c>
    </row>
    <row r="3" spans="1:33">
      <c r="A3" t="s">
        <v>665</v>
      </c>
      <c r="B3" s="1">
        <v>0.55555555555555558</v>
      </c>
      <c r="C3" t="s">
        <v>175</v>
      </c>
      <c r="D3" t="s">
        <v>484</v>
      </c>
      <c r="E3" t="s">
        <v>230</v>
      </c>
      <c r="F3">
        <v>3752</v>
      </c>
      <c r="G3" t="s">
        <v>291</v>
      </c>
      <c r="H3" t="s">
        <v>232</v>
      </c>
      <c r="I3" t="s">
        <v>5</v>
      </c>
      <c r="J3" t="s">
        <v>234</v>
      </c>
      <c r="K3" t="s">
        <v>662</v>
      </c>
      <c r="L3">
        <v>2</v>
      </c>
      <c r="M3">
        <v>70.34</v>
      </c>
      <c r="N3">
        <v>38.6843</v>
      </c>
      <c r="O3">
        <v>28.456600000000002</v>
      </c>
      <c r="P3">
        <v>9.5425000000000004</v>
      </c>
      <c r="Q3">
        <v>4.8326000000000002</v>
      </c>
      <c r="R3">
        <v>3.2719999999999998</v>
      </c>
      <c r="S3">
        <v>0</v>
      </c>
      <c r="T3">
        <v>0</v>
      </c>
      <c r="U3">
        <v>0</v>
      </c>
      <c r="V3">
        <v>0</v>
      </c>
      <c r="W3">
        <v>17.391400000000001</v>
      </c>
      <c r="X3" t="s">
        <v>666</v>
      </c>
      <c r="Y3">
        <v>3.4060000000000001</v>
      </c>
      <c r="Z3" t="s">
        <v>402</v>
      </c>
      <c r="AA3">
        <v>2.2823000000000002</v>
      </c>
      <c r="AB3" t="s">
        <v>608</v>
      </c>
      <c r="AC3">
        <v>2.3721000000000001</v>
      </c>
      <c r="AD3">
        <v>16.566800000000001</v>
      </c>
      <c r="AE3">
        <v>205.3708</v>
      </c>
      <c r="AF3">
        <v>4</v>
      </c>
      <c r="AG3">
        <v>61</v>
      </c>
    </row>
    <row r="4" spans="1:33">
      <c r="A4" t="s">
        <v>667</v>
      </c>
      <c r="B4" s="1">
        <v>0.55555555555555558</v>
      </c>
      <c r="C4" t="s">
        <v>175</v>
      </c>
      <c r="D4" t="s">
        <v>484</v>
      </c>
      <c r="E4" t="s">
        <v>230</v>
      </c>
      <c r="F4">
        <v>3752</v>
      </c>
      <c r="G4" t="s">
        <v>291</v>
      </c>
      <c r="H4" t="s">
        <v>232</v>
      </c>
      <c r="I4" t="s">
        <v>5</v>
      </c>
      <c r="J4" t="s">
        <v>234</v>
      </c>
      <c r="K4" t="s">
        <v>662</v>
      </c>
      <c r="L4">
        <v>2</v>
      </c>
      <c r="M4">
        <v>67.430000000000007</v>
      </c>
      <c r="N4">
        <v>57.473100000000002</v>
      </c>
      <c r="O4">
        <v>15.3468</v>
      </c>
      <c r="P4">
        <v>5.8117999999999999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16.590699999999998</v>
      </c>
      <c r="X4" t="s">
        <v>301</v>
      </c>
      <c r="Y4">
        <v>0.99080000000000001</v>
      </c>
      <c r="Z4" t="s">
        <v>668</v>
      </c>
      <c r="AA4">
        <v>1.4423999999999999</v>
      </c>
      <c r="AB4" t="s">
        <v>669</v>
      </c>
      <c r="AC4">
        <v>1.7572000000000001</v>
      </c>
      <c r="AD4">
        <v>10.35</v>
      </c>
      <c r="AE4">
        <v>193.74619999999999</v>
      </c>
      <c r="AF4">
        <v>5.5</v>
      </c>
      <c r="AG4">
        <v>64</v>
      </c>
    </row>
    <row r="5" spans="1:33">
      <c r="A5" t="s">
        <v>670</v>
      </c>
      <c r="B5" s="1">
        <v>0.55555555555555558</v>
      </c>
      <c r="C5" t="s">
        <v>175</v>
      </c>
      <c r="D5" t="s">
        <v>484</v>
      </c>
      <c r="E5" t="s">
        <v>230</v>
      </c>
      <c r="F5">
        <v>3752</v>
      </c>
      <c r="G5" t="s">
        <v>291</v>
      </c>
      <c r="H5" t="s">
        <v>232</v>
      </c>
      <c r="I5" t="s">
        <v>5</v>
      </c>
      <c r="J5" t="s">
        <v>234</v>
      </c>
      <c r="K5" t="s">
        <v>662</v>
      </c>
      <c r="L5">
        <v>2</v>
      </c>
      <c r="M5">
        <v>65.7</v>
      </c>
      <c r="N5">
        <v>43.578099999999999</v>
      </c>
      <c r="O5">
        <v>15.2643</v>
      </c>
      <c r="P5">
        <v>9.4457000000000004</v>
      </c>
      <c r="Q5">
        <v>3.8325999999999998</v>
      </c>
      <c r="R5">
        <v>0</v>
      </c>
      <c r="S5">
        <v>0</v>
      </c>
      <c r="T5">
        <v>0</v>
      </c>
      <c r="U5">
        <v>0</v>
      </c>
      <c r="V5">
        <v>0</v>
      </c>
      <c r="W5">
        <v>17.4514</v>
      </c>
      <c r="X5" t="s">
        <v>671</v>
      </c>
      <c r="Y5">
        <v>0.88200000000000001</v>
      </c>
      <c r="Z5" t="s">
        <v>672</v>
      </c>
      <c r="AA5">
        <v>0.94599999999999995</v>
      </c>
      <c r="AB5" t="s">
        <v>248</v>
      </c>
      <c r="AC5">
        <v>1.8340000000000001</v>
      </c>
      <c r="AD5">
        <v>4.4665999999999997</v>
      </c>
      <c r="AE5">
        <v>174.61680000000001</v>
      </c>
      <c r="AF5">
        <v>12</v>
      </c>
      <c r="AG5">
        <v>67</v>
      </c>
    </row>
    <row r="6" spans="1:33">
      <c r="A6" t="s">
        <v>673</v>
      </c>
      <c r="B6" s="1">
        <v>0.55555555555555558</v>
      </c>
      <c r="C6" t="s">
        <v>175</v>
      </c>
      <c r="D6" t="s">
        <v>484</v>
      </c>
      <c r="E6" t="s">
        <v>230</v>
      </c>
      <c r="F6">
        <v>3752</v>
      </c>
      <c r="G6" t="s">
        <v>291</v>
      </c>
      <c r="H6" t="s">
        <v>232</v>
      </c>
      <c r="I6" t="s">
        <v>5</v>
      </c>
      <c r="J6" t="s">
        <v>234</v>
      </c>
      <c r="K6" t="s">
        <v>662</v>
      </c>
      <c r="L6">
        <v>2</v>
      </c>
      <c r="M6">
        <v>46.134999999999998</v>
      </c>
      <c r="N6">
        <v>52.230400000000003</v>
      </c>
      <c r="O6">
        <v>22.494399999999999</v>
      </c>
      <c r="P6">
        <v>6.2972000000000001</v>
      </c>
      <c r="Q6">
        <v>6.0240999999999998</v>
      </c>
      <c r="R6">
        <v>4.9039999999999999</v>
      </c>
      <c r="S6">
        <v>0</v>
      </c>
      <c r="T6">
        <v>0</v>
      </c>
      <c r="U6">
        <v>0</v>
      </c>
      <c r="V6">
        <v>0</v>
      </c>
      <c r="W6">
        <v>17.238600000000002</v>
      </c>
      <c r="X6" t="s">
        <v>674</v>
      </c>
      <c r="Y6">
        <v>1.9314</v>
      </c>
      <c r="Z6" t="s">
        <v>675</v>
      </c>
      <c r="AA6">
        <v>1.3816999999999999</v>
      </c>
      <c r="AB6" t="s">
        <v>319</v>
      </c>
      <c r="AC6">
        <v>1.7937000000000001</v>
      </c>
      <c r="AD6">
        <v>3.0670999999999999</v>
      </c>
      <c r="AE6">
        <v>171.446</v>
      </c>
      <c r="AF6">
        <v>20</v>
      </c>
      <c r="AG6">
        <v>68</v>
      </c>
    </row>
    <row r="7" spans="1:33">
      <c r="A7" t="s">
        <v>676</v>
      </c>
      <c r="B7" s="1">
        <v>0.55555555555555558</v>
      </c>
      <c r="C7" t="s">
        <v>175</v>
      </c>
      <c r="D7" t="s">
        <v>484</v>
      </c>
      <c r="E7" t="s">
        <v>230</v>
      </c>
      <c r="F7">
        <v>3752</v>
      </c>
      <c r="G7" t="s">
        <v>291</v>
      </c>
      <c r="H7" t="s">
        <v>232</v>
      </c>
      <c r="I7" t="s">
        <v>5</v>
      </c>
      <c r="J7" t="s">
        <v>234</v>
      </c>
      <c r="K7" t="s">
        <v>662</v>
      </c>
      <c r="L7">
        <v>2</v>
      </c>
      <c r="M7">
        <v>65.819699999999997</v>
      </c>
      <c r="N7">
        <v>36.552199999999999</v>
      </c>
      <c r="O7">
        <v>19.742799999999999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17.368600000000001</v>
      </c>
      <c r="X7" t="s">
        <v>313</v>
      </c>
      <c r="Y7">
        <v>1.7827</v>
      </c>
      <c r="Z7" t="s">
        <v>677</v>
      </c>
      <c r="AA7">
        <v>1.7678</v>
      </c>
      <c r="AB7" t="s">
        <v>678</v>
      </c>
      <c r="AC7">
        <v>2.3331</v>
      </c>
      <c r="AD7">
        <v>0.9</v>
      </c>
      <c r="AE7">
        <v>169.91419999999999</v>
      </c>
      <c r="AF7">
        <v>6.5</v>
      </c>
      <c r="AG7">
        <v>68</v>
      </c>
    </row>
    <row r="8" spans="1:33">
      <c r="A8" t="s">
        <v>679</v>
      </c>
      <c r="B8" s="1">
        <v>0.55555555555555558</v>
      </c>
      <c r="C8" t="s">
        <v>175</v>
      </c>
      <c r="D8" t="s">
        <v>484</v>
      </c>
      <c r="E8" t="s">
        <v>230</v>
      </c>
      <c r="F8">
        <v>3752</v>
      </c>
      <c r="G8" t="s">
        <v>291</v>
      </c>
      <c r="H8" t="s">
        <v>232</v>
      </c>
      <c r="I8" t="s">
        <v>5</v>
      </c>
      <c r="J8" t="s">
        <v>234</v>
      </c>
      <c r="K8" t="s">
        <v>662</v>
      </c>
      <c r="L8">
        <v>2</v>
      </c>
      <c r="M8">
        <v>43.847499999999997</v>
      </c>
      <c r="N8">
        <v>36.97</v>
      </c>
      <c r="O8">
        <v>23.8201</v>
      </c>
      <c r="P8">
        <v>11.951499999999999</v>
      </c>
      <c r="Q8">
        <v>4.7984999999999998</v>
      </c>
      <c r="R8">
        <v>0</v>
      </c>
      <c r="S8">
        <v>0</v>
      </c>
      <c r="T8">
        <v>0</v>
      </c>
      <c r="U8">
        <v>0</v>
      </c>
      <c r="V8">
        <v>0</v>
      </c>
      <c r="W8">
        <v>16.71</v>
      </c>
      <c r="X8" t="s">
        <v>294</v>
      </c>
      <c r="Y8">
        <v>1.4902</v>
      </c>
      <c r="Z8" t="s">
        <v>295</v>
      </c>
      <c r="AA8">
        <v>2.0966</v>
      </c>
      <c r="AB8" t="s">
        <v>285</v>
      </c>
      <c r="AC8">
        <v>1.3369</v>
      </c>
      <c r="AD8">
        <v>13.6</v>
      </c>
      <c r="AE8">
        <v>168.59950000000001</v>
      </c>
      <c r="AF8">
        <v>10</v>
      </c>
      <c r="AG8">
        <v>71</v>
      </c>
    </row>
    <row r="9" spans="1:33">
      <c r="A9" t="s">
        <v>680</v>
      </c>
      <c r="B9" s="1">
        <v>0.55555555555555558</v>
      </c>
      <c r="C9" t="s">
        <v>175</v>
      </c>
      <c r="D9" t="s">
        <v>484</v>
      </c>
      <c r="E9" t="s">
        <v>230</v>
      </c>
      <c r="F9">
        <v>3752</v>
      </c>
      <c r="G9" t="s">
        <v>291</v>
      </c>
      <c r="H9" t="s">
        <v>232</v>
      </c>
      <c r="I9" t="s">
        <v>5</v>
      </c>
      <c r="J9" t="s">
        <v>234</v>
      </c>
      <c r="K9" t="s">
        <v>662</v>
      </c>
      <c r="L9">
        <v>2</v>
      </c>
      <c r="M9">
        <v>54.88</v>
      </c>
      <c r="N9">
        <v>41.560699999999997</v>
      </c>
      <c r="O9">
        <v>19.7605</v>
      </c>
      <c r="P9">
        <v>7.3301999999999996</v>
      </c>
      <c r="Q9">
        <v>5.2831000000000001</v>
      </c>
      <c r="R9">
        <v>0</v>
      </c>
      <c r="S9">
        <v>0</v>
      </c>
      <c r="T9">
        <v>0</v>
      </c>
      <c r="U9">
        <v>0</v>
      </c>
      <c r="V9">
        <v>0</v>
      </c>
      <c r="W9">
        <v>16.732099999999999</v>
      </c>
      <c r="X9" t="s">
        <v>681</v>
      </c>
      <c r="Y9">
        <v>0.40679999999999999</v>
      </c>
      <c r="Z9" t="s">
        <v>682</v>
      </c>
      <c r="AA9">
        <v>0.41880000000000001</v>
      </c>
      <c r="AB9" t="s">
        <v>268</v>
      </c>
      <c r="AC9">
        <v>1.4529000000000001</v>
      </c>
      <c r="AD9">
        <v>2.7</v>
      </c>
      <c r="AE9">
        <v>161.6678</v>
      </c>
      <c r="AF9">
        <v>7</v>
      </c>
      <c r="AG9">
        <v>62</v>
      </c>
    </row>
    <row r="10" spans="1:33">
      <c r="A10" t="s">
        <v>683</v>
      </c>
      <c r="B10" s="1">
        <v>0.55555555555555558</v>
      </c>
      <c r="C10" t="s">
        <v>175</v>
      </c>
      <c r="D10" t="s">
        <v>484</v>
      </c>
      <c r="E10" t="s">
        <v>230</v>
      </c>
      <c r="F10">
        <v>3752</v>
      </c>
      <c r="G10" t="s">
        <v>291</v>
      </c>
      <c r="H10" t="s">
        <v>232</v>
      </c>
      <c r="I10" t="s">
        <v>5</v>
      </c>
      <c r="J10" t="s">
        <v>234</v>
      </c>
      <c r="K10" t="s">
        <v>662</v>
      </c>
      <c r="L10">
        <v>2</v>
      </c>
      <c r="M10">
        <v>47.912999999999997</v>
      </c>
      <c r="N10">
        <v>47.786999999999999</v>
      </c>
      <c r="O10">
        <v>17.111999999999998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15.7</v>
      </c>
      <c r="X10" t="s">
        <v>684</v>
      </c>
      <c r="Y10">
        <v>0.71699999999999997</v>
      </c>
      <c r="Z10" t="s">
        <v>685</v>
      </c>
      <c r="AA10">
        <v>0.83940000000000003</v>
      </c>
      <c r="AB10" t="s">
        <v>323</v>
      </c>
      <c r="AC10">
        <v>2.1355</v>
      </c>
      <c r="AD10">
        <v>7.1329000000000002</v>
      </c>
      <c r="AE10">
        <v>161.4495</v>
      </c>
      <c r="AF10">
        <v>12</v>
      </c>
      <c r="AG10">
        <v>65</v>
      </c>
    </row>
    <row r="11" spans="1:33">
      <c r="A11" t="s">
        <v>686</v>
      </c>
      <c r="B11" s="1">
        <v>0.55555555555555558</v>
      </c>
      <c r="C11" t="s">
        <v>175</v>
      </c>
      <c r="D11" t="s">
        <v>484</v>
      </c>
      <c r="E11" t="s">
        <v>230</v>
      </c>
      <c r="F11">
        <v>3752</v>
      </c>
      <c r="G11" t="s">
        <v>291</v>
      </c>
      <c r="H11" t="s">
        <v>232</v>
      </c>
      <c r="I11" t="s">
        <v>5</v>
      </c>
      <c r="J11" t="s">
        <v>234</v>
      </c>
      <c r="K11" t="s">
        <v>662</v>
      </c>
      <c r="L11">
        <v>2</v>
      </c>
      <c r="M11">
        <v>41.74</v>
      </c>
      <c r="N11">
        <v>47.088900000000002</v>
      </c>
      <c r="O11">
        <v>24.6372</v>
      </c>
      <c r="P11">
        <v>7.5156000000000001</v>
      </c>
      <c r="Q11">
        <v>3.6006999999999998</v>
      </c>
      <c r="R11">
        <v>2.7786</v>
      </c>
      <c r="S11">
        <v>0</v>
      </c>
      <c r="T11">
        <v>0</v>
      </c>
      <c r="U11">
        <v>0</v>
      </c>
      <c r="V11">
        <v>0</v>
      </c>
      <c r="W11">
        <v>9.4707000000000008</v>
      </c>
      <c r="X11" t="s">
        <v>687</v>
      </c>
      <c r="Y11">
        <v>0.51980000000000004</v>
      </c>
      <c r="Z11" t="s">
        <v>263</v>
      </c>
      <c r="AA11">
        <v>1.1879</v>
      </c>
      <c r="AB11" t="s">
        <v>252</v>
      </c>
      <c r="AC11">
        <v>0.85140000000000005</v>
      </c>
      <c r="AD11">
        <v>4.2</v>
      </c>
      <c r="AE11">
        <v>150.3837</v>
      </c>
      <c r="AF11">
        <v>20</v>
      </c>
      <c r="AG11">
        <v>57</v>
      </c>
    </row>
    <row r="51" spans="1:33" hidden="1" outlineLevel="1">
      <c r="A51" t="str">
        <f>C2</f>
        <v>Leicester</v>
      </c>
      <c r="B51">
        <f>B2</f>
        <v>0.55555555555555558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Axel Jacklin</v>
      </c>
      <c r="L52" t="str">
        <f t="shared" si="0"/>
        <v>Such Promise</v>
      </c>
      <c r="M52" t="str">
        <f t="shared" si="0"/>
        <v>Cognac Blue</v>
      </c>
      <c r="N52" t="str">
        <f t="shared" ref="N52:N91" si="1">INDEX($A$2:$A$20,(MATCH(LARGE(W$2:W$20,$J52),W$2:W$20,0)))</f>
        <v>Axel Jacklin</v>
      </c>
      <c r="O52" t="str">
        <f t="shared" ref="O52:O91" si="2">INDEX($A$2:$A$20,(MATCH(LARGE(AA$2:AA$20,$J52),AA$2:AA$20,0)))</f>
        <v>Cognac Blue</v>
      </c>
      <c r="P52" t="str">
        <f t="shared" ref="P52:P91" si="3">INDEX($A$2:$A$20,(MATCH(LARGE(Y$2:Y$20,$J52),Y$2:Y$20,0)))</f>
        <v>Cognac Blue</v>
      </c>
      <c r="Q52" t="str">
        <f t="shared" ref="Q52:Q91" si="4">INDEX($A$2:$A$20,(MATCH(LARGE(Y$2:Y$20,$J52),Y$2:Y$20,0)))</f>
        <v>Cognac Blue</v>
      </c>
      <c r="R52" t="str">
        <f t="shared" ref="R52:R91" si="5">INDEX($A$2:$A$20,(MATCH(LARGE(AD$2:AD$20,$J52),AD$2:AD$20,0)))</f>
        <v>Axel Jacklin</v>
      </c>
      <c r="S52" t="str">
        <f t="shared" ref="S52:S80" si="6">A2</f>
        <v>Axel Jacklin</v>
      </c>
      <c r="V52">
        <f t="shared" ref="V52:V80" si="7">SUM(Y52:AF52)</f>
        <v>61</v>
      </c>
      <c r="W52">
        <f t="shared" ref="W52:W80" si="8">V52-AG2</f>
        <v>-8</v>
      </c>
      <c r="X52">
        <f t="shared" ref="X52:X60" si="9">IF(ISNA(W52),"",W52)</f>
        <v>-8</v>
      </c>
      <c r="Y52">
        <f t="shared" ref="Y52:AA80" si="10">(($H$63+1)-(RANK(M2,M$2:M$30)))</f>
        <v>10</v>
      </c>
      <c r="Z52">
        <f t="shared" si="10"/>
        <v>5</v>
      </c>
      <c r="AA52">
        <f t="shared" si="10"/>
        <v>4</v>
      </c>
      <c r="AB52">
        <f t="shared" ref="AB52:AB80" si="11">(($H$63+1)-(RANK(W2,W$2:W$30)))</f>
        <v>10</v>
      </c>
      <c r="AC52">
        <f t="shared" ref="AC52:AC80" si="12">(($H$63+1)-(RANK(Y2,Y$2:Y$30)))</f>
        <v>9</v>
      </c>
      <c r="AD52">
        <f t="shared" ref="AD52:AD80" si="13">(($H$63+1)-(RANK(AA2,AA$2:AA$30)))</f>
        <v>8</v>
      </c>
      <c r="AE52">
        <f t="shared" ref="AE52:AF80" si="14">(($H$63+1)-(RANK(AC2,AC$2:AC$30)))</f>
        <v>5</v>
      </c>
      <c r="AF52">
        <f t="shared" si="14"/>
        <v>10</v>
      </c>
      <c r="AG52" t="str">
        <f>INDEX(S52:S92, MATCH(LARGE(X52:X92, 1),X52:X92, 0))</f>
        <v>Cognac Blue</v>
      </c>
    </row>
    <row r="53" spans="1:33" hidden="1" outlineLevel="1">
      <c r="A53" t="s">
        <v>43</v>
      </c>
      <c r="B53" t="str">
        <f>A2</f>
        <v>Axel Jacklin</v>
      </c>
      <c r="C53">
        <f>AE2</f>
        <v>215.2869</v>
      </c>
      <c r="D53">
        <f>AG2</f>
        <v>69</v>
      </c>
      <c r="E53">
        <f>C53-D53</f>
        <v>146.2869</v>
      </c>
      <c r="F53">
        <f>SUMIF(B53:B61, B53, G53:G61)</f>
        <v>0.40524798309490151</v>
      </c>
      <c r="G53">
        <f>(1/C53)*(C53-C54)</f>
        <v>4.6059932118489327E-2</v>
      </c>
      <c r="H53">
        <f>AF2</f>
        <v>3</v>
      </c>
      <c r="J53">
        <v>2</v>
      </c>
      <c r="K53" t="str">
        <f t="shared" si="0"/>
        <v>Cognac Blue</v>
      </c>
      <c r="L53" t="str">
        <f t="shared" si="0"/>
        <v>Barbara Hepworth (IRE)</v>
      </c>
      <c r="M53" t="str">
        <f t="shared" si="0"/>
        <v>Uncle Norman (FR)</v>
      </c>
      <c r="N53" t="str">
        <f t="shared" si="1"/>
        <v>Salmon Fishing (IRE)</v>
      </c>
      <c r="O53" t="str">
        <f t="shared" si="2"/>
        <v>Balata Bay</v>
      </c>
      <c r="P53" t="str">
        <f t="shared" si="3"/>
        <v>Axel Jacklin</v>
      </c>
      <c r="Q53" t="str">
        <f t="shared" si="4"/>
        <v>Axel Jacklin</v>
      </c>
      <c r="R53" t="str">
        <f t="shared" si="5"/>
        <v>Cognac Blue</v>
      </c>
      <c r="S53" t="str">
        <f t="shared" si="6"/>
        <v>Cognac Blue</v>
      </c>
      <c r="V53">
        <f t="shared" si="7"/>
        <v>69</v>
      </c>
      <c r="W53">
        <f t="shared" si="8"/>
        <v>8</v>
      </c>
      <c r="X53">
        <f t="shared" si="9"/>
        <v>8</v>
      </c>
      <c r="Y53">
        <f t="shared" si="10"/>
        <v>9</v>
      </c>
      <c r="Z53">
        <f t="shared" si="10"/>
        <v>3</v>
      </c>
      <c r="AA53">
        <f t="shared" si="10"/>
        <v>10</v>
      </c>
      <c r="AB53">
        <f t="shared" si="11"/>
        <v>8</v>
      </c>
      <c r="AC53">
        <f t="shared" si="12"/>
        <v>10</v>
      </c>
      <c r="AD53">
        <f t="shared" si="13"/>
        <v>10</v>
      </c>
      <c r="AE53">
        <f t="shared" si="14"/>
        <v>10</v>
      </c>
      <c r="AF53">
        <f t="shared" si="14"/>
        <v>9</v>
      </c>
    </row>
    <row r="54" spans="1:33" hidden="1" outlineLevel="1">
      <c r="A54" t="s">
        <v>44</v>
      </c>
      <c r="B54" t="str">
        <f>A3</f>
        <v>Cognac Blue</v>
      </c>
      <c r="C54">
        <f>AE3</f>
        <v>205.3708</v>
      </c>
      <c r="D54">
        <f>AG3</f>
        <v>61</v>
      </c>
      <c r="E54">
        <f t="shared" ref="E54:E55" si="15">C54-D54</f>
        <v>144.3708</v>
      </c>
      <c r="F54">
        <f ca="1">SUMIF(B53:B64, B54, G53:G61)</f>
        <v>0.29768897770327574</v>
      </c>
      <c r="H54">
        <f>AF3</f>
        <v>4</v>
      </c>
      <c r="J54">
        <v>3</v>
      </c>
      <c r="K54" t="str">
        <f t="shared" si="0"/>
        <v>Such Promise</v>
      </c>
      <c r="L54" t="str">
        <f t="shared" si="0"/>
        <v>Boorowa</v>
      </c>
      <c r="M54" t="str">
        <f t="shared" si="0"/>
        <v>Balata Bay</v>
      </c>
      <c r="N54" t="str">
        <f t="shared" si="1"/>
        <v>Cognac Blue</v>
      </c>
      <c r="O54" t="str">
        <f t="shared" si="2"/>
        <v>Axel Jacklin</v>
      </c>
      <c r="P54" t="str">
        <f t="shared" si="3"/>
        <v>Barbara Hepworth (IRE)</v>
      </c>
      <c r="Q54" t="str">
        <f t="shared" si="4"/>
        <v>Barbara Hepworth (IRE)</v>
      </c>
      <c r="R54" t="str">
        <f t="shared" si="5"/>
        <v>Balata Bay</v>
      </c>
      <c r="S54" t="str">
        <f t="shared" si="6"/>
        <v>Such Promise</v>
      </c>
      <c r="V54">
        <f t="shared" si="7"/>
        <v>45</v>
      </c>
      <c r="W54">
        <f t="shared" si="8"/>
        <v>-19</v>
      </c>
      <c r="X54">
        <f t="shared" si="9"/>
        <v>-19</v>
      </c>
      <c r="Y54">
        <f t="shared" si="10"/>
        <v>8</v>
      </c>
      <c r="Z54">
        <f t="shared" si="10"/>
        <v>10</v>
      </c>
      <c r="AA54">
        <f t="shared" si="10"/>
        <v>2</v>
      </c>
      <c r="AB54">
        <f t="shared" si="11"/>
        <v>3</v>
      </c>
      <c r="AC54">
        <f t="shared" si="12"/>
        <v>5</v>
      </c>
      <c r="AD54">
        <f t="shared" si="13"/>
        <v>6</v>
      </c>
      <c r="AE54">
        <f t="shared" si="14"/>
        <v>4</v>
      </c>
      <c r="AF54">
        <f t="shared" si="14"/>
        <v>7</v>
      </c>
    </row>
    <row r="55" spans="1:33" hidden="1" outlineLevel="1">
      <c r="A55" t="s">
        <v>45</v>
      </c>
      <c r="B55" t="str">
        <f>A4</f>
        <v>Such Promise</v>
      </c>
      <c r="C55">
        <f>AE4</f>
        <v>193.74619999999999</v>
      </c>
      <c r="D55">
        <f>AG4</f>
        <v>64</v>
      </c>
      <c r="E55">
        <f t="shared" si="15"/>
        <v>129.74619999999999</v>
      </c>
      <c r="F55">
        <f ca="1">SUMIF(B53:B64, B55, G53:G61)</f>
        <v>0</v>
      </c>
      <c r="H55">
        <f>AF4</f>
        <v>5.5</v>
      </c>
      <c r="J55">
        <v>4</v>
      </c>
      <c r="K55" t="str">
        <f t="shared" si="0"/>
        <v>Mr Spirit (IRE)</v>
      </c>
      <c r="L55" t="str">
        <f t="shared" si="0"/>
        <v>Uncle Norman (FR)</v>
      </c>
      <c r="M55" t="str">
        <f t="shared" si="0"/>
        <v>Barbara Hepworth (IRE)</v>
      </c>
      <c r="N55" t="str">
        <f t="shared" si="1"/>
        <v>Mr Spirit (IRE)</v>
      </c>
      <c r="O55" t="str">
        <f t="shared" si="2"/>
        <v>Mr Spirit (IRE)</v>
      </c>
      <c r="P55" t="str">
        <f t="shared" si="3"/>
        <v>Mr Spirit (IRE)</v>
      </c>
      <c r="Q55" t="str">
        <f t="shared" si="4"/>
        <v>Mr Spirit (IRE)</v>
      </c>
      <c r="R55" t="str">
        <f t="shared" si="5"/>
        <v>Such Promise</v>
      </c>
      <c r="S55" t="str">
        <f t="shared" si="6"/>
        <v>Salmon Fishing (IRE)</v>
      </c>
      <c r="V55">
        <f t="shared" si="7"/>
        <v>41</v>
      </c>
      <c r="W55">
        <f t="shared" si="8"/>
        <v>-26</v>
      </c>
      <c r="X55">
        <f t="shared" si="9"/>
        <v>-26</v>
      </c>
      <c r="Y55">
        <f t="shared" si="10"/>
        <v>6</v>
      </c>
      <c r="Z55">
        <f t="shared" si="10"/>
        <v>6</v>
      </c>
      <c r="AA55">
        <f t="shared" si="10"/>
        <v>1</v>
      </c>
      <c r="AB55">
        <f t="shared" si="11"/>
        <v>9</v>
      </c>
      <c r="AC55">
        <f t="shared" si="12"/>
        <v>4</v>
      </c>
      <c r="AD55">
        <f t="shared" si="13"/>
        <v>3</v>
      </c>
      <c r="AE55">
        <f t="shared" si="14"/>
        <v>7</v>
      </c>
      <c r="AF55">
        <f t="shared" si="14"/>
        <v>5</v>
      </c>
    </row>
    <row r="56" spans="1:33" hidden="1" outlineLevel="1">
      <c r="A56" t="s">
        <v>46</v>
      </c>
      <c r="B56" t="str">
        <f>INDEX(A$2:A$20,MATCH(C56,M$2:M$20,0))</f>
        <v>Axel Jacklin</v>
      </c>
      <c r="C56">
        <f>LARGE(M$2:M$20, D56)</f>
        <v>77.599999999999994</v>
      </c>
      <c r="D56">
        <v>1</v>
      </c>
      <c r="E56">
        <f>LARGE(M$2:M$20, F56)</f>
        <v>70.34</v>
      </c>
      <c r="F56">
        <v>2</v>
      </c>
      <c r="G56">
        <f t="shared" ref="G56:G61" si="16">IF(C56&gt;0, (1/C56)*(C56-E56), 0.1)</f>
        <v>9.3556701030927725E-2</v>
      </c>
      <c r="H56">
        <f t="shared" ref="H56:H61" si="17">INDEX(AF$2:AF$20,MATCH(B56,A$2:A$20,0))</f>
        <v>3</v>
      </c>
      <c r="J56">
        <v>5</v>
      </c>
      <c r="K56" t="str">
        <f t="shared" si="0"/>
        <v>Salmon Fishing (IRE)</v>
      </c>
      <c r="L56" t="str">
        <f t="shared" si="0"/>
        <v>Salmon Fishing (IRE)</v>
      </c>
      <c r="M56" t="str">
        <f t="shared" si="0"/>
        <v>Peters Pudding (IRE)</v>
      </c>
      <c r="N56" t="str">
        <f t="shared" si="1"/>
        <v>Barbara Hepworth (IRE)</v>
      </c>
      <c r="O56" t="str">
        <f t="shared" si="2"/>
        <v>Such Promise</v>
      </c>
      <c r="P56" t="str">
        <f t="shared" si="3"/>
        <v>Balata Bay</v>
      </c>
      <c r="Q56" t="str">
        <f t="shared" si="4"/>
        <v>Balata Bay</v>
      </c>
      <c r="R56" t="str">
        <f t="shared" si="5"/>
        <v>Boorowa</v>
      </c>
      <c r="S56" t="str">
        <f t="shared" si="6"/>
        <v>Barbara Hepworth (IRE)</v>
      </c>
      <c r="V56">
        <f t="shared" si="7"/>
        <v>47</v>
      </c>
      <c r="W56">
        <f t="shared" si="8"/>
        <v>-21</v>
      </c>
      <c r="X56">
        <f t="shared" si="9"/>
        <v>-21</v>
      </c>
      <c r="Y56">
        <f t="shared" si="10"/>
        <v>3</v>
      </c>
      <c r="Z56">
        <f t="shared" si="10"/>
        <v>9</v>
      </c>
      <c r="AA56">
        <f t="shared" si="10"/>
        <v>7</v>
      </c>
      <c r="AB56">
        <f t="shared" si="11"/>
        <v>6</v>
      </c>
      <c r="AC56">
        <f t="shared" si="12"/>
        <v>8</v>
      </c>
      <c r="AD56">
        <f t="shared" si="13"/>
        <v>5</v>
      </c>
      <c r="AE56">
        <f t="shared" si="14"/>
        <v>6</v>
      </c>
      <c r="AF56">
        <f t="shared" si="14"/>
        <v>3</v>
      </c>
    </row>
    <row r="57" spans="1:33" hidden="1" outlineLevel="1">
      <c r="A57" t="s">
        <v>25</v>
      </c>
      <c r="B57" t="str">
        <f>INDEX(A$2:A$20,MATCH(C57,W$2:W$20,0))</f>
        <v>Axel Jacklin</v>
      </c>
      <c r="C57">
        <f>LARGE(W$2:W$20, D57)</f>
        <v>17.77</v>
      </c>
      <c r="D57">
        <v>1</v>
      </c>
      <c r="E57">
        <f>LARGE(W$2:W$20, F57)</f>
        <v>17.4514</v>
      </c>
      <c r="F57">
        <v>2</v>
      </c>
      <c r="G57">
        <f t="shared" si="16"/>
        <v>1.7929093978615643E-2</v>
      </c>
      <c r="H57">
        <f t="shared" si="17"/>
        <v>3</v>
      </c>
      <c r="J57">
        <v>6</v>
      </c>
      <c r="K57" t="str">
        <f t="shared" si="0"/>
        <v>Peters Pudding (IRE)</v>
      </c>
      <c r="L57" t="str">
        <f t="shared" si="0"/>
        <v>Axel Jacklin</v>
      </c>
      <c r="M57" t="str">
        <f t="shared" si="0"/>
        <v>Mr Spirit (IRE)</v>
      </c>
      <c r="N57" t="str">
        <f t="shared" si="1"/>
        <v>Peters Pudding (IRE)</v>
      </c>
      <c r="O57" t="str">
        <f t="shared" si="2"/>
        <v>Barbara Hepworth (IRE)</v>
      </c>
      <c r="P57" t="str">
        <f t="shared" si="3"/>
        <v>Such Promise</v>
      </c>
      <c r="Q57" t="str">
        <f t="shared" si="4"/>
        <v>Such Promise</v>
      </c>
      <c r="R57" t="str">
        <f t="shared" si="5"/>
        <v>Salmon Fishing (IRE)</v>
      </c>
      <c r="S57" t="str">
        <f t="shared" si="6"/>
        <v>Mr Spirit (IRE)</v>
      </c>
      <c r="V57">
        <f t="shared" si="7"/>
        <v>44</v>
      </c>
      <c r="W57">
        <f t="shared" si="8"/>
        <v>-24</v>
      </c>
      <c r="X57">
        <f t="shared" si="9"/>
        <v>-24</v>
      </c>
      <c r="Y57">
        <f t="shared" si="10"/>
        <v>7</v>
      </c>
      <c r="Z57">
        <f t="shared" si="10"/>
        <v>1</v>
      </c>
      <c r="AA57">
        <f t="shared" si="10"/>
        <v>5</v>
      </c>
      <c r="AB57">
        <f t="shared" si="11"/>
        <v>7</v>
      </c>
      <c r="AC57">
        <f t="shared" si="12"/>
        <v>7</v>
      </c>
      <c r="AD57">
        <f t="shared" si="13"/>
        <v>7</v>
      </c>
      <c r="AE57">
        <f t="shared" si="14"/>
        <v>9</v>
      </c>
      <c r="AF57">
        <f t="shared" si="14"/>
        <v>1</v>
      </c>
    </row>
    <row r="58" spans="1:33" hidden="1" outlineLevel="1">
      <c r="A58" t="s">
        <v>28</v>
      </c>
      <c r="B58" t="str">
        <f>INDEX(A$2:A$20,MATCH(C58,AA$2:AA$20,0))</f>
        <v>Cognac Blue</v>
      </c>
      <c r="C58">
        <f>LARGE(AA$2:AA$20, D58)</f>
        <v>2.2823000000000002</v>
      </c>
      <c r="D58">
        <v>1</v>
      </c>
      <c r="E58">
        <f>LARGE(AA$2:AA$20, F58)</f>
        <v>2.0966</v>
      </c>
      <c r="F58">
        <v>2</v>
      </c>
      <c r="G58">
        <f t="shared" si="16"/>
        <v>8.1365289401042887E-2</v>
      </c>
      <c r="H58">
        <f t="shared" si="17"/>
        <v>4</v>
      </c>
      <c r="J58">
        <v>7</v>
      </c>
      <c r="K58" t="str">
        <f t="shared" si="0"/>
        <v>Boorowa</v>
      </c>
      <c r="L58" t="str">
        <f t="shared" si="0"/>
        <v>Peters Pudding (IRE)</v>
      </c>
      <c r="M58" t="str">
        <f t="shared" si="0"/>
        <v>Axel Jacklin</v>
      </c>
      <c r="N58" t="str">
        <f t="shared" si="1"/>
        <v>Balata Bay</v>
      </c>
      <c r="O58" t="str">
        <f t="shared" si="2"/>
        <v>Uncle Norman (FR)</v>
      </c>
      <c r="P58" t="str">
        <f t="shared" si="3"/>
        <v>Salmon Fishing (IRE)</v>
      </c>
      <c r="Q58" t="str">
        <f t="shared" si="4"/>
        <v>Salmon Fishing (IRE)</v>
      </c>
      <c r="R58" t="str">
        <f t="shared" si="5"/>
        <v>Uncle Norman (FR)</v>
      </c>
      <c r="S58" t="str">
        <f t="shared" si="6"/>
        <v>Balata Bay</v>
      </c>
      <c r="V58">
        <f t="shared" si="7"/>
        <v>41</v>
      </c>
      <c r="W58">
        <f t="shared" si="8"/>
        <v>-30</v>
      </c>
      <c r="X58">
        <f t="shared" si="9"/>
        <v>-30</v>
      </c>
      <c r="Y58">
        <f t="shared" si="10"/>
        <v>2</v>
      </c>
      <c r="Z58">
        <f t="shared" si="10"/>
        <v>2</v>
      </c>
      <c r="AA58">
        <f t="shared" si="10"/>
        <v>8</v>
      </c>
      <c r="AB58">
        <f t="shared" si="11"/>
        <v>4</v>
      </c>
      <c r="AC58">
        <f t="shared" si="12"/>
        <v>6</v>
      </c>
      <c r="AD58">
        <f t="shared" si="13"/>
        <v>9</v>
      </c>
      <c r="AE58">
        <f t="shared" si="14"/>
        <v>2</v>
      </c>
      <c r="AF58">
        <f t="shared" si="14"/>
        <v>8</v>
      </c>
    </row>
    <row r="59" spans="1:33" hidden="1" outlineLevel="1">
      <c r="A59" t="s">
        <v>30</v>
      </c>
      <c r="B59" t="str">
        <f>INDEX(A$2:A$20,MATCH(C59,AC$2:AC$20,0))</f>
        <v>Cognac Blue</v>
      </c>
      <c r="C59">
        <f>LARGE(AC$2:AC$20, D59)</f>
        <v>2.3721000000000001</v>
      </c>
      <c r="D59">
        <v>1</v>
      </c>
      <c r="E59">
        <f>LARGE(AC$2:AC$20, F59)</f>
        <v>2.3331</v>
      </c>
      <c r="F59">
        <v>2</v>
      </c>
      <c r="G59">
        <f t="shared" si="16"/>
        <v>1.6441128114329136E-2</v>
      </c>
      <c r="H59">
        <f t="shared" si="17"/>
        <v>4</v>
      </c>
      <c r="J59">
        <v>8</v>
      </c>
      <c r="K59" t="str">
        <f t="shared" si="0"/>
        <v>Barbara Hepworth (IRE)</v>
      </c>
      <c r="L59" t="str">
        <f t="shared" si="0"/>
        <v>Cognac Blue</v>
      </c>
      <c r="M59" t="str">
        <f t="shared" si="0"/>
        <v>Boorowa</v>
      </c>
      <c r="N59" t="str">
        <f t="shared" si="1"/>
        <v>Such Promise</v>
      </c>
      <c r="O59" t="str">
        <f t="shared" si="2"/>
        <v>Salmon Fishing (IRE)</v>
      </c>
      <c r="P59" t="str">
        <f t="shared" si="3"/>
        <v>Boorowa</v>
      </c>
      <c r="Q59" t="str">
        <f t="shared" si="4"/>
        <v>Boorowa</v>
      </c>
      <c r="R59" t="str">
        <f t="shared" si="5"/>
        <v>Barbara Hepworth (IRE)</v>
      </c>
      <c r="S59" t="str">
        <f t="shared" si="6"/>
        <v>Peters Pudding (IRE)</v>
      </c>
      <c r="V59">
        <f t="shared" si="7"/>
        <v>27</v>
      </c>
      <c r="W59">
        <f t="shared" si="8"/>
        <v>-35</v>
      </c>
      <c r="X59">
        <f t="shared" si="9"/>
        <v>-35</v>
      </c>
      <c r="Y59">
        <f t="shared" si="10"/>
        <v>5</v>
      </c>
      <c r="Z59">
        <f t="shared" si="10"/>
        <v>4</v>
      </c>
      <c r="AA59">
        <f t="shared" si="10"/>
        <v>6</v>
      </c>
      <c r="AB59">
        <f t="shared" si="11"/>
        <v>5</v>
      </c>
      <c r="AC59">
        <f t="shared" si="12"/>
        <v>1</v>
      </c>
      <c r="AD59">
        <f t="shared" si="13"/>
        <v>1</v>
      </c>
      <c r="AE59">
        <f t="shared" si="14"/>
        <v>3</v>
      </c>
      <c r="AF59">
        <f t="shared" si="14"/>
        <v>2</v>
      </c>
    </row>
    <row r="60" spans="1:33" hidden="1" outlineLevel="1">
      <c r="A60" t="s">
        <v>26</v>
      </c>
      <c r="B60" t="str">
        <f>INDEX(A$2:A$20,MATCH(C60,Y$2:Y$20,0))</f>
        <v>Cognac Blue</v>
      </c>
      <c r="C60">
        <f>LARGE(Y$2:Y$20, D60)</f>
        <v>3.4060000000000001</v>
      </c>
      <c r="D60">
        <v>1</v>
      </c>
      <c r="E60">
        <f>LARGE(Y$2:Y$20, F60)</f>
        <v>2.7252000000000001</v>
      </c>
      <c r="F60">
        <v>2</v>
      </c>
      <c r="G60">
        <f t="shared" si="16"/>
        <v>0.19988256018790371</v>
      </c>
      <c r="H60">
        <f t="shared" si="17"/>
        <v>4</v>
      </c>
      <c r="J60">
        <v>9</v>
      </c>
      <c r="K60" t="str">
        <f t="shared" si="0"/>
        <v>Balata Bay</v>
      </c>
      <c r="L60" t="str">
        <f t="shared" si="0"/>
        <v>Balata Bay</v>
      </c>
      <c r="M60" t="str">
        <f t="shared" si="0"/>
        <v>Such Promise</v>
      </c>
      <c r="N60" t="str">
        <f t="shared" si="1"/>
        <v>Boorowa</v>
      </c>
      <c r="O60" t="str">
        <f t="shared" si="2"/>
        <v>Boorowa</v>
      </c>
      <c r="P60" t="str">
        <f t="shared" si="3"/>
        <v>Uncle Norman (FR)</v>
      </c>
      <c r="Q60" t="str">
        <f t="shared" si="4"/>
        <v>Uncle Norman (FR)</v>
      </c>
      <c r="R60" t="str">
        <f t="shared" si="5"/>
        <v>Peters Pudding (IRE)</v>
      </c>
      <c r="S60" t="str">
        <f t="shared" si="6"/>
        <v>Boorowa</v>
      </c>
      <c r="V60">
        <f t="shared" si="7"/>
        <v>36</v>
      </c>
      <c r="W60">
        <f t="shared" si="8"/>
        <v>-29</v>
      </c>
      <c r="X60">
        <f t="shared" si="9"/>
        <v>-29</v>
      </c>
      <c r="Y60">
        <f t="shared" si="10"/>
        <v>4</v>
      </c>
      <c r="Z60">
        <f t="shared" si="10"/>
        <v>8</v>
      </c>
      <c r="AA60">
        <f t="shared" si="10"/>
        <v>3</v>
      </c>
      <c r="AB60">
        <f t="shared" si="11"/>
        <v>2</v>
      </c>
      <c r="AC60">
        <f t="shared" si="12"/>
        <v>3</v>
      </c>
      <c r="AD60">
        <f t="shared" si="13"/>
        <v>2</v>
      </c>
      <c r="AE60">
        <f t="shared" si="14"/>
        <v>8</v>
      </c>
      <c r="AF60">
        <f t="shared" si="14"/>
        <v>6</v>
      </c>
    </row>
    <row r="61" spans="1:33" hidden="1" outlineLevel="1">
      <c r="A61" t="s">
        <v>47</v>
      </c>
      <c r="B61" t="str">
        <f>INDEX(A$2:A$20,MATCH(C61,AD$2:AD$20,0))</f>
        <v>Axel Jacklin</v>
      </c>
      <c r="C61">
        <f>LARGE(AD$2:AD$20, D61)</f>
        <v>22.021599999999999</v>
      </c>
      <c r="D61">
        <v>1</v>
      </c>
      <c r="E61">
        <f>LARGE(AD$2:AD$20, F61)</f>
        <v>16.566800000000001</v>
      </c>
      <c r="F61">
        <v>2</v>
      </c>
      <c r="G61">
        <f t="shared" si="16"/>
        <v>0.24770225596686882</v>
      </c>
      <c r="H61">
        <f t="shared" si="17"/>
        <v>3</v>
      </c>
      <c r="J61">
        <v>10</v>
      </c>
      <c r="K61" t="str">
        <f t="shared" si="0"/>
        <v>Uncle Norman (FR)</v>
      </c>
      <c r="L61" t="str">
        <f t="shared" si="0"/>
        <v>Mr Spirit (IRE)</v>
      </c>
      <c r="M61" t="str">
        <f t="shared" si="0"/>
        <v>Salmon Fishing (IRE)</v>
      </c>
      <c r="N61" t="str">
        <f t="shared" si="1"/>
        <v>Uncle Norman (FR)</v>
      </c>
      <c r="O61" t="str">
        <f t="shared" si="2"/>
        <v>Peters Pudding (IRE)</v>
      </c>
      <c r="P61" t="str">
        <f t="shared" si="3"/>
        <v>Peters Pudding (IRE)</v>
      </c>
      <c r="Q61" t="str">
        <f t="shared" si="4"/>
        <v>Peters Pudding (IRE)</v>
      </c>
      <c r="R61" t="str">
        <f t="shared" si="5"/>
        <v>Mr Spirit (IRE)</v>
      </c>
      <c r="S61" t="str">
        <f t="shared" si="6"/>
        <v>Uncle Norman (FR)</v>
      </c>
      <c r="V61">
        <f t="shared" si="7"/>
        <v>29</v>
      </c>
      <c r="W61">
        <f t="shared" si="8"/>
        <v>-28</v>
      </c>
      <c r="X61">
        <f>IF(ISNA(W61),"",W61)</f>
        <v>-28</v>
      </c>
      <c r="Y61">
        <f t="shared" si="10"/>
        <v>1</v>
      </c>
      <c r="Z61">
        <f t="shared" si="10"/>
        <v>7</v>
      </c>
      <c r="AA61">
        <f t="shared" si="10"/>
        <v>9</v>
      </c>
      <c r="AB61">
        <f t="shared" si="11"/>
        <v>1</v>
      </c>
      <c r="AC61">
        <f t="shared" si="12"/>
        <v>2</v>
      </c>
      <c r="AD61">
        <f t="shared" si="13"/>
        <v>4</v>
      </c>
      <c r="AE61">
        <f t="shared" si="14"/>
        <v>1</v>
      </c>
      <c r="AF61">
        <f t="shared" si="14"/>
        <v>4</v>
      </c>
    </row>
    <row r="62" spans="1:33" hidden="1" outlineLevel="1">
      <c r="A62" t="s">
        <v>116</v>
      </c>
      <c r="B62" t="str">
        <f>IF(OR(D2="5f ", D2="6f ", D2="7f ", D2="1m "), B57, IF(J2="2yo", B59, B53))</f>
        <v>Axel Jacklin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 t="e">
        <f t="shared" si="10"/>
        <v>#N/A</v>
      </c>
      <c r="Z62" t="e">
        <f t="shared" si="10"/>
        <v>#N/A</v>
      </c>
      <c r="AA62" t="e">
        <f t="shared" si="10"/>
        <v>#N/A</v>
      </c>
      <c r="AB62" t="e">
        <f t="shared" si="11"/>
        <v>#N/A</v>
      </c>
      <c r="AC62" t="e">
        <f t="shared" si="12"/>
        <v>#N/A</v>
      </c>
      <c r="AD62" t="e">
        <f t="shared" si="13"/>
        <v>#N/A</v>
      </c>
      <c r="AE62" t="e">
        <f t="shared" si="14"/>
        <v>#N/A</v>
      </c>
      <c r="AF62" t="e">
        <f t="shared" si="14"/>
        <v>#N/A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Axel Jacklin</v>
      </c>
      <c r="C63" t="str">
        <f>IF(G68="Handicap", INDEX(B53:B55,(MATCH(LARGE(D53:D55,3),D53:D55,0))))</f>
        <v>Cognac Blue</v>
      </c>
      <c r="D63" t="str">
        <f>IF(G68="Handicap", INDEX(B53:B55,(MATCH(LARGE(E53:E55,1),E53:E55,0))))</f>
        <v>Axel Jacklin</v>
      </c>
      <c r="G63" t="s">
        <v>68</v>
      </c>
      <c r="H63">
        <f>COUNTIF(A2:A30, "*")</f>
        <v>10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 t="e">
        <f t="shared" si="10"/>
        <v>#N/A</v>
      </c>
      <c r="AB63" t="e">
        <f t="shared" si="11"/>
        <v>#N/A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Axel Jacklin</v>
      </c>
      <c r="C64">
        <f>INDEX(AF$2:AF$20,MATCH(B64,A$2:A$20,0))</f>
        <v>3</v>
      </c>
      <c r="D64">
        <v>1</v>
      </c>
      <c r="E64">
        <f>SUMIF(B53:B61, B64, G53:G61)</f>
        <v>0.40524798309490151</v>
      </c>
      <c r="F64">
        <v>0</v>
      </c>
      <c r="G64" t="str">
        <f>K2</f>
        <v>Haymarket Nursery (Div 2)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Axel Jacklin</v>
      </c>
      <c r="C65">
        <f>INDEX(AF$2:AF$20,MATCH(B65,A$2:A$20,0))</f>
        <v>3</v>
      </c>
      <c r="D65">
        <v>1</v>
      </c>
      <c r="F65">
        <f>IF(G68="Non Handicap", F64+1, F64)</f>
        <v>0</v>
      </c>
      <c r="G65" t="str">
        <f>D2</f>
        <v xml:space="preserve">7f </v>
      </c>
      <c r="H65">
        <f>LARGE(G58:G60, 1)</f>
        <v>0.19988256018790371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Axel Jacklin</v>
      </c>
      <c r="C66">
        <f>INDEX(AF$2:AF$20,MATCH(B66,A$2:A$20,0))</f>
        <v>3</v>
      </c>
      <c r="D66">
        <v>1</v>
      </c>
      <c r="F66">
        <f>IF(B65=B66, F65+1, F65)</f>
        <v>1</v>
      </c>
      <c r="G66">
        <f>F2</f>
        <v>3752</v>
      </c>
      <c r="H66">
        <f ca="1">LARGE(F53:F55, 1)</f>
        <v>0.40524798309490151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Axel Jacklin</v>
      </c>
      <c r="F67">
        <f>IF(H63&lt;11, F66+1, F66)</f>
        <v>2</v>
      </c>
      <c r="G67" t="str">
        <f>G2</f>
        <v>Good To Soft</v>
      </c>
      <c r="H67" t="str">
        <f ca="1">INDEX(B53:B55,MATCH(H66,F53:F55,0))</f>
        <v>Axel Jacklin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Axel Jacklin</v>
      </c>
      <c r="B68" t="str">
        <f ca="1">IF(ISNA(A68), B56, A68)</f>
        <v>Axel Jacklin</v>
      </c>
      <c r="C68">
        <f ca="1">INDEX(AF$2:AF$20,MATCH(B68,A$2:A$20,0))</f>
        <v>3</v>
      </c>
      <c r="D68">
        <v>1</v>
      </c>
      <c r="F68">
        <f ca="1">IF(E70&gt;0.5, F67+1, F67)</f>
        <v>2</v>
      </c>
      <c r="G68" t="str">
        <f>I2</f>
        <v>Handicap</v>
      </c>
      <c r="H68">
        <f ca="1">IF(G66&gt;10000, G70+1, G70)</f>
        <v>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Axel Jacklin</v>
      </c>
      <c r="C69">
        <f ca="1">INDEX(AF$2:AF$20,MATCH(B69,A$2:A$20,0))</f>
        <v>3</v>
      </c>
      <c r="D69">
        <v>1</v>
      </c>
      <c r="F69">
        <f ca="1">IF(E70&gt;1, F68+1, F68)</f>
        <v>2</v>
      </c>
      <c r="G69">
        <f ca="1">IF(G66&lt;5000, F70-1, F70)</f>
        <v>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Axel Jacklin</v>
      </c>
      <c r="C70">
        <f ca="1">INDEX(AF$2:AF$20,MATCH(B70,A$2:A$20,0))</f>
        <v>3</v>
      </c>
      <c r="D70">
        <v>1</v>
      </c>
      <c r="E70">
        <f ca="1">SUMIF(B53:B61, B70, G53:G61)</f>
        <v>0.40524798309490151</v>
      </c>
      <c r="F70">
        <f ca="1">IF(E70&gt;1.5, F69+1, F69)</f>
        <v>2</v>
      </c>
      <c r="G70">
        <f ca="1">IF(H63&gt;15, G69-1, G69)</f>
        <v>1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Axel Jacklin</v>
      </c>
      <c r="C72">
        <f>C53</f>
        <v>215.2869</v>
      </c>
      <c r="D72">
        <f>(1/C72)*(C72-C73)</f>
        <v>4.6059932118489327E-2</v>
      </c>
      <c r="E72">
        <f>H53</f>
        <v>3</v>
      </c>
      <c r="F72">
        <f>(E72*10)-10</f>
        <v>20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Cognac Blue</v>
      </c>
      <c r="C73">
        <f t="shared" si="19"/>
        <v>205.3708</v>
      </c>
      <c r="D73">
        <f>(1/C73)*(C73-C74)</f>
        <v>5.660298348158558E-2</v>
      </c>
      <c r="E73">
        <f t="shared" ref="E73:E74" si="20">H54</f>
        <v>4</v>
      </c>
      <c r="F73">
        <f>(E73*10)-10</f>
        <v>30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Such Promise</v>
      </c>
      <c r="C74">
        <f t="shared" si="19"/>
        <v>193.74619999999999</v>
      </c>
      <c r="E74">
        <f t="shared" si="20"/>
        <v>5.5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3</v>
      </c>
      <c r="C77">
        <f>SMALL(AF2:AF50, 1)</f>
        <v>3</v>
      </c>
      <c r="D77" t="str">
        <f>IF(G77&lt;=3, "YES", "NO")</f>
        <v>YES</v>
      </c>
      <c r="E77">
        <f>IF(C77=0,SMALL(AF2:AF49,2), C77)</f>
        <v>3</v>
      </c>
      <c r="F77">
        <f>IF(E77=0, SMALL(AF2:AF49, 3), E77)</f>
        <v>3</v>
      </c>
      <c r="G77">
        <f>IF(F77=0, SMALL(AF2:AF49, 4), F77)</f>
        <v>3</v>
      </c>
      <c r="H77" t="str">
        <f>INDEX(A2:A50, MATCH(G77, AF2:AF50, 0))</f>
        <v>Axel Jacklin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215.2869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215.2869</v>
      </c>
      <c r="C79">
        <f>C78/B79</f>
        <v>4.6449644636993703E-5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Axel Jacklin is highly rated.</v>
      </c>
      <c r="H79" t="str">
        <f>INDEX(A2:A50, MATCH(B79, AE2:AE50, 0))</f>
        <v>Axel Jacklin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17.77</v>
      </c>
      <c r="C80">
        <f>(B81-B80)+0.01</f>
        <v>0.01</v>
      </c>
      <c r="D80" t="str">
        <f>D2</f>
        <v xml:space="preserve">7f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17.77</v>
      </c>
      <c r="C81">
        <f>C80/B81</f>
        <v>5.6274620146314015E-4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Uncle Norman (FR)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Leicester</v>
      </c>
    </row>
    <row r="82" spans="1:19" hidden="1" outlineLevel="1">
      <c r="A82" t="s">
        <v>110</v>
      </c>
      <c r="B82">
        <f>INDEX(M2:M49, MATCH(H77, A2:A49, 0))</f>
        <v>77.599999999999994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77.599999999999994</v>
      </c>
      <c r="C83">
        <f>C82/B83</f>
        <v>1.288659793814433E-4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Axel Jacklinis the form horse.</v>
      </c>
      <c r="H83" t="str">
        <f>INDEX(A2:A50,MATCH(B83,INDEX(M2:M50,0)))</f>
        <v>Uncle Norman (FR)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1.7919</v>
      </c>
      <c r="C84">
        <f>(B85-B84)+0.01</f>
        <v>0.59020000000000006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2.3721000000000001</v>
      </c>
      <c r="C85">
        <f>C84/B85</f>
        <v>0.24880907213018003</v>
      </c>
      <c r="D85" t="str">
        <f>IF(AND(J2="2yo", C85&gt;0.2), "YES", "NO")</f>
        <v>YES</v>
      </c>
      <c r="E85" t="str">
        <f>IF(J2&lt;&gt;"2yo", "IGNORE", "")</f>
        <v/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 xml:space="preserve">PLUS: The Stallion rating for lay selection Axel Jacklin is 24.88% worse than best-rated stallion Cognac Blue. </v>
      </c>
      <c r="H85" t="str">
        <f>INDEX(A2:A50, MATCH(B85, AC2:AC50, 0))</f>
        <v>Cognac Blue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22.021599999999999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22.021599999999999</v>
      </c>
      <c r="C87">
        <f>C86/B87</f>
        <v>4.5409961129073273E-4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Axel Jacklin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2.7252000000000001</v>
      </c>
      <c r="C88">
        <f>B89-B88</f>
        <v>0.68080000000000007</v>
      </c>
      <c r="H88" t="str">
        <f>INDEX(X2:X50, MATCH(B88, Y2:Y50, 0))</f>
        <v>McDonald, P J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3.4060000000000001</v>
      </c>
      <c r="C89">
        <f>C88/B89</f>
        <v>0.19988256018790371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Hanagan, Paul. </v>
      </c>
      <c r="H89" t="str">
        <f>INDEX(X2:X50, MATCH(B89, Y2:Y50, 0))</f>
        <v>Hanagan, Paul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42.380699999999997</v>
      </c>
      <c r="C90">
        <f>(B91-B90)+0.01</f>
        <v>15.102400000000005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57.473100000000002</v>
      </c>
      <c r="C91">
        <f>(C90+0.01)/(B91+0.01)</f>
        <v>0.26290161804078077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Such Promise outperformed Axel Jacklin significantly.</v>
      </c>
      <c r="H91" t="str">
        <f>INDEX(A2:A50, MATCH(B91, N2:N50, 0))</f>
        <v>Such Promise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53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0.24529999999999999</v>
      </c>
    </row>
    <row r="96" spans="1:19" hidden="1" outlineLevel="1">
      <c r="A96" t="s">
        <v>70</v>
      </c>
      <c r="B96">
        <f>INDEX(Sheet1!H:H, MATCH($A$51, Sheet1!$A:$A,0))</f>
        <v>0.24529999999999999</v>
      </c>
      <c r="C96" t="b">
        <f>IF(AND($B$94&gt;15,B96&gt;0.25),B55)</f>
        <v>0</v>
      </c>
      <c r="D96">
        <f t="shared" ref="D96:D101" si="22">RANK(B96, B$96:B$101, 2)</f>
        <v>5</v>
      </c>
      <c r="E96">
        <f t="shared" ref="E96:E101" si="23">7-D96</f>
        <v>2</v>
      </c>
      <c r="F96" t="str">
        <f t="shared" ref="F96:F101" si="24">IF(AND(OR(E96=1, E96=2), C96&lt;&gt;FALSE), C96, "")</f>
        <v/>
      </c>
      <c r="G96" t="str">
        <f>INDEX(F96:F101,MATCH(1,E96:E101,0))</f>
        <v>Axel Jacklin</v>
      </c>
    </row>
    <row r="97" spans="1:6" hidden="1" outlineLevel="1">
      <c r="A97" t="s">
        <v>25</v>
      </c>
      <c r="B97">
        <f>INDEX(Sheet1!J:J, MATCH($A$51, Sheet1!$A:$A,0))</f>
        <v>0.1321</v>
      </c>
      <c r="C97" t="b">
        <f>IF(AND($B$94&gt;15,B97&gt;0.25),B56)</f>
        <v>0</v>
      </c>
      <c r="D97">
        <f t="shared" si="22"/>
        <v>2</v>
      </c>
      <c r="E97">
        <f t="shared" si="23"/>
        <v>5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0.3019</v>
      </c>
      <c r="C98" t="str">
        <f>IF(AND($B$94&gt;15,B98&gt;0.25),B57)</f>
        <v>Axel Jacklin</v>
      </c>
      <c r="D98">
        <f t="shared" si="22"/>
        <v>6</v>
      </c>
      <c r="E98">
        <f t="shared" si="23"/>
        <v>1</v>
      </c>
      <c r="F98" t="str">
        <f t="shared" si="24"/>
        <v>Axel Jacklin</v>
      </c>
    </row>
    <row r="99" spans="1:6" hidden="1" outlineLevel="1">
      <c r="A99" t="s">
        <v>26</v>
      </c>
      <c r="B99">
        <f>INDEX(Sheet1!P:P, MATCH($A$51, Sheet1!$A:$A,0))</f>
        <v>0.1132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0.15090000000000001</v>
      </c>
      <c r="C100" t="b">
        <f>IF(AND($B$94&gt;15,B100&gt;0.25),B58)</f>
        <v>0</v>
      </c>
      <c r="D100">
        <f t="shared" si="22"/>
        <v>3</v>
      </c>
      <c r="E100">
        <f t="shared" si="23"/>
        <v>4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0.22639999999999999</v>
      </c>
      <c r="C101" t="b">
        <f>IF(AND($B$94&gt;15,B101&gt;0.25),B60)</f>
        <v>0</v>
      </c>
      <c r="D101">
        <f t="shared" si="22"/>
        <v>4</v>
      </c>
      <c r="E101">
        <f t="shared" si="23"/>
        <v>3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4" width="21.85546875" bestFit="1" customWidth="1"/>
    <col min="5" max="5" width="12" bestFit="1" customWidth="1"/>
    <col min="6" max="6" width="13.28515625" bestFit="1" customWidth="1"/>
    <col min="7" max="7" width="89" bestFit="1" customWidth="1"/>
    <col min="8" max="8" width="21.85546875" bestFit="1" customWidth="1"/>
    <col min="9" max="9" width="10.140625" bestFit="1" customWidth="1"/>
    <col min="10" max="10" width="16.28515625" bestFit="1" customWidth="1"/>
    <col min="11" max="11" width="49.42578125" bestFit="1" customWidth="1"/>
    <col min="12" max="19" width="21.855468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7.7109375" bestFit="1" customWidth="1"/>
    <col min="25" max="25" width="14.42578125" bestFit="1" customWidth="1"/>
    <col min="26" max="26" width="22.42578125" bestFit="1" customWidth="1"/>
    <col min="27" max="27" width="15" bestFit="1" customWidth="1"/>
    <col min="28" max="28" width="20.855468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21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689</v>
      </c>
      <c r="B2" s="1">
        <v>0.55902777777777779</v>
      </c>
      <c r="C2" t="s">
        <v>212</v>
      </c>
      <c r="D2" t="s">
        <v>327</v>
      </c>
      <c r="F2">
        <v>6814</v>
      </c>
      <c r="G2" t="s">
        <v>328</v>
      </c>
      <c r="H2" t="s">
        <v>329</v>
      </c>
      <c r="I2" t="s">
        <v>5</v>
      </c>
      <c r="J2" t="s">
        <v>521</v>
      </c>
      <c r="K2" t="s">
        <v>688</v>
      </c>
      <c r="L2">
        <v>8</v>
      </c>
      <c r="M2">
        <v>85.653800000000004</v>
      </c>
      <c r="N2">
        <v>84.843999999999994</v>
      </c>
      <c r="O2">
        <v>28.019500000000001</v>
      </c>
      <c r="P2">
        <v>11.149800000000001</v>
      </c>
      <c r="Q2">
        <v>5.7831999999999999</v>
      </c>
      <c r="R2">
        <v>5.2272999999999996</v>
      </c>
      <c r="S2">
        <v>2.1150000000000002</v>
      </c>
      <c r="T2">
        <v>1.2193000000000001</v>
      </c>
      <c r="U2">
        <v>1.0799000000000001</v>
      </c>
      <c r="V2">
        <v>1.4015</v>
      </c>
      <c r="W2">
        <v>18.567900000000002</v>
      </c>
      <c r="X2" t="s">
        <v>690</v>
      </c>
      <c r="Y2">
        <v>1.6256999999999999</v>
      </c>
      <c r="Z2" t="s">
        <v>635</v>
      </c>
      <c r="AA2">
        <v>0.75490000000000002</v>
      </c>
      <c r="AB2" t="s">
        <v>691</v>
      </c>
      <c r="AC2">
        <v>2.0466000000000002</v>
      </c>
      <c r="AD2">
        <v>33.299799999999998</v>
      </c>
      <c r="AE2" s="23">
        <v>282.78809999999999</v>
      </c>
      <c r="AF2">
        <v>5</v>
      </c>
      <c r="AG2">
        <v>104</v>
      </c>
    </row>
    <row r="3" spans="1:33">
      <c r="A3" t="s">
        <v>693</v>
      </c>
      <c r="B3" s="1">
        <v>0.55902777777777779</v>
      </c>
      <c r="C3" t="s">
        <v>212</v>
      </c>
      <c r="D3" t="s">
        <v>327</v>
      </c>
      <c r="F3">
        <v>6814</v>
      </c>
      <c r="G3" t="s">
        <v>328</v>
      </c>
      <c r="H3" t="s">
        <v>329</v>
      </c>
      <c r="I3" t="s">
        <v>5</v>
      </c>
      <c r="J3" t="s">
        <v>521</v>
      </c>
      <c r="K3" t="s">
        <v>688</v>
      </c>
      <c r="L3">
        <v>4</v>
      </c>
      <c r="M3">
        <v>92.97</v>
      </c>
      <c r="N3">
        <v>80.7744</v>
      </c>
      <c r="O3">
        <v>26.3414</v>
      </c>
      <c r="P3">
        <v>12.615399999999999</v>
      </c>
      <c r="Q3">
        <v>7.6683000000000003</v>
      </c>
      <c r="R3">
        <v>6.4922000000000004</v>
      </c>
      <c r="S3">
        <v>2.4655999999999998</v>
      </c>
      <c r="T3">
        <v>2.2048000000000001</v>
      </c>
      <c r="U3">
        <v>1.125</v>
      </c>
      <c r="V3">
        <v>1.4277</v>
      </c>
      <c r="W3">
        <v>19.622900000000001</v>
      </c>
      <c r="X3" t="s">
        <v>694</v>
      </c>
      <c r="Y3">
        <v>8.0600000000000005E-2</v>
      </c>
      <c r="Z3" t="s">
        <v>695</v>
      </c>
      <c r="AA3">
        <v>2.6667000000000001</v>
      </c>
      <c r="AB3" t="s">
        <v>319</v>
      </c>
      <c r="AC3">
        <v>1.6203000000000001</v>
      </c>
      <c r="AD3">
        <v>22.6921</v>
      </c>
      <c r="AE3">
        <v>280.76729999999998</v>
      </c>
      <c r="AF3">
        <v>4</v>
      </c>
      <c r="AG3">
        <v>109</v>
      </c>
    </row>
    <row r="4" spans="1:33">
      <c r="A4" t="s">
        <v>696</v>
      </c>
      <c r="B4" s="1">
        <v>0.55902777777777779</v>
      </c>
      <c r="C4" t="s">
        <v>212</v>
      </c>
      <c r="D4" t="s">
        <v>327</v>
      </c>
      <c r="F4">
        <v>6814</v>
      </c>
      <c r="G4" t="s">
        <v>328</v>
      </c>
      <c r="H4" t="s">
        <v>329</v>
      </c>
      <c r="I4" t="s">
        <v>5</v>
      </c>
      <c r="J4" t="s">
        <v>521</v>
      </c>
      <c r="K4" t="s">
        <v>688</v>
      </c>
      <c r="L4">
        <v>6</v>
      </c>
      <c r="M4">
        <v>77.910399999999996</v>
      </c>
      <c r="N4">
        <v>71.9923</v>
      </c>
      <c r="O4">
        <v>45.346499999999999</v>
      </c>
      <c r="P4">
        <v>5.1929999999999996</v>
      </c>
      <c r="Q4">
        <v>6.3455000000000004</v>
      </c>
      <c r="R4">
        <v>4.8766999999999996</v>
      </c>
      <c r="S4">
        <v>2.0063</v>
      </c>
      <c r="T4">
        <v>1.4071</v>
      </c>
      <c r="U4">
        <v>0.92989999999999995</v>
      </c>
      <c r="V4">
        <v>1.7091000000000001</v>
      </c>
      <c r="W4">
        <v>20.788599999999999</v>
      </c>
      <c r="X4" t="s">
        <v>697</v>
      </c>
      <c r="Y4">
        <v>0.70379999999999998</v>
      </c>
      <c r="Z4" t="s">
        <v>615</v>
      </c>
      <c r="AA4">
        <v>2.286</v>
      </c>
      <c r="AB4" t="s">
        <v>698</v>
      </c>
      <c r="AC4">
        <v>0.42280000000000001</v>
      </c>
      <c r="AD4">
        <v>30.5962</v>
      </c>
      <c r="AE4">
        <v>272.51409999999998</v>
      </c>
      <c r="AF4">
        <v>8</v>
      </c>
      <c r="AG4">
        <v>109</v>
      </c>
    </row>
    <row r="5" spans="1:33">
      <c r="A5" t="s">
        <v>699</v>
      </c>
      <c r="B5" s="1">
        <v>0.55902777777777779</v>
      </c>
      <c r="C5" t="s">
        <v>212</v>
      </c>
      <c r="D5" t="s">
        <v>327</v>
      </c>
      <c r="F5">
        <v>6814</v>
      </c>
      <c r="G5" t="s">
        <v>328</v>
      </c>
      <c r="H5" t="s">
        <v>329</v>
      </c>
      <c r="I5" t="s">
        <v>5</v>
      </c>
      <c r="J5" t="s">
        <v>521</v>
      </c>
      <c r="K5" t="s">
        <v>688</v>
      </c>
      <c r="L5">
        <v>9</v>
      </c>
      <c r="M5">
        <v>68.344800000000006</v>
      </c>
      <c r="N5">
        <v>96.453599999999994</v>
      </c>
      <c r="O5">
        <v>25.3813</v>
      </c>
      <c r="P5">
        <v>6.7949999999999999</v>
      </c>
      <c r="Q5">
        <v>6.4398</v>
      </c>
      <c r="R5">
        <v>4.5965999999999996</v>
      </c>
      <c r="S5">
        <v>3.0503</v>
      </c>
      <c r="T5">
        <v>1.9411</v>
      </c>
      <c r="U5">
        <v>0.76929999999999998</v>
      </c>
      <c r="V5">
        <v>0.76380000000000003</v>
      </c>
      <c r="W5">
        <v>19.107099999999999</v>
      </c>
      <c r="X5" t="s">
        <v>700</v>
      </c>
      <c r="Y5">
        <v>9.4600000000000004E-2</v>
      </c>
      <c r="Z5" t="s">
        <v>701</v>
      </c>
      <c r="AA5">
        <v>0.42509999999999998</v>
      </c>
      <c r="AB5" t="s">
        <v>702</v>
      </c>
      <c r="AC5">
        <v>0.52729999999999999</v>
      </c>
      <c r="AD5">
        <v>13.171200000000001</v>
      </c>
      <c r="AE5">
        <v>247.86099999999999</v>
      </c>
      <c r="AF5">
        <v>14</v>
      </c>
      <c r="AG5">
        <v>92</v>
      </c>
    </row>
    <row r="6" spans="1:33">
      <c r="A6" t="s">
        <v>703</v>
      </c>
      <c r="B6" s="1">
        <v>0.55902777777777779</v>
      </c>
      <c r="C6" t="s">
        <v>212</v>
      </c>
      <c r="D6" t="s">
        <v>327</v>
      </c>
      <c r="F6">
        <v>6814</v>
      </c>
      <c r="G6" t="s">
        <v>328</v>
      </c>
      <c r="H6" t="s">
        <v>329</v>
      </c>
      <c r="I6" t="s">
        <v>5</v>
      </c>
      <c r="J6" t="s">
        <v>521</v>
      </c>
      <c r="K6" t="s">
        <v>688</v>
      </c>
      <c r="L6">
        <v>8</v>
      </c>
      <c r="M6">
        <v>81.771100000000004</v>
      </c>
      <c r="N6">
        <v>78.136799999999994</v>
      </c>
      <c r="O6">
        <v>25.273900000000001</v>
      </c>
      <c r="P6">
        <v>7.9652000000000003</v>
      </c>
      <c r="Q6">
        <v>6.7794999999999996</v>
      </c>
      <c r="R6">
        <v>4.4951999999999996</v>
      </c>
      <c r="S6">
        <v>2.6617999999999999</v>
      </c>
      <c r="T6">
        <v>1.131</v>
      </c>
      <c r="U6">
        <v>1.6672</v>
      </c>
      <c r="V6">
        <v>0.91339999999999999</v>
      </c>
      <c r="W6">
        <v>11.1393</v>
      </c>
      <c r="X6" t="s">
        <v>704</v>
      </c>
      <c r="Y6">
        <v>1.4665999999999999</v>
      </c>
      <c r="Z6" t="s">
        <v>705</v>
      </c>
      <c r="AA6">
        <v>0.70760000000000001</v>
      </c>
      <c r="AB6" t="s">
        <v>706</v>
      </c>
      <c r="AC6">
        <v>0.63880000000000003</v>
      </c>
      <c r="AD6">
        <v>15.9244</v>
      </c>
      <c r="AE6">
        <v>240.67179999999999</v>
      </c>
      <c r="AF6">
        <v>5</v>
      </c>
      <c r="AG6">
        <v>93</v>
      </c>
    </row>
    <row r="7" spans="1:33">
      <c r="A7" t="s">
        <v>707</v>
      </c>
      <c r="B7" s="1">
        <v>0.55902777777777779</v>
      </c>
      <c r="C7" t="s">
        <v>212</v>
      </c>
      <c r="D7" t="s">
        <v>327</v>
      </c>
      <c r="F7">
        <v>6814</v>
      </c>
      <c r="G7" t="s">
        <v>328</v>
      </c>
      <c r="H7" t="s">
        <v>329</v>
      </c>
      <c r="I7" t="s">
        <v>5</v>
      </c>
      <c r="J7" t="s">
        <v>521</v>
      </c>
      <c r="K7" t="s">
        <v>688</v>
      </c>
      <c r="L7">
        <v>6</v>
      </c>
      <c r="M7">
        <v>71.594999999999999</v>
      </c>
      <c r="N7">
        <v>60.351999999999997</v>
      </c>
      <c r="O7">
        <v>17.5502</v>
      </c>
      <c r="P7">
        <v>12.9129</v>
      </c>
      <c r="Q7">
        <v>8.9438999999999993</v>
      </c>
      <c r="R7">
        <v>3.8252000000000002</v>
      </c>
      <c r="S7">
        <v>3.7648000000000001</v>
      </c>
      <c r="T7">
        <v>3.5085000000000002</v>
      </c>
      <c r="U7">
        <v>2.4769999999999999</v>
      </c>
      <c r="V7">
        <v>1.1291</v>
      </c>
      <c r="W7">
        <v>17.6129</v>
      </c>
      <c r="X7" t="s">
        <v>708</v>
      </c>
      <c r="Y7">
        <v>8.4000000000000005E-2</v>
      </c>
      <c r="Z7" t="s">
        <v>709</v>
      </c>
      <c r="AA7">
        <v>1.2102999999999999</v>
      </c>
      <c r="AB7" t="s">
        <v>710</v>
      </c>
      <c r="AC7">
        <v>4.4428999999999998</v>
      </c>
      <c r="AD7">
        <v>17.7959</v>
      </c>
      <c r="AE7">
        <v>227.2045</v>
      </c>
      <c r="AF7">
        <v>8</v>
      </c>
      <c r="AG7">
        <v>101</v>
      </c>
    </row>
    <row r="8" spans="1:33">
      <c r="A8" t="s">
        <v>711</v>
      </c>
      <c r="B8" s="1">
        <v>0.55902777777777779</v>
      </c>
      <c r="C8" t="s">
        <v>212</v>
      </c>
      <c r="D8" t="s">
        <v>327</v>
      </c>
      <c r="F8">
        <v>6814</v>
      </c>
      <c r="G8" t="s">
        <v>328</v>
      </c>
      <c r="H8" t="s">
        <v>329</v>
      </c>
      <c r="I8" t="s">
        <v>5</v>
      </c>
      <c r="J8" t="s">
        <v>521</v>
      </c>
      <c r="K8" t="s">
        <v>688</v>
      </c>
      <c r="L8">
        <v>4</v>
      </c>
      <c r="M8">
        <v>62.637</v>
      </c>
      <c r="N8">
        <v>81.406700000000001</v>
      </c>
      <c r="O8">
        <v>21.019100000000002</v>
      </c>
      <c r="P8">
        <v>10.943300000000001</v>
      </c>
      <c r="Q8">
        <v>7.6760999999999999</v>
      </c>
      <c r="R8">
        <v>2.3639000000000001</v>
      </c>
      <c r="S8">
        <v>2.3675999999999999</v>
      </c>
      <c r="T8">
        <v>1.4811000000000001</v>
      </c>
      <c r="U8">
        <v>1.3117000000000001</v>
      </c>
      <c r="V8">
        <v>0</v>
      </c>
      <c r="W8">
        <v>17.599299999999999</v>
      </c>
      <c r="X8" t="s">
        <v>380</v>
      </c>
      <c r="Y8">
        <v>0.3029</v>
      </c>
      <c r="Z8" t="s">
        <v>361</v>
      </c>
      <c r="AA8">
        <v>0.8569</v>
      </c>
      <c r="AB8" t="s">
        <v>712</v>
      </c>
      <c r="AC8">
        <v>0.73150000000000004</v>
      </c>
      <c r="AD8">
        <v>10.4717</v>
      </c>
      <c r="AE8">
        <v>222.7182</v>
      </c>
      <c r="AF8">
        <v>10</v>
      </c>
      <c r="AG8">
        <v>109</v>
      </c>
    </row>
    <row r="9" spans="1:33">
      <c r="A9" t="s">
        <v>713</v>
      </c>
      <c r="B9" s="1">
        <v>0.55902777777777779</v>
      </c>
      <c r="C9" t="s">
        <v>212</v>
      </c>
      <c r="D9" t="s">
        <v>327</v>
      </c>
      <c r="F9">
        <v>6814</v>
      </c>
      <c r="G9" t="s">
        <v>328</v>
      </c>
      <c r="H9" t="s">
        <v>329</v>
      </c>
      <c r="I9" t="s">
        <v>5</v>
      </c>
      <c r="J9" t="s">
        <v>521</v>
      </c>
      <c r="K9" t="s">
        <v>688</v>
      </c>
      <c r="L9">
        <v>5</v>
      </c>
      <c r="M9">
        <v>77.622100000000003</v>
      </c>
      <c r="N9">
        <v>47.777799999999999</v>
      </c>
      <c r="O9">
        <v>24.0275</v>
      </c>
      <c r="P9">
        <v>4.6482999999999999</v>
      </c>
      <c r="Q9">
        <v>3.8956</v>
      </c>
      <c r="R9">
        <v>2.7338</v>
      </c>
      <c r="S9">
        <v>0</v>
      </c>
      <c r="T9">
        <v>0</v>
      </c>
      <c r="U9">
        <v>0</v>
      </c>
      <c r="V9">
        <v>0</v>
      </c>
      <c r="W9">
        <v>18.814299999999999</v>
      </c>
      <c r="X9" t="s">
        <v>714</v>
      </c>
      <c r="Y9">
        <v>0.47420000000000001</v>
      </c>
      <c r="Z9" t="s">
        <v>715</v>
      </c>
      <c r="AA9">
        <v>1.0095000000000001</v>
      </c>
      <c r="AB9" t="s">
        <v>716</v>
      </c>
      <c r="AC9">
        <v>2.3288000000000002</v>
      </c>
      <c r="AD9">
        <v>9.0330999999999992</v>
      </c>
      <c r="AE9">
        <v>199.6018</v>
      </c>
      <c r="AF9">
        <v>5</v>
      </c>
      <c r="AG9">
        <v>96</v>
      </c>
    </row>
    <row r="10" spans="1:33">
      <c r="A10" t="s">
        <v>717</v>
      </c>
      <c r="B10" s="1">
        <v>0.55902777777777779</v>
      </c>
      <c r="C10" t="s">
        <v>212</v>
      </c>
      <c r="D10" t="s">
        <v>327</v>
      </c>
      <c r="F10">
        <v>6814</v>
      </c>
      <c r="G10" t="s">
        <v>328</v>
      </c>
      <c r="H10" t="s">
        <v>329</v>
      </c>
      <c r="I10" t="s">
        <v>5</v>
      </c>
      <c r="J10" t="s">
        <v>521</v>
      </c>
      <c r="K10" t="s">
        <v>688</v>
      </c>
      <c r="L10">
        <v>10</v>
      </c>
      <c r="M10">
        <v>50.485199999999999</v>
      </c>
      <c r="N10">
        <v>48.521599999999999</v>
      </c>
      <c r="O10">
        <v>30.543800000000001</v>
      </c>
      <c r="P10">
        <v>10.418900000000001</v>
      </c>
      <c r="Q10">
        <v>3.9805999999999999</v>
      </c>
      <c r="R10">
        <v>5.7039999999999997</v>
      </c>
      <c r="S10">
        <v>2.6514000000000002</v>
      </c>
      <c r="T10">
        <v>1.1186</v>
      </c>
      <c r="U10">
        <v>1.6331</v>
      </c>
      <c r="V10">
        <v>0.88719999999999999</v>
      </c>
      <c r="W10">
        <v>9.8582999999999998</v>
      </c>
      <c r="X10" t="s">
        <v>718</v>
      </c>
      <c r="Y10">
        <v>1.6026</v>
      </c>
      <c r="Z10" t="s">
        <v>719</v>
      </c>
      <c r="AA10">
        <v>0.63180000000000003</v>
      </c>
      <c r="AB10" t="s">
        <v>720</v>
      </c>
      <c r="AC10">
        <v>0.1666</v>
      </c>
      <c r="AD10">
        <v>10.2028</v>
      </c>
      <c r="AE10">
        <v>178.40649999999999</v>
      </c>
      <c r="AF10">
        <v>25</v>
      </c>
      <c r="AG10">
        <v>103</v>
      </c>
    </row>
    <row r="11" spans="1:33">
      <c r="A11" t="s">
        <v>721</v>
      </c>
      <c r="B11" s="1">
        <v>0.55902777777777779</v>
      </c>
      <c r="C11" t="s">
        <v>212</v>
      </c>
      <c r="D11" t="s">
        <v>327</v>
      </c>
      <c r="F11">
        <v>6814</v>
      </c>
      <c r="G11" t="s">
        <v>328</v>
      </c>
      <c r="H11" t="s">
        <v>329</v>
      </c>
      <c r="I11" t="s">
        <v>5</v>
      </c>
      <c r="J11" t="s">
        <v>521</v>
      </c>
      <c r="K11" t="s">
        <v>688</v>
      </c>
      <c r="L11">
        <v>4</v>
      </c>
      <c r="M11">
        <v>37.842199999999998</v>
      </c>
      <c r="N11">
        <v>40.664499999999997</v>
      </c>
      <c r="O11">
        <v>39.421500000000002</v>
      </c>
      <c r="P11">
        <v>5.6605999999999996</v>
      </c>
      <c r="Q11">
        <v>5.0609999999999999</v>
      </c>
      <c r="R11">
        <v>3.3807</v>
      </c>
      <c r="S11">
        <v>3.5718000000000001</v>
      </c>
      <c r="T11">
        <v>2.1080999999999999</v>
      </c>
      <c r="U11">
        <v>1.2447999999999999</v>
      </c>
      <c r="V11">
        <v>1.3979999999999999</v>
      </c>
      <c r="W11">
        <v>8.5692000000000004</v>
      </c>
      <c r="X11" t="s">
        <v>372</v>
      </c>
      <c r="Y11">
        <v>0.91759999999999997</v>
      </c>
      <c r="Z11" t="s">
        <v>373</v>
      </c>
      <c r="AA11">
        <v>0.74550000000000005</v>
      </c>
      <c r="AB11" t="s">
        <v>722</v>
      </c>
      <c r="AC11">
        <v>0.81679999999999997</v>
      </c>
      <c r="AD11">
        <v>7.4447999999999999</v>
      </c>
      <c r="AE11">
        <v>158.84710000000001</v>
      </c>
      <c r="AF11">
        <v>14</v>
      </c>
      <c r="AG11">
        <v>106</v>
      </c>
    </row>
    <row r="12" spans="1:33">
      <c r="A12" t="s">
        <v>723</v>
      </c>
      <c r="B12" s="1">
        <v>0.55902777777777779</v>
      </c>
      <c r="C12" t="s">
        <v>212</v>
      </c>
      <c r="D12" t="s">
        <v>327</v>
      </c>
      <c r="F12">
        <v>6814</v>
      </c>
      <c r="G12" t="s">
        <v>328</v>
      </c>
      <c r="H12" t="s">
        <v>329</v>
      </c>
      <c r="I12" t="s">
        <v>5</v>
      </c>
      <c r="J12" t="s">
        <v>521</v>
      </c>
      <c r="K12" t="s">
        <v>688</v>
      </c>
      <c r="L12">
        <v>6</v>
      </c>
      <c r="M12">
        <v>41.517899999999997</v>
      </c>
      <c r="N12">
        <v>42.658999999999999</v>
      </c>
      <c r="O12">
        <v>23.696100000000001</v>
      </c>
      <c r="P12">
        <v>7.8117000000000001</v>
      </c>
      <c r="Q12">
        <v>4.5400999999999998</v>
      </c>
      <c r="R12">
        <v>3.1644999999999999</v>
      </c>
      <c r="S12">
        <v>2.0731999999999999</v>
      </c>
      <c r="T12">
        <v>1.6800999999999999</v>
      </c>
      <c r="U12">
        <v>1.0438000000000001</v>
      </c>
      <c r="V12">
        <v>1.2141999999999999</v>
      </c>
      <c r="W12">
        <v>18.022099999999998</v>
      </c>
      <c r="X12" t="s">
        <v>724</v>
      </c>
      <c r="Y12">
        <v>5.5599999999999997E-2</v>
      </c>
      <c r="Z12" t="s">
        <v>725</v>
      </c>
      <c r="AA12">
        <v>1.6875</v>
      </c>
      <c r="AB12" t="s">
        <v>552</v>
      </c>
      <c r="AC12">
        <v>0.80200000000000005</v>
      </c>
      <c r="AD12">
        <v>6.1454000000000004</v>
      </c>
      <c r="AE12">
        <v>156.11340000000001</v>
      </c>
      <c r="AF12">
        <v>14</v>
      </c>
      <c r="AG12">
        <v>98</v>
      </c>
    </row>
    <row r="13" spans="1:33">
      <c r="A13" t="s">
        <v>726</v>
      </c>
      <c r="B13" s="1">
        <v>0.55902777777777779</v>
      </c>
      <c r="C13" t="s">
        <v>212</v>
      </c>
      <c r="D13" t="s">
        <v>327</v>
      </c>
      <c r="F13">
        <v>6814</v>
      </c>
      <c r="G13" t="s">
        <v>328</v>
      </c>
      <c r="H13" t="s">
        <v>329</v>
      </c>
      <c r="I13" t="s">
        <v>5</v>
      </c>
      <c r="J13" t="s">
        <v>521</v>
      </c>
      <c r="K13" t="s">
        <v>688</v>
      </c>
      <c r="L13">
        <v>6</v>
      </c>
      <c r="M13">
        <v>41.439900000000002</v>
      </c>
      <c r="N13">
        <v>33.102499999999999</v>
      </c>
      <c r="O13">
        <v>17.1355</v>
      </c>
      <c r="P13">
        <v>6.9128999999999996</v>
      </c>
      <c r="Q13">
        <v>5.1384999999999996</v>
      </c>
      <c r="R13">
        <v>5.484</v>
      </c>
      <c r="S13">
        <v>2.8197000000000001</v>
      </c>
      <c r="T13">
        <v>2.5124</v>
      </c>
      <c r="U13">
        <v>1.1676</v>
      </c>
      <c r="V13">
        <v>1.4961</v>
      </c>
      <c r="W13">
        <v>10.9</v>
      </c>
      <c r="X13" t="s">
        <v>727</v>
      </c>
      <c r="Y13">
        <v>2.6051000000000002</v>
      </c>
      <c r="Z13" t="s">
        <v>728</v>
      </c>
      <c r="AA13">
        <v>1.4298</v>
      </c>
      <c r="AB13" t="s">
        <v>729</v>
      </c>
      <c r="AC13">
        <v>3.8788</v>
      </c>
      <c r="AD13">
        <v>4.9869000000000003</v>
      </c>
      <c r="AE13">
        <v>141.00970000000001</v>
      </c>
      <c r="AF13">
        <v>10</v>
      </c>
      <c r="AG13">
        <v>104</v>
      </c>
    </row>
    <row r="51" spans="1:33" hidden="1" outlineLevel="1">
      <c r="A51" t="str">
        <f>C2</f>
        <v>Wexford</v>
      </c>
      <c r="B51">
        <f>B2</f>
        <v>0.55902777777777779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Teqany (IRE)</v>
      </c>
      <c r="L52" t="str">
        <f t="shared" si="0"/>
        <v>Xinbama (IRE)</v>
      </c>
      <c r="M52" t="str">
        <f t="shared" si="0"/>
        <v>Hallmark (IRE)</v>
      </c>
      <c r="N52" t="str">
        <f t="shared" ref="N52:N91" si="1">INDEX($A$2:$A$20,(MATCH(LARGE(W$2:W$20,$J52),W$2:W$20,0)))</f>
        <v>Hallmark (IRE)</v>
      </c>
      <c r="O52" t="str">
        <f t="shared" ref="O52:O91" si="2">INDEX($A$2:$A$20,(MATCH(LARGE(AA$2:AA$20,$J52),AA$2:AA$20,0)))</f>
        <v>Teqany (IRE)</v>
      </c>
      <c r="P52" t="str">
        <f t="shared" ref="P52:P91" si="3">INDEX($A$2:$A$20,(MATCH(LARGE(Y$2:Y$20,$J52),Y$2:Y$20,0)))</f>
        <v>Shamash (IRE)</v>
      </c>
      <c r="Q52" t="str">
        <f t="shared" ref="Q52:Q91" si="4">INDEX($A$2:$A$20,(MATCH(LARGE(Y$2:Y$20,$J52),Y$2:Y$20,0)))</f>
        <v>Shamash (IRE)</v>
      </c>
      <c r="R52" t="str">
        <f t="shared" ref="R52:R91" si="5">INDEX($A$2:$A$20,(MATCH(LARGE(AD$2:AD$20,$J52),AD$2:AD$20,0)))</f>
        <v>Just A Normal Day (IRE)</v>
      </c>
      <c r="S52" t="str">
        <f t="shared" ref="S52:S80" si="6">A2</f>
        <v>Just A Normal Day (IRE)</v>
      </c>
      <c r="V52">
        <f t="shared" ref="V52:V80" si="7">SUM(Y52:AF52)</f>
        <v>76</v>
      </c>
      <c r="W52">
        <f t="shared" ref="W52:W80" si="8">V52-AG2</f>
        <v>-28</v>
      </c>
      <c r="X52">
        <f t="shared" ref="X52:X60" si="9">IF(ISNA(W52),"",W52)</f>
        <v>-28</v>
      </c>
      <c r="Y52">
        <f t="shared" ref="Y52:AA80" si="10">(($H$63+1)-(RANK(M2,M$2:M$30)))</f>
        <v>11</v>
      </c>
      <c r="Z52">
        <f t="shared" si="10"/>
        <v>11</v>
      </c>
      <c r="AA52">
        <f t="shared" si="10"/>
        <v>9</v>
      </c>
      <c r="AB52">
        <f t="shared" ref="AB52:AB80" si="11">(($H$63+1)-(RANK(W2,W$2:W$30)))</f>
        <v>8</v>
      </c>
      <c r="AC52">
        <f t="shared" ref="AC52:AC80" si="12">(($H$63+1)-(RANK(Y2,Y$2:Y$30)))</f>
        <v>11</v>
      </c>
      <c r="AD52">
        <f t="shared" ref="AD52:AD80" si="13">(($H$63+1)-(RANK(AA2,AA$2:AA$30)))</f>
        <v>5</v>
      </c>
      <c r="AE52">
        <f t="shared" ref="AE52:AF80" si="14">(($H$63+1)-(RANK(AC2,AC$2:AC$30)))</f>
        <v>9</v>
      </c>
      <c r="AF52">
        <f t="shared" si="14"/>
        <v>12</v>
      </c>
      <c r="AG52" t="str">
        <f>INDEX(S52:S92, MATCH(LARGE(X52:X92, 1),X52:X92, 0))</f>
        <v>Just A Normal Day (IRE)</v>
      </c>
    </row>
    <row r="53" spans="1:33" hidden="1" outlineLevel="1">
      <c r="A53" t="s">
        <v>43</v>
      </c>
      <c r="B53" t="str">
        <f>A2</f>
        <v>Just A Normal Day (IRE)</v>
      </c>
      <c r="C53">
        <f>AE2</f>
        <v>282.78809999999999</v>
      </c>
      <c r="D53">
        <f>AG2</f>
        <v>104</v>
      </c>
      <c r="E53">
        <f>C53-D53</f>
        <v>178.78809999999999</v>
      </c>
      <c r="F53">
        <f>SUMIF(B53:B61, B53, G53:G61)</f>
        <v>8.8335663509506807E-2</v>
      </c>
      <c r="G53">
        <f>(1/C53)*(C53-C54)</f>
        <v>7.1459866946310983E-3</v>
      </c>
      <c r="H53">
        <f>AF2</f>
        <v>5</v>
      </c>
      <c r="J53">
        <v>2</v>
      </c>
      <c r="K53" t="str">
        <f t="shared" si="0"/>
        <v>Just A Normal Day (IRE)</v>
      </c>
      <c r="L53" t="str">
        <f t="shared" si="0"/>
        <v>Just A Normal Day (IRE)</v>
      </c>
      <c r="M53" t="str">
        <f t="shared" si="0"/>
        <v>Khudha (IRE)</v>
      </c>
      <c r="N53" t="str">
        <f t="shared" si="1"/>
        <v>Teqany (IRE)</v>
      </c>
      <c r="O53" t="str">
        <f t="shared" si="2"/>
        <v>Hallmark (IRE)</v>
      </c>
      <c r="P53" t="str">
        <f t="shared" si="3"/>
        <v>Just A Normal Day (IRE)</v>
      </c>
      <c r="Q53" t="str">
        <f t="shared" si="4"/>
        <v>Just A Normal Day (IRE)</v>
      </c>
      <c r="R53" t="str">
        <f t="shared" si="5"/>
        <v>Hallmark (IRE)</v>
      </c>
      <c r="S53" t="str">
        <f t="shared" si="6"/>
        <v>Teqany (IRE)</v>
      </c>
      <c r="V53">
        <f t="shared" si="7"/>
        <v>72</v>
      </c>
      <c r="W53">
        <f t="shared" si="8"/>
        <v>-37</v>
      </c>
      <c r="X53">
        <f t="shared" si="9"/>
        <v>-37</v>
      </c>
      <c r="Y53">
        <f t="shared" si="10"/>
        <v>12</v>
      </c>
      <c r="Z53">
        <f t="shared" si="10"/>
        <v>9</v>
      </c>
      <c r="AA53">
        <f t="shared" si="10"/>
        <v>8</v>
      </c>
      <c r="AB53">
        <f t="shared" si="11"/>
        <v>11</v>
      </c>
      <c r="AC53">
        <f t="shared" si="12"/>
        <v>2</v>
      </c>
      <c r="AD53">
        <f t="shared" si="13"/>
        <v>12</v>
      </c>
      <c r="AE53">
        <f t="shared" si="14"/>
        <v>8</v>
      </c>
      <c r="AF53">
        <f t="shared" si="14"/>
        <v>10</v>
      </c>
    </row>
    <row r="54" spans="1:33" hidden="1" outlineLevel="1">
      <c r="A54" t="s">
        <v>44</v>
      </c>
      <c r="B54" t="str">
        <f>A3</f>
        <v>Teqany (IRE)</v>
      </c>
      <c r="C54">
        <f>AE3</f>
        <v>280.76729999999998</v>
      </c>
      <c r="D54">
        <f>AG3</f>
        <v>109</v>
      </c>
      <c r="E54">
        <f t="shared" ref="E54:E55" si="15">C54-D54</f>
        <v>171.76729999999998</v>
      </c>
      <c r="F54">
        <f ca="1">SUMIF(B53:B64, B54, G53:G61)</f>
        <v>0.22145491792194799</v>
      </c>
      <c r="H54">
        <f>AF3</f>
        <v>4</v>
      </c>
      <c r="J54">
        <v>3</v>
      </c>
      <c r="K54" t="str">
        <f t="shared" si="0"/>
        <v>Authorative (IRE)</v>
      </c>
      <c r="L54" t="str">
        <f t="shared" si="0"/>
        <v>Dia Del Sol</v>
      </c>
      <c r="M54" t="str">
        <f t="shared" si="0"/>
        <v>Patsio (IRE)</v>
      </c>
      <c r="N54" t="str">
        <f t="shared" si="1"/>
        <v>Xinbama (IRE)</v>
      </c>
      <c r="O54" t="str">
        <f t="shared" si="2"/>
        <v>Soleglad (IRE)</v>
      </c>
      <c r="P54" t="str">
        <f t="shared" si="3"/>
        <v>Patsio (IRE)</v>
      </c>
      <c r="Q54" t="str">
        <f t="shared" si="4"/>
        <v>Patsio (IRE)</v>
      </c>
      <c r="R54" t="str">
        <f t="shared" si="5"/>
        <v>Teqany (IRE)</v>
      </c>
      <c r="S54" t="str">
        <f t="shared" si="6"/>
        <v>Hallmark (IRE)</v>
      </c>
      <c r="V54">
        <f t="shared" si="7"/>
        <v>71</v>
      </c>
      <c r="W54">
        <f t="shared" si="8"/>
        <v>-38</v>
      </c>
      <c r="X54">
        <f t="shared" si="9"/>
        <v>-38</v>
      </c>
      <c r="Y54">
        <f t="shared" si="10"/>
        <v>9</v>
      </c>
      <c r="Z54">
        <f t="shared" si="10"/>
        <v>7</v>
      </c>
      <c r="AA54">
        <f t="shared" si="10"/>
        <v>12</v>
      </c>
      <c r="AB54">
        <f t="shared" si="11"/>
        <v>12</v>
      </c>
      <c r="AC54">
        <f t="shared" si="12"/>
        <v>7</v>
      </c>
      <c r="AD54">
        <f t="shared" si="13"/>
        <v>11</v>
      </c>
      <c r="AE54">
        <f t="shared" si="14"/>
        <v>2</v>
      </c>
      <c r="AF54">
        <f t="shared" si="14"/>
        <v>11</v>
      </c>
    </row>
    <row r="55" spans="1:33" hidden="1" outlineLevel="1">
      <c r="A55" t="s">
        <v>45</v>
      </c>
      <c r="B55" t="str">
        <f>A4</f>
        <v>Hallmark (IRE)</v>
      </c>
      <c r="C55">
        <f>AE4</f>
        <v>272.51409999999998</v>
      </c>
      <c r="D55">
        <f>AG4</f>
        <v>109</v>
      </c>
      <c r="E55">
        <f t="shared" si="15"/>
        <v>163.51409999999998</v>
      </c>
      <c r="F55">
        <f ca="1">SUMIF(B53:B64, B55, G53:G61)</f>
        <v>5.6074002097303212E-2</v>
      </c>
      <c r="H55">
        <f>AF4</f>
        <v>8</v>
      </c>
      <c r="J55">
        <v>4</v>
      </c>
      <c r="K55" t="str">
        <f t="shared" si="0"/>
        <v>Hallmark (IRE)</v>
      </c>
      <c r="L55" t="str">
        <f t="shared" si="0"/>
        <v>Teqany (IRE)</v>
      </c>
      <c r="M55" t="str">
        <f t="shared" si="0"/>
        <v>Just A Normal Day (IRE)</v>
      </c>
      <c r="N55" t="str">
        <f t="shared" si="1"/>
        <v>Cairnhill (IRE)</v>
      </c>
      <c r="O55" t="str">
        <f t="shared" si="2"/>
        <v>Shamash (IRE)</v>
      </c>
      <c r="P55" t="str">
        <f t="shared" si="3"/>
        <v>Authorative (IRE)</v>
      </c>
      <c r="Q55" t="str">
        <f t="shared" si="4"/>
        <v>Authorative (IRE)</v>
      </c>
      <c r="R55" t="str">
        <f t="shared" si="5"/>
        <v>Nulife (IRE)</v>
      </c>
      <c r="S55" t="str">
        <f t="shared" si="6"/>
        <v>Xinbama (IRE)</v>
      </c>
      <c r="V55">
        <f t="shared" si="7"/>
        <v>50</v>
      </c>
      <c r="W55">
        <f t="shared" si="8"/>
        <v>-42</v>
      </c>
      <c r="X55">
        <f t="shared" si="9"/>
        <v>-42</v>
      </c>
      <c r="Y55">
        <f t="shared" si="10"/>
        <v>6</v>
      </c>
      <c r="Z55">
        <f t="shared" si="10"/>
        <v>12</v>
      </c>
      <c r="AA55">
        <f t="shared" si="10"/>
        <v>7</v>
      </c>
      <c r="AB55">
        <f t="shared" si="11"/>
        <v>10</v>
      </c>
      <c r="AC55">
        <f t="shared" si="12"/>
        <v>4</v>
      </c>
      <c r="AD55">
        <f t="shared" si="13"/>
        <v>1</v>
      </c>
      <c r="AE55">
        <f t="shared" si="14"/>
        <v>3</v>
      </c>
      <c r="AF55">
        <f t="shared" si="14"/>
        <v>7</v>
      </c>
    </row>
    <row r="56" spans="1:33" hidden="1" outlineLevel="1">
      <c r="A56" t="s">
        <v>46</v>
      </c>
      <c r="B56" t="str">
        <f>INDEX(A$2:A$20,MATCH(C56,M$2:M$20,0))</f>
        <v>Teqany (IRE)</v>
      </c>
      <c r="C56">
        <f>LARGE(M$2:M$20, D56)</f>
        <v>92.97</v>
      </c>
      <c r="D56">
        <v>1</v>
      </c>
      <c r="E56">
        <f>LARGE(M$2:M$20, F56)</f>
        <v>85.653800000000004</v>
      </c>
      <c r="F56">
        <v>2</v>
      </c>
      <c r="G56">
        <f t="shared" ref="G56:G61" si="16">IF(C56&gt;0, (1/C56)*(C56-E56), 0.1)</f>
        <v>7.8694202430891633E-2</v>
      </c>
      <c r="H56">
        <f t="shared" ref="H56:H61" si="17">INDEX(AF$2:AF$20,MATCH(B56,A$2:A$20,0))</f>
        <v>4</v>
      </c>
      <c r="J56">
        <v>5</v>
      </c>
      <c r="K56" t="str">
        <f t="shared" si="0"/>
        <v>Cairnhill (IRE)</v>
      </c>
      <c r="L56" t="str">
        <f t="shared" si="0"/>
        <v>Authorative (IRE)</v>
      </c>
      <c r="M56" t="str">
        <f t="shared" si="0"/>
        <v>Teqany (IRE)</v>
      </c>
      <c r="N56" t="str">
        <f t="shared" si="1"/>
        <v>Just A Normal Day (IRE)</v>
      </c>
      <c r="O56" t="str">
        <f t="shared" si="2"/>
        <v>Nulife (IRE)</v>
      </c>
      <c r="P56" t="str">
        <f t="shared" si="3"/>
        <v>Khudha (IRE)</v>
      </c>
      <c r="Q56" t="str">
        <f t="shared" si="4"/>
        <v>Khudha (IRE)</v>
      </c>
      <c r="R56" t="str">
        <f t="shared" si="5"/>
        <v>Authorative (IRE)</v>
      </c>
      <c r="S56" t="str">
        <f t="shared" si="6"/>
        <v>Authorative (IRE)</v>
      </c>
      <c r="V56">
        <f t="shared" si="7"/>
        <v>52</v>
      </c>
      <c r="W56">
        <f t="shared" si="8"/>
        <v>-41</v>
      </c>
      <c r="X56">
        <f t="shared" si="9"/>
        <v>-41</v>
      </c>
      <c r="Y56">
        <f t="shared" si="10"/>
        <v>10</v>
      </c>
      <c r="Z56">
        <f t="shared" si="10"/>
        <v>8</v>
      </c>
      <c r="AA56">
        <f t="shared" si="10"/>
        <v>6</v>
      </c>
      <c r="AB56">
        <f t="shared" si="11"/>
        <v>4</v>
      </c>
      <c r="AC56">
        <f t="shared" si="12"/>
        <v>9</v>
      </c>
      <c r="AD56">
        <f t="shared" si="13"/>
        <v>3</v>
      </c>
      <c r="AE56">
        <f t="shared" si="14"/>
        <v>4</v>
      </c>
      <c r="AF56">
        <f t="shared" si="14"/>
        <v>8</v>
      </c>
    </row>
    <row r="57" spans="1:33" hidden="1" outlineLevel="1">
      <c r="A57" t="s">
        <v>25</v>
      </c>
      <c r="B57" t="str">
        <f>INDEX(A$2:A$20,MATCH(C57,W$2:W$20,0))</f>
        <v>Hallmark (IRE)</v>
      </c>
      <c r="C57">
        <f>LARGE(W$2:W$20, D57)</f>
        <v>20.788599999999999</v>
      </c>
      <c r="D57">
        <v>1</v>
      </c>
      <c r="E57">
        <f>LARGE(W$2:W$20, F57)</f>
        <v>19.622900000000001</v>
      </c>
      <c r="F57">
        <v>2</v>
      </c>
      <c r="G57">
        <f t="shared" si="16"/>
        <v>5.6074002097303212E-2</v>
      </c>
      <c r="H57">
        <f t="shared" si="17"/>
        <v>8</v>
      </c>
      <c r="J57">
        <v>6</v>
      </c>
      <c r="K57" t="str">
        <f t="shared" si="0"/>
        <v>Nulife (IRE)</v>
      </c>
      <c r="L57" t="str">
        <f t="shared" si="0"/>
        <v>Hallmark (IRE)</v>
      </c>
      <c r="M57" t="str">
        <f t="shared" si="0"/>
        <v>Xinbama (IRE)</v>
      </c>
      <c r="N57" t="str">
        <f t="shared" si="1"/>
        <v>Soleglad (IRE)</v>
      </c>
      <c r="O57" t="str">
        <f t="shared" si="2"/>
        <v>Cairnhill (IRE)</v>
      </c>
      <c r="P57" t="str">
        <f t="shared" si="3"/>
        <v>Hallmark (IRE)</v>
      </c>
      <c r="Q57" t="str">
        <f t="shared" si="4"/>
        <v>Hallmark (IRE)</v>
      </c>
      <c r="R57" t="str">
        <f t="shared" si="5"/>
        <v>Xinbama (IRE)</v>
      </c>
      <c r="S57" t="str">
        <f t="shared" si="6"/>
        <v>Nulife (IRE)</v>
      </c>
      <c r="V57">
        <f t="shared" si="7"/>
        <v>53</v>
      </c>
      <c r="W57">
        <f t="shared" si="8"/>
        <v>-48</v>
      </c>
      <c r="X57">
        <f t="shared" si="9"/>
        <v>-48</v>
      </c>
      <c r="Y57">
        <f t="shared" si="10"/>
        <v>7</v>
      </c>
      <c r="Z57">
        <f t="shared" si="10"/>
        <v>6</v>
      </c>
      <c r="AA57">
        <f t="shared" si="10"/>
        <v>2</v>
      </c>
      <c r="AB57">
        <f t="shared" si="11"/>
        <v>6</v>
      </c>
      <c r="AC57">
        <f t="shared" si="12"/>
        <v>3</v>
      </c>
      <c r="AD57">
        <f t="shared" si="13"/>
        <v>8</v>
      </c>
      <c r="AE57">
        <f t="shared" si="14"/>
        <v>12</v>
      </c>
      <c r="AF57">
        <f t="shared" si="14"/>
        <v>9</v>
      </c>
    </row>
    <row r="58" spans="1:33" hidden="1" outlineLevel="1">
      <c r="A58" t="s">
        <v>28</v>
      </c>
      <c r="B58" t="str">
        <f>INDEX(A$2:A$20,MATCH(C58,AA$2:AA$20,0))</f>
        <v>Teqany (IRE)</v>
      </c>
      <c r="C58">
        <f>LARGE(AA$2:AA$20, D58)</f>
        <v>2.6667000000000001</v>
      </c>
      <c r="D58">
        <v>1</v>
      </c>
      <c r="E58">
        <f>LARGE(AA$2:AA$20, F58)</f>
        <v>2.286</v>
      </c>
      <c r="F58">
        <v>2</v>
      </c>
      <c r="G58">
        <f t="shared" si="16"/>
        <v>0.14276071549105637</v>
      </c>
      <c r="H58">
        <f t="shared" si="17"/>
        <v>4</v>
      </c>
      <c r="J58">
        <v>7</v>
      </c>
      <c r="K58" t="str">
        <f t="shared" si="0"/>
        <v>Xinbama (IRE)</v>
      </c>
      <c r="L58" t="str">
        <f t="shared" si="0"/>
        <v>Nulife (IRE)</v>
      </c>
      <c r="M58" t="str">
        <f t="shared" si="0"/>
        <v>Authorative (IRE)</v>
      </c>
      <c r="N58" t="str">
        <f t="shared" si="1"/>
        <v>Nulife (IRE)</v>
      </c>
      <c r="O58" t="str">
        <f t="shared" si="2"/>
        <v>Dia Del Sol</v>
      </c>
      <c r="P58" t="str">
        <f t="shared" si="3"/>
        <v>Cairnhill (IRE)</v>
      </c>
      <c r="Q58" t="str">
        <f t="shared" si="4"/>
        <v>Cairnhill (IRE)</v>
      </c>
      <c r="R58" t="str">
        <f t="shared" si="5"/>
        <v>Dia Del Sol</v>
      </c>
      <c r="S58" t="str">
        <f t="shared" si="6"/>
        <v>Dia Del Sol</v>
      </c>
      <c r="V58">
        <f t="shared" si="7"/>
        <v>45</v>
      </c>
      <c r="W58">
        <f t="shared" si="8"/>
        <v>-64</v>
      </c>
      <c r="X58">
        <f t="shared" si="9"/>
        <v>-64</v>
      </c>
      <c r="Y58">
        <f t="shared" si="10"/>
        <v>5</v>
      </c>
      <c r="Z58">
        <f t="shared" si="10"/>
        <v>10</v>
      </c>
      <c r="AA58">
        <f t="shared" si="10"/>
        <v>3</v>
      </c>
      <c r="AB58">
        <f t="shared" si="11"/>
        <v>5</v>
      </c>
      <c r="AC58">
        <f t="shared" si="12"/>
        <v>5</v>
      </c>
      <c r="AD58">
        <f t="shared" si="13"/>
        <v>6</v>
      </c>
      <c r="AE58">
        <f t="shared" si="14"/>
        <v>5</v>
      </c>
      <c r="AF58">
        <f t="shared" si="14"/>
        <v>6</v>
      </c>
    </row>
    <row r="59" spans="1:33" hidden="1" outlineLevel="1">
      <c r="A59" t="s">
        <v>30</v>
      </c>
      <c r="B59" t="str">
        <f>INDEX(A$2:A$20,MATCH(C59,AC$2:AC$20,0))</f>
        <v>Nulife (IRE)</v>
      </c>
      <c r="C59">
        <f>LARGE(AC$2:AC$20, D59)</f>
        <v>4.4428999999999998</v>
      </c>
      <c r="D59">
        <v>1</v>
      </c>
      <c r="E59">
        <f>LARGE(AC$2:AC$20, F59)</f>
        <v>3.8788</v>
      </c>
      <c r="F59">
        <v>2</v>
      </c>
      <c r="G59">
        <f t="shared" si="16"/>
        <v>0.12696662090076299</v>
      </c>
      <c r="H59">
        <f t="shared" si="17"/>
        <v>8</v>
      </c>
      <c r="J59">
        <v>8</v>
      </c>
      <c r="K59" t="str">
        <f t="shared" si="0"/>
        <v>Dia Del Sol</v>
      </c>
      <c r="L59" t="str">
        <f t="shared" si="0"/>
        <v>Patsio (IRE)</v>
      </c>
      <c r="M59" t="str">
        <f t="shared" si="0"/>
        <v>Cairnhill (IRE)</v>
      </c>
      <c r="N59" t="str">
        <f t="shared" si="1"/>
        <v>Dia Del Sol</v>
      </c>
      <c r="O59" t="str">
        <f t="shared" si="2"/>
        <v>Just A Normal Day (IRE)</v>
      </c>
      <c r="P59" t="str">
        <f t="shared" si="3"/>
        <v>Dia Del Sol</v>
      </c>
      <c r="Q59" t="str">
        <f t="shared" si="4"/>
        <v>Dia Del Sol</v>
      </c>
      <c r="R59" t="str">
        <f t="shared" si="5"/>
        <v>Patsio (IRE)</v>
      </c>
      <c r="S59" t="str">
        <f t="shared" si="6"/>
        <v>Cairnhill (IRE)</v>
      </c>
      <c r="V59">
        <f t="shared" si="7"/>
        <v>53</v>
      </c>
      <c r="W59">
        <f t="shared" si="8"/>
        <v>-43</v>
      </c>
      <c r="X59">
        <f t="shared" si="9"/>
        <v>-43</v>
      </c>
      <c r="Y59">
        <f t="shared" si="10"/>
        <v>8</v>
      </c>
      <c r="Z59">
        <f t="shared" si="10"/>
        <v>4</v>
      </c>
      <c r="AA59">
        <f t="shared" si="10"/>
        <v>5</v>
      </c>
      <c r="AB59">
        <f t="shared" si="11"/>
        <v>9</v>
      </c>
      <c r="AC59">
        <f t="shared" si="12"/>
        <v>6</v>
      </c>
      <c r="AD59">
        <f t="shared" si="13"/>
        <v>7</v>
      </c>
      <c r="AE59">
        <f t="shared" si="14"/>
        <v>10</v>
      </c>
      <c r="AF59">
        <f t="shared" si="14"/>
        <v>4</v>
      </c>
    </row>
    <row r="60" spans="1:33" hidden="1" outlineLevel="1">
      <c r="A60" t="s">
        <v>26</v>
      </c>
      <c r="B60" t="str">
        <f>INDEX(A$2:A$20,MATCH(C60,Y$2:Y$20,0))</f>
        <v>Shamash (IRE)</v>
      </c>
      <c r="C60">
        <f>LARGE(Y$2:Y$20, D60)</f>
        <v>2.6051000000000002</v>
      </c>
      <c r="D60">
        <v>1</v>
      </c>
      <c r="E60">
        <f>LARGE(Y$2:Y$20, F60)</f>
        <v>1.6256999999999999</v>
      </c>
      <c r="F60">
        <v>2</v>
      </c>
      <c r="G60">
        <f t="shared" si="16"/>
        <v>0.37595485777897208</v>
      </c>
      <c r="H60">
        <f t="shared" si="17"/>
        <v>10</v>
      </c>
      <c r="J60">
        <v>9</v>
      </c>
      <c r="K60" t="str">
        <f t="shared" si="0"/>
        <v>Patsio (IRE)</v>
      </c>
      <c r="L60" t="str">
        <f t="shared" si="0"/>
        <v>Cairnhill (IRE)</v>
      </c>
      <c r="M60" t="str">
        <f t="shared" si="0"/>
        <v>Soleglad (IRE)</v>
      </c>
      <c r="N60" t="str">
        <f t="shared" si="1"/>
        <v>Authorative (IRE)</v>
      </c>
      <c r="O60" t="str">
        <f t="shared" si="2"/>
        <v>Khudha (IRE)</v>
      </c>
      <c r="P60" t="str">
        <f t="shared" si="3"/>
        <v>Xinbama (IRE)</v>
      </c>
      <c r="Q60" t="str">
        <f t="shared" si="4"/>
        <v>Xinbama (IRE)</v>
      </c>
      <c r="R60" t="str">
        <f t="shared" si="5"/>
        <v>Cairnhill (IRE)</v>
      </c>
      <c r="S60" t="str">
        <f t="shared" si="6"/>
        <v>Patsio (IRE)</v>
      </c>
      <c r="V60">
        <f t="shared" si="7"/>
        <v>39</v>
      </c>
      <c r="W60">
        <f t="shared" si="8"/>
        <v>-64</v>
      </c>
      <c r="X60">
        <f t="shared" si="9"/>
        <v>-64</v>
      </c>
      <c r="Y60">
        <f t="shared" si="10"/>
        <v>4</v>
      </c>
      <c r="Z60">
        <f t="shared" si="10"/>
        <v>5</v>
      </c>
      <c r="AA60">
        <f t="shared" si="10"/>
        <v>10</v>
      </c>
      <c r="AB60">
        <f t="shared" si="11"/>
        <v>2</v>
      </c>
      <c r="AC60">
        <f t="shared" si="12"/>
        <v>10</v>
      </c>
      <c r="AD60">
        <f t="shared" si="13"/>
        <v>2</v>
      </c>
      <c r="AE60">
        <f t="shared" si="14"/>
        <v>1</v>
      </c>
      <c r="AF60">
        <f t="shared" si="14"/>
        <v>5</v>
      </c>
    </row>
    <row r="61" spans="1:33" hidden="1" outlineLevel="1">
      <c r="A61" t="s">
        <v>47</v>
      </c>
      <c r="B61" t="str">
        <f>INDEX(A$2:A$20,MATCH(C61,AD$2:AD$20,0))</f>
        <v>Just A Normal Day (IRE)</v>
      </c>
      <c r="C61">
        <f>LARGE(AD$2:AD$20, D61)</f>
        <v>33.299799999999998</v>
      </c>
      <c r="D61">
        <v>1</v>
      </c>
      <c r="E61">
        <f>LARGE(AD$2:AD$20, F61)</f>
        <v>30.5962</v>
      </c>
      <c r="F61">
        <v>2</v>
      </c>
      <c r="G61">
        <f t="shared" si="16"/>
        <v>8.1189676814875711E-2</v>
      </c>
      <c r="H61">
        <f t="shared" si="17"/>
        <v>5</v>
      </c>
      <c r="J61">
        <v>10</v>
      </c>
      <c r="K61" t="str">
        <f t="shared" si="0"/>
        <v>Soleglad (IRE)</v>
      </c>
      <c r="L61" t="str">
        <f t="shared" si="0"/>
        <v>Soleglad (IRE)</v>
      </c>
      <c r="M61" t="str">
        <f t="shared" si="0"/>
        <v>Dia Del Sol</v>
      </c>
      <c r="N61" t="str">
        <f t="shared" si="1"/>
        <v>Shamash (IRE)</v>
      </c>
      <c r="O61" t="str">
        <f t="shared" si="2"/>
        <v>Authorative (IRE)</v>
      </c>
      <c r="P61" t="str">
        <f t="shared" si="3"/>
        <v>Nulife (IRE)</v>
      </c>
      <c r="Q61" t="str">
        <f t="shared" si="4"/>
        <v>Nulife (IRE)</v>
      </c>
      <c r="R61" t="str">
        <f t="shared" si="5"/>
        <v>Khudha (IRE)</v>
      </c>
      <c r="S61" t="str">
        <f t="shared" si="6"/>
        <v>Khudha (IRE)</v>
      </c>
      <c r="V61">
        <f t="shared" si="7"/>
        <v>37</v>
      </c>
      <c r="W61">
        <f t="shared" si="8"/>
        <v>-69</v>
      </c>
      <c r="X61">
        <f>IF(ISNA(W61),"",W61)</f>
        <v>-69</v>
      </c>
      <c r="Y61">
        <f t="shared" si="10"/>
        <v>1</v>
      </c>
      <c r="Z61">
        <f t="shared" si="10"/>
        <v>2</v>
      </c>
      <c r="AA61">
        <f t="shared" si="10"/>
        <v>11</v>
      </c>
      <c r="AB61">
        <f t="shared" si="11"/>
        <v>1</v>
      </c>
      <c r="AC61">
        <f t="shared" si="12"/>
        <v>8</v>
      </c>
      <c r="AD61">
        <f t="shared" si="13"/>
        <v>4</v>
      </c>
      <c r="AE61">
        <f t="shared" si="14"/>
        <v>7</v>
      </c>
      <c r="AF61">
        <f t="shared" si="14"/>
        <v>3</v>
      </c>
    </row>
    <row r="62" spans="1:33" hidden="1" outlineLevel="1">
      <c r="A62" t="s">
        <v>116</v>
      </c>
      <c r="B62" t="str">
        <f>IF(OR(D2="5f ", D2="6f ", D2="7f ", D2="1m "), B57, IF(J2="2yo", B59, B53))</f>
        <v>Just A Normal Day (IRE)</v>
      </c>
      <c r="J62">
        <v>11</v>
      </c>
      <c r="K62" t="str">
        <f t="shared" si="0"/>
        <v>Shamash (IRE)</v>
      </c>
      <c r="L62" t="str">
        <f t="shared" si="0"/>
        <v>Khudha (IRE)</v>
      </c>
      <c r="M62" t="str">
        <f t="shared" si="0"/>
        <v>Nulife (IRE)</v>
      </c>
      <c r="N62" t="str">
        <f t="shared" si="1"/>
        <v>Patsio (IRE)</v>
      </c>
      <c r="O62" t="str">
        <f t="shared" si="2"/>
        <v>Patsio (IRE)</v>
      </c>
      <c r="P62" t="str">
        <f t="shared" si="3"/>
        <v>Teqany (IRE)</v>
      </c>
      <c r="Q62" t="str">
        <f t="shared" si="4"/>
        <v>Teqany (IRE)</v>
      </c>
      <c r="R62" t="str">
        <f t="shared" si="5"/>
        <v>Soleglad (IRE)</v>
      </c>
      <c r="S62" t="str">
        <f t="shared" si="6"/>
        <v>Soleglad (IRE)</v>
      </c>
      <c r="V62">
        <f t="shared" si="7"/>
        <v>36</v>
      </c>
      <c r="W62">
        <f t="shared" si="8"/>
        <v>-62</v>
      </c>
      <c r="X62">
        <f t="shared" ref="X62:X80" si="18">IF(ISNA(W62),"",W62)</f>
        <v>-62</v>
      </c>
      <c r="Y62">
        <f t="shared" si="10"/>
        <v>3</v>
      </c>
      <c r="Z62">
        <f t="shared" si="10"/>
        <v>3</v>
      </c>
      <c r="AA62">
        <f t="shared" si="10"/>
        <v>4</v>
      </c>
      <c r="AB62">
        <f t="shared" si="11"/>
        <v>7</v>
      </c>
      <c r="AC62">
        <f t="shared" si="12"/>
        <v>1</v>
      </c>
      <c r="AD62">
        <f t="shared" si="13"/>
        <v>10</v>
      </c>
      <c r="AE62">
        <f t="shared" si="14"/>
        <v>6</v>
      </c>
      <c r="AF62">
        <f t="shared" si="14"/>
        <v>2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Teqany (IRE)</v>
      </c>
      <c r="C63" t="str">
        <f>IF(G68="Handicap", INDEX(B53:B55,(MATCH(LARGE(D53:D55,3),D53:D55,0))))</f>
        <v>Just A Normal Day (IRE)</v>
      </c>
      <c r="D63" t="str">
        <f>IF(G68="Handicap", INDEX(B53:B55,(MATCH(LARGE(E53:E55,1),E53:E55,0))))</f>
        <v>Just A Normal Day (IRE)</v>
      </c>
      <c r="G63" t="s">
        <v>68</v>
      </c>
      <c r="H63">
        <f>COUNTIF(A2:A30, "*")</f>
        <v>12</v>
      </c>
      <c r="J63">
        <v>12</v>
      </c>
      <c r="K63" t="str">
        <f t="shared" si="0"/>
        <v>Khudha (IRE)</v>
      </c>
      <c r="L63" t="str">
        <f t="shared" si="0"/>
        <v>Shamash (IRE)</v>
      </c>
      <c r="M63" t="str">
        <f t="shared" si="0"/>
        <v>Shamash (IRE)</v>
      </c>
      <c r="N63" t="str">
        <f t="shared" si="1"/>
        <v>Khudha (IRE)</v>
      </c>
      <c r="O63" t="str">
        <f t="shared" si="2"/>
        <v>Xinbama (IRE)</v>
      </c>
      <c r="P63" t="str">
        <f t="shared" si="3"/>
        <v>Soleglad (IRE)</v>
      </c>
      <c r="Q63" t="str">
        <f t="shared" si="4"/>
        <v>Soleglad (IRE)</v>
      </c>
      <c r="R63" t="str">
        <f t="shared" si="5"/>
        <v>Shamash (IRE)</v>
      </c>
      <c r="S63" t="str">
        <f t="shared" si="6"/>
        <v>Shamash (IRE)</v>
      </c>
      <c r="V63">
        <f t="shared" si="7"/>
        <v>40</v>
      </c>
      <c r="W63">
        <f t="shared" si="8"/>
        <v>-64</v>
      </c>
      <c r="X63">
        <f t="shared" si="18"/>
        <v>-64</v>
      </c>
      <c r="Y63">
        <f t="shared" si="10"/>
        <v>2</v>
      </c>
      <c r="Z63">
        <f t="shared" si="10"/>
        <v>1</v>
      </c>
      <c r="AA63">
        <f t="shared" si="10"/>
        <v>1</v>
      </c>
      <c r="AB63">
        <f t="shared" si="11"/>
        <v>3</v>
      </c>
      <c r="AC63">
        <f t="shared" si="12"/>
        <v>12</v>
      </c>
      <c r="AD63">
        <f t="shared" si="13"/>
        <v>9</v>
      </c>
      <c r="AE63">
        <f t="shared" si="14"/>
        <v>11</v>
      </c>
      <c r="AF63">
        <f t="shared" si="14"/>
        <v>1</v>
      </c>
    </row>
    <row r="64" spans="1:33" hidden="1" outlineLevel="1">
      <c r="A64" t="s">
        <v>48</v>
      </c>
      <c r="B64" t="str">
        <f>INDEX(B53:B63,MODE(MATCH(B53:B63,B53:B63,0)))</f>
        <v>Teqany (IRE)</v>
      </c>
      <c r="C64">
        <f>INDEX(AF$2:AF$20,MATCH(B64,A$2:A$20,0))</f>
        <v>4</v>
      </c>
      <c r="D64">
        <v>1</v>
      </c>
      <c r="E64">
        <f>SUMIF(B53:B61, B64, G53:G61)</f>
        <v>0.22145491792194799</v>
      </c>
      <c r="F64">
        <v>0</v>
      </c>
      <c r="G64" t="str">
        <f>K2</f>
        <v>Kehoe Farming Opportunity Handicap Hurdle (80-109)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2m½f </v>
      </c>
      <c r="H65">
        <f>LARGE(G58:G60, 1)</f>
        <v>0.37595485777897208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6814</v>
      </c>
      <c r="H66">
        <f ca="1">LARGE(F53:F55, 1)</f>
        <v>0.22145491792194799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Teqany (IRE)</v>
      </c>
      <c r="F67">
        <f>IF(H63&lt;11, F66+1, F66)</f>
        <v>1</v>
      </c>
      <c r="G67" t="str">
        <f>G2</f>
        <v>Yielding</v>
      </c>
      <c r="H67" t="str">
        <f ca="1">INDEX(B53:B55,MATCH(H66,F53:F55,0))</f>
        <v>Teqany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Teqany (IRE)</v>
      </c>
      <c r="B68" t="str">
        <f ca="1">IF(ISNA(A68), B56, A68)</f>
        <v>Teqany (IRE)</v>
      </c>
      <c r="C68">
        <f ca="1">INDEX(AF$2:AF$20,MATCH(B68,A$2:A$20,0))</f>
        <v>4</v>
      </c>
      <c r="D68">
        <v>1</v>
      </c>
      <c r="F68">
        <f ca="1">IF(E70&gt;0.5, F67+1, F67)</f>
        <v>1</v>
      </c>
      <c r="G68" t="str">
        <f>I2</f>
        <v>Handicap</v>
      </c>
      <c r="H68">
        <f ca="1">IF(G66&gt;10000, G70+1, G70)</f>
        <v>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Teqany (IRE)</v>
      </c>
      <c r="C69">
        <f ca="1">INDEX(AF$2:AF$20,MATCH(B69,A$2:A$20,0))</f>
        <v>4</v>
      </c>
      <c r="D69">
        <v>1</v>
      </c>
      <c r="F69">
        <f ca="1">IF(E70&gt;1, F68+1, F68)</f>
        <v>1</v>
      </c>
      <c r="G69">
        <f ca="1">IF(G66&lt;5000, F70-1, F70)</f>
        <v>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Teqany (IRE)</v>
      </c>
      <c r="C70">
        <f ca="1">INDEX(AF$2:AF$20,MATCH(B70,A$2:A$20,0))</f>
        <v>4</v>
      </c>
      <c r="D70">
        <v>1</v>
      </c>
      <c r="E70">
        <f ca="1">SUMIF(B53:B61, B70, G53:G61)</f>
        <v>0.22145491792194799</v>
      </c>
      <c r="F70">
        <f ca="1">IF(E70&gt;1.5, F69+1, F69)</f>
        <v>1</v>
      </c>
      <c r="G70">
        <f ca="1">IF(H63&gt;15, G69-1, G69)</f>
        <v>1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Just A Normal Day (IRE)</v>
      </c>
      <c r="C72">
        <f>C53</f>
        <v>282.78809999999999</v>
      </c>
      <c r="D72">
        <f>(1/C72)*(C72-C73)</f>
        <v>7.1459866946310983E-3</v>
      </c>
      <c r="E72">
        <f>H53</f>
        <v>5</v>
      </c>
      <c r="F72">
        <f>(E72*10)-10</f>
        <v>40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Teqany (IRE)</v>
      </c>
      <c r="C73">
        <f t="shared" si="19"/>
        <v>280.76729999999998</v>
      </c>
      <c r="D73">
        <f>(1/C73)*(C73-C74)</f>
        <v>2.9395161046175938E-2</v>
      </c>
      <c r="E73">
        <f t="shared" ref="E73:E74" si="20">H54</f>
        <v>4</v>
      </c>
      <c r="F73">
        <f>(E73*10)-10</f>
        <v>30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Hallmark (IRE)</v>
      </c>
      <c r="C74">
        <f t="shared" si="19"/>
        <v>272.51409999999998</v>
      </c>
      <c r="E74">
        <f t="shared" si="20"/>
        <v>8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4</v>
      </c>
      <c r="C77">
        <f>SMALL(AF2:AF50, 1)</f>
        <v>4</v>
      </c>
      <c r="D77" t="str">
        <f>IF(G77&lt;=3, "YES", "NO")</f>
        <v>NO</v>
      </c>
      <c r="E77">
        <f>IF(C77=0,SMALL(AF2:AF49,2), C77)</f>
        <v>4</v>
      </c>
      <c r="F77">
        <f>IF(E77=0, SMALL(AF2:AF49, 3), E77)</f>
        <v>4</v>
      </c>
      <c r="G77">
        <f>IF(F77=0, SMALL(AF2:AF49, 4), F77)</f>
        <v>4</v>
      </c>
      <c r="H77" t="str">
        <f>INDEX(A2:A50, MATCH(G77, AF2:AF50, 0))</f>
        <v>Teqany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280.76729999999998</v>
      </c>
      <c r="C78">
        <f>(B79-B78)+0.01</f>
        <v>2.0308000000000082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282.78809999999999</v>
      </c>
      <c r="C79">
        <f>C78/B79</f>
        <v>7.1813488615681082E-3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Teqany (IRE) is highly rated.</v>
      </c>
      <c r="H79" t="str">
        <f>INDEX(A2:A50, MATCH(B79, AE2:AE50, 0))</f>
        <v>Just A Normal Day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19.622900000000001</v>
      </c>
      <c r="C80">
        <f>(B81-B80)+0.01</f>
        <v>1.1756999999999975</v>
      </c>
      <c r="D80" t="str">
        <f>D2</f>
        <v xml:space="preserve">2m½f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20.788599999999999</v>
      </c>
      <c r="C81">
        <f>C80/B81</f>
        <v>5.655503497108981E-2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Shamash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Wexford</v>
      </c>
    </row>
    <row r="82" spans="1:19" hidden="1" outlineLevel="1">
      <c r="A82" t="s">
        <v>110</v>
      </c>
      <c r="B82">
        <f>INDEX(M2:M49, MATCH(H77, A2:A49, 0))</f>
        <v>92.97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92.97</v>
      </c>
      <c r="C83">
        <f>C82/B83</f>
        <v>1.0756157900397978E-4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Teqany (IRE)is the form horse.</v>
      </c>
      <c r="H83" t="str">
        <f>INDEX(A2:A50,MATCH(B83,INDEX(M2:M50,0)))</f>
        <v>Shamash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1.6203000000000001</v>
      </c>
      <c r="C84">
        <f>(B85-B84)+0.01</f>
        <v>2.8325999999999993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4.4428999999999998</v>
      </c>
      <c r="C85">
        <f>C84/B85</f>
        <v>0.63755655090143815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Nulife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22.6921</v>
      </c>
      <c r="C86">
        <f>(B87-B86)+0.01</f>
        <v>10.617699999999997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33.299799999999998</v>
      </c>
      <c r="C87">
        <f>C86/B87</f>
        <v>0.31885176487546468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Just A Normal Day (IRE) is 31.89% ahead of Teqany (IRE). </v>
      </c>
      <c r="H87" t="str">
        <f>INDEX(A2:A50, MATCH(B87, AD2:AD50, 0))</f>
        <v>Just A Normal Day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8.0600000000000005E-2</v>
      </c>
      <c r="C88">
        <f>B89-B88</f>
        <v>2.5245000000000002</v>
      </c>
      <c r="H88" t="str">
        <f>INDEX(X2:X50, MATCH(B88, Y2:Y50, 0))</f>
        <v>McCurtin, Mr A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2.6051000000000002</v>
      </c>
      <c r="C89">
        <f>C88/B89</f>
        <v>0.96906068864918815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McInerney, Mr D J is 96.91% ahead of McCurtin, Mr A. </v>
      </c>
      <c r="H89" t="str">
        <f>INDEX(X2:X50, MATCH(B89, Y2:Y50, 0))</f>
        <v>McInerney, Mr D J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80.7744</v>
      </c>
      <c r="C90">
        <f>(B91-B90)+0.01</f>
        <v>15.689199999999994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96.453599999999994</v>
      </c>
      <c r="C91">
        <f>(C90+0.01)/(B91+0.01)</f>
        <v>0.16274739901890448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Xinbama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30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6.6699999999999995E-2</v>
      </c>
    </row>
    <row r="96" spans="1:19" hidden="1" outlineLevel="1">
      <c r="A96" t="s">
        <v>70</v>
      </c>
      <c r="B96">
        <f>INDEX(Sheet1!H:H, MATCH($A$51, Sheet1!$A:$A,0))</f>
        <v>6.6699999999999995E-2</v>
      </c>
      <c r="C96" t="b">
        <f>IF(AND($B$94&gt;15,B96&gt;0.25),B55)</f>
        <v>0</v>
      </c>
      <c r="D96">
        <f t="shared" ref="D96:D101" si="22">RANK(B96, B$96:B$101, 2)</f>
        <v>2</v>
      </c>
      <c r="E96">
        <f t="shared" ref="E96:E101" si="23">7-D96</f>
        <v>5</v>
      </c>
      <c r="F96" t="str">
        <f t="shared" ref="F96:F101" si="24">IF(AND(OR(E96=1, E96=2), C96&lt;&gt;FALSE), C96, "")</f>
        <v/>
      </c>
      <c r="G96" t="e">
        <f>INDEX(F96:F101,MATCH(1,E96:E101,0))</f>
        <v>#N/A</v>
      </c>
    </row>
    <row r="97" spans="1:6" hidden="1" outlineLevel="1">
      <c r="A97" t="s">
        <v>25</v>
      </c>
      <c r="B97">
        <f>INDEX(Sheet1!J:J, MATCH($A$51, Sheet1!$A:$A,0))</f>
        <v>0.1333</v>
      </c>
      <c r="C97" t="b">
        <f>IF(AND($B$94&gt;15,B97&gt;0.25),B56)</f>
        <v>0</v>
      </c>
      <c r="D97">
        <f t="shared" si="22"/>
        <v>3</v>
      </c>
      <c r="E97">
        <f t="shared" si="23"/>
        <v>4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0.2</v>
      </c>
      <c r="C98" t="b">
        <f>IF(AND($B$94&gt;15,B98&gt;0.25),B57)</f>
        <v>0</v>
      </c>
      <c r="D98">
        <f t="shared" si="22"/>
        <v>5</v>
      </c>
      <c r="E98">
        <f t="shared" si="23"/>
        <v>2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0.2</v>
      </c>
      <c r="C99" t="b">
        <f>IF(AND($B$94&gt;15,B99&gt;0.25),B59)</f>
        <v>0</v>
      </c>
      <c r="D99">
        <f t="shared" si="22"/>
        <v>5</v>
      </c>
      <c r="E99">
        <f t="shared" si="23"/>
        <v>2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0.1333</v>
      </c>
      <c r="C100" t="b">
        <f>IF(AND($B$94&gt;15,B100&gt;0.25),B58)</f>
        <v>0</v>
      </c>
      <c r="D100">
        <f t="shared" si="22"/>
        <v>3</v>
      </c>
      <c r="E100">
        <f t="shared" si="23"/>
        <v>4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</v>
      </c>
      <c r="C101" t="b">
        <f>IF(AND($B$94&gt;15,B101&gt;0.25),B60)</f>
        <v>0</v>
      </c>
      <c r="D101">
        <f t="shared" si="22"/>
        <v>1</v>
      </c>
      <c r="E101">
        <f t="shared" si="23"/>
        <v>6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19.5703125" bestFit="1" customWidth="1"/>
    <col min="3" max="3" width="15.85546875" bestFit="1" customWidth="1"/>
    <col min="4" max="5" width="12" bestFit="1" customWidth="1"/>
    <col min="6" max="6" width="15.85546875" bestFit="1" customWidth="1"/>
    <col min="7" max="7" width="97" bestFit="1" customWidth="1"/>
    <col min="8" max="8" width="19.5703125" bestFit="1" customWidth="1"/>
    <col min="9" max="9" width="13.42578125" bestFit="1" customWidth="1"/>
    <col min="10" max="10" width="16.28515625" bestFit="1" customWidth="1"/>
    <col min="11" max="11" width="66.7109375" bestFit="1" customWidth="1"/>
    <col min="12" max="12" width="19.5703125" bestFit="1" customWidth="1"/>
    <col min="13" max="13" width="17.5703125" bestFit="1" customWidth="1"/>
    <col min="14" max="19" width="19.57031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3.7109375" bestFit="1" customWidth="1"/>
    <col min="25" max="25" width="14.42578125" bestFit="1" customWidth="1"/>
    <col min="26" max="26" width="15.5703125" bestFit="1" customWidth="1"/>
    <col min="27" max="27" width="15" bestFit="1" customWidth="1"/>
    <col min="28" max="28" width="19.285156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9.570312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733</v>
      </c>
      <c r="B2" s="1">
        <v>0.5625</v>
      </c>
      <c r="C2" t="s">
        <v>186</v>
      </c>
      <c r="D2" t="s">
        <v>730</v>
      </c>
      <c r="E2" t="s">
        <v>290</v>
      </c>
      <c r="F2">
        <v>5458</v>
      </c>
      <c r="G2" t="s">
        <v>548</v>
      </c>
      <c r="H2" t="s">
        <v>329</v>
      </c>
      <c r="I2" t="s">
        <v>233</v>
      </c>
      <c r="J2" t="s">
        <v>731</v>
      </c>
      <c r="K2" t="s">
        <v>732</v>
      </c>
      <c r="L2">
        <v>5</v>
      </c>
      <c r="M2">
        <v>71.935299999999998</v>
      </c>
      <c r="N2">
        <v>38.762599999999999</v>
      </c>
      <c r="O2">
        <v>25.699400000000001</v>
      </c>
      <c r="P2">
        <v>10.7921</v>
      </c>
      <c r="Q2">
        <v>4.8665000000000003</v>
      </c>
      <c r="R2">
        <v>4.3346999999999998</v>
      </c>
      <c r="S2">
        <v>2.133</v>
      </c>
      <c r="T2">
        <v>1.899</v>
      </c>
      <c r="U2">
        <v>1.4379</v>
      </c>
      <c r="V2">
        <v>1.0995999999999999</v>
      </c>
      <c r="W2">
        <v>10.612500000000001</v>
      </c>
      <c r="X2" t="s">
        <v>568</v>
      </c>
      <c r="Y2">
        <v>2.8622000000000001</v>
      </c>
      <c r="Z2" t="s">
        <v>569</v>
      </c>
      <c r="AA2">
        <v>1.1024</v>
      </c>
      <c r="AB2" t="s">
        <v>387</v>
      </c>
      <c r="AC2">
        <v>1.2325999999999999</v>
      </c>
      <c r="AD2">
        <v>27.066500000000001</v>
      </c>
      <c r="AE2" s="23">
        <v>205.83629999999999</v>
      </c>
      <c r="AF2">
        <v>0.25</v>
      </c>
      <c r="AG2">
        <v>127</v>
      </c>
    </row>
    <row r="3" spans="1:33">
      <c r="A3" t="s">
        <v>734</v>
      </c>
      <c r="B3" s="1">
        <v>0.5625</v>
      </c>
      <c r="C3" t="s">
        <v>186</v>
      </c>
      <c r="D3" t="s">
        <v>730</v>
      </c>
      <c r="E3" t="s">
        <v>290</v>
      </c>
      <c r="F3">
        <v>5458</v>
      </c>
      <c r="G3" t="s">
        <v>548</v>
      </c>
      <c r="H3" t="s">
        <v>329</v>
      </c>
      <c r="I3" t="s">
        <v>233</v>
      </c>
      <c r="J3" t="s">
        <v>731</v>
      </c>
      <c r="K3" t="s">
        <v>732</v>
      </c>
      <c r="L3">
        <v>6</v>
      </c>
      <c r="M3">
        <v>48.6327</v>
      </c>
      <c r="N3">
        <v>42.896700000000003</v>
      </c>
      <c r="O3">
        <v>20.371600000000001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16.845700000000001</v>
      </c>
      <c r="X3" t="s">
        <v>735</v>
      </c>
      <c r="Y3">
        <v>1.2994000000000001</v>
      </c>
      <c r="Z3" t="s">
        <v>736</v>
      </c>
      <c r="AA3">
        <v>0.54749999999999999</v>
      </c>
      <c r="AB3" t="s">
        <v>737</v>
      </c>
      <c r="AC3">
        <v>1.3915</v>
      </c>
      <c r="AD3">
        <v>1.5</v>
      </c>
      <c r="AE3">
        <v>156.00290000000001</v>
      </c>
      <c r="AF3">
        <v>10</v>
      </c>
      <c r="AG3">
        <v>91</v>
      </c>
    </row>
    <row r="4" spans="1:33">
      <c r="A4" t="s">
        <v>738</v>
      </c>
      <c r="B4" s="1">
        <v>0.5625</v>
      </c>
      <c r="C4" t="s">
        <v>186</v>
      </c>
      <c r="D4" t="s">
        <v>730</v>
      </c>
      <c r="E4" t="s">
        <v>290</v>
      </c>
      <c r="F4">
        <v>5458</v>
      </c>
      <c r="G4" t="s">
        <v>548</v>
      </c>
      <c r="H4" t="s">
        <v>329</v>
      </c>
      <c r="I4" t="s">
        <v>233</v>
      </c>
      <c r="J4" t="s">
        <v>731</v>
      </c>
      <c r="K4" t="s">
        <v>732</v>
      </c>
      <c r="L4">
        <v>5</v>
      </c>
      <c r="M4">
        <v>54.0657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 t="s">
        <v>554</v>
      </c>
      <c r="Y4">
        <v>0.51139999999999997</v>
      </c>
      <c r="Z4" t="s">
        <v>739</v>
      </c>
      <c r="AA4">
        <v>0.20949999999999999</v>
      </c>
      <c r="AB4" t="s">
        <v>552</v>
      </c>
      <c r="AC4">
        <v>1.4691000000000001</v>
      </c>
      <c r="AD4">
        <v>1.5</v>
      </c>
      <c r="AE4">
        <v>139.9896</v>
      </c>
      <c r="AF4">
        <v>6.5</v>
      </c>
      <c r="AG4">
        <v>0</v>
      </c>
    </row>
    <row r="5" spans="1:33">
      <c r="A5" t="s">
        <v>740</v>
      </c>
      <c r="B5" s="1">
        <v>0.5625</v>
      </c>
      <c r="C5" t="s">
        <v>186</v>
      </c>
      <c r="D5" t="s">
        <v>730</v>
      </c>
      <c r="E5" t="s">
        <v>290</v>
      </c>
      <c r="F5">
        <v>5458</v>
      </c>
      <c r="G5" t="s">
        <v>548</v>
      </c>
      <c r="H5" t="s">
        <v>329</v>
      </c>
      <c r="I5" t="s">
        <v>233</v>
      </c>
      <c r="J5" t="s">
        <v>731</v>
      </c>
      <c r="K5" t="s">
        <v>732</v>
      </c>
      <c r="L5">
        <v>5</v>
      </c>
      <c r="M5">
        <v>42.589100000000002</v>
      </c>
      <c r="N5">
        <v>37.888300000000001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8.7463999999999995</v>
      </c>
      <c r="X5" t="s">
        <v>741</v>
      </c>
      <c r="Y5">
        <v>1.7464999999999999</v>
      </c>
      <c r="Z5" t="s">
        <v>742</v>
      </c>
      <c r="AA5">
        <v>1.4726999999999999</v>
      </c>
      <c r="AB5" t="s">
        <v>346</v>
      </c>
      <c r="AC5">
        <v>1.7486999999999999</v>
      </c>
      <c r="AD5">
        <v>2.1</v>
      </c>
      <c r="AE5">
        <v>132.31639999999999</v>
      </c>
      <c r="AF5">
        <v>14</v>
      </c>
      <c r="AG5">
        <v>0</v>
      </c>
    </row>
    <row r="51" spans="1:33" hidden="1" outlineLevel="1">
      <c r="A51" t="str">
        <f>C2</f>
        <v>Ayr</v>
      </c>
      <c r="B51">
        <f>B2</f>
        <v>0.5625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Scheu Time (IRE)</v>
      </c>
      <c r="L52" t="str">
        <f t="shared" si="0"/>
        <v>Oh No</v>
      </c>
      <c r="M52" t="str">
        <f t="shared" si="0"/>
        <v>Scheu Time (IRE)</v>
      </c>
      <c r="N52" t="str">
        <f t="shared" ref="N52:N91" si="1">INDEX($A$2:$A$20,(MATCH(LARGE(W$2:W$20,$J52),W$2:W$20,0)))</f>
        <v>Oh No</v>
      </c>
      <c r="O52" t="str">
        <f t="shared" ref="O52:O91" si="2">INDEX($A$2:$A$20,(MATCH(LARGE(AA$2:AA$20,$J52),AA$2:AA$20,0)))</f>
        <v>Ringaringarosie (IRE)</v>
      </c>
      <c r="P52" t="str">
        <f t="shared" ref="P52:P91" si="3">INDEX($A$2:$A$20,(MATCH(LARGE(Y$2:Y$20,$J52),Y$2:Y$20,0)))</f>
        <v>Scheu Time (IRE)</v>
      </c>
      <c r="Q52" t="str">
        <f t="shared" ref="Q52:Q91" si="4">INDEX($A$2:$A$20,(MATCH(LARGE(Y$2:Y$20,$J52),Y$2:Y$20,0)))</f>
        <v>Scheu Time (IRE)</v>
      </c>
      <c r="R52" t="str">
        <f t="shared" ref="R52:R91" si="5">INDEX($A$2:$A$20,(MATCH(LARGE(AD$2:AD$20,$J52),AD$2:AD$20,0)))</f>
        <v>Scheu Time (IRE)</v>
      </c>
      <c r="S52" t="str">
        <f t="shared" ref="S52:S80" si="6">A2</f>
        <v>Scheu Time (IRE)</v>
      </c>
      <c r="V52">
        <f t="shared" ref="V52:V80" si="7">SUM(Y52:AF52)</f>
        <v>26</v>
      </c>
      <c r="W52">
        <f t="shared" ref="W52:W80" si="8">V52-AG2</f>
        <v>-101</v>
      </c>
      <c r="X52">
        <f t="shared" ref="X52:X60" si="9">IF(ISNA(W52),"",W52)</f>
        <v>-101</v>
      </c>
      <c r="Y52">
        <f t="shared" ref="Y52:AA80" si="10">(($H$63+1)-(RANK(M2,M$2:M$30)))</f>
        <v>4</v>
      </c>
      <c r="Z52">
        <f t="shared" si="10"/>
        <v>3</v>
      </c>
      <c r="AA52">
        <f t="shared" si="10"/>
        <v>4</v>
      </c>
      <c r="AB52">
        <f t="shared" ref="AB52:AB80" si="11">(($H$63+1)-(RANK(W2,W$2:W$30)))</f>
        <v>3</v>
      </c>
      <c r="AC52">
        <f t="shared" ref="AC52:AC80" si="12">(($H$63+1)-(RANK(Y2,Y$2:Y$30)))</f>
        <v>4</v>
      </c>
      <c r="AD52">
        <f t="shared" ref="AD52:AD80" si="13">(($H$63+1)-(RANK(AA2,AA$2:AA$30)))</f>
        <v>3</v>
      </c>
      <c r="AE52">
        <f t="shared" ref="AE52:AF80" si="14">(($H$63+1)-(RANK(AC2,AC$2:AC$30)))</f>
        <v>1</v>
      </c>
      <c r="AF52">
        <f t="shared" si="14"/>
        <v>4</v>
      </c>
      <c r="AG52" t="str">
        <f>INDEX(S52:S92, MATCH(LARGE(X52:X92, 1),X52:X92, 0))</f>
        <v>Ringaringarosie (IRE)</v>
      </c>
    </row>
    <row r="53" spans="1:33" hidden="1" outlineLevel="1">
      <c r="A53" t="s">
        <v>43</v>
      </c>
      <c r="B53" t="str">
        <f>A2</f>
        <v>Scheu Time (IRE)</v>
      </c>
      <c r="C53">
        <f>AE2</f>
        <v>205.83629999999999</v>
      </c>
      <c r="D53">
        <f>AG2</f>
        <v>127</v>
      </c>
      <c r="E53">
        <f>C53-D53</f>
        <v>78.836299999999994</v>
      </c>
      <c r="F53">
        <f>SUMIF(B53:B61, B53, G53:G61)</f>
        <v>1.8027325728362964</v>
      </c>
      <c r="G53">
        <f>(1/C53)*(C53-C54)</f>
        <v>0.24210209763778295</v>
      </c>
      <c r="H53">
        <f>AF2</f>
        <v>0.25</v>
      </c>
      <c r="J53">
        <v>2</v>
      </c>
      <c r="K53" t="str">
        <f t="shared" si="0"/>
        <v>Stoney Rover (IRE)</v>
      </c>
      <c r="L53" t="str">
        <f t="shared" si="0"/>
        <v>Scheu Time (IRE)</v>
      </c>
      <c r="M53" t="str">
        <f t="shared" si="0"/>
        <v>Oh No</v>
      </c>
      <c r="N53" t="str">
        <f t="shared" si="1"/>
        <v>Scheu Time (IRE)</v>
      </c>
      <c r="O53" t="str">
        <f t="shared" si="2"/>
        <v>Scheu Time (IRE)</v>
      </c>
      <c r="P53" t="str">
        <f t="shared" si="3"/>
        <v>Ringaringarosie (IRE)</v>
      </c>
      <c r="Q53" t="str">
        <f t="shared" si="4"/>
        <v>Ringaringarosie (IRE)</v>
      </c>
      <c r="R53" t="str">
        <f t="shared" si="5"/>
        <v>Ringaringarosie (IRE)</v>
      </c>
      <c r="S53" t="str">
        <f t="shared" si="6"/>
        <v>Oh No</v>
      </c>
      <c r="V53">
        <f t="shared" si="7"/>
        <v>21</v>
      </c>
      <c r="W53">
        <f t="shared" si="8"/>
        <v>-70</v>
      </c>
      <c r="X53">
        <f t="shared" si="9"/>
        <v>-70</v>
      </c>
      <c r="Y53">
        <f t="shared" si="10"/>
        <v>2</v>
      </c>
      <c r="Z53">
        <f t="shared" si="10"/>
        <v>4</v>
      </c>
      <c r="AA53">
        <f t="shared" si="10"/>
        <v>3</v>
      </c>
      <c r="AB53">
        <f t="shared" si="11"/>
        <v>4</v>
      </c>
      <c r="AC53">
        <f t="shared" si="12"/>
        <v>2</v>
      </c>
      <c r="AD53">
        <f t="shared" si="13"/>
        <v>2</v>
      </c>
      <c r="AE53">
        <f t="shared" si="14"/>
        <v>2</v>
      </c>
      <c r="AF53">
        <f t="shared" si="14"/>
        <v>2</v>
      </c>
    </row>
    <row r="54" spans="1:33" hidden="1" outlineLevel="1">
      <c r="A54" t="s">
        <v>44</v>
      </c>
      <c r="B54" t="str">
        <f>A3</f>
        <v>Oh No</v>
      </c>
      <c r="C54">
        <f>AE3</f>
        <v>156.00290000000001</v>
      </c>
      <c r="D54">
        <f>AG3</f>
        <v>91</v>
      </c>
      <c r="E54">
        <f t="shared" ref="E54:E55" si="15">C54-D54</f>
        <v>65.002900000000011</v>
      </c>
      <c r="F54">
        <f ca="1">SUMIF(B53:B64, B54, G53:G61)</f>
        <v>0.37001727443798715</v>
      </c>
      <c r="H54">
        <f>AF3</f>
        <v>10</v>
      </c>
      <c r="J54">
        <v>3</v>
      </c>
      <c r="K54" t="str">
        <f t="shared" si="0"/>
        <v>Oh No</v>
      </c>
      <c r="L54" t="str">
        <f t="shared" si="0"/>
        <v>Ringaringarosie (IRE)</v>
      </c>
      <c r="M54" t="str">
        <f t="shared" si="0"/>
        <v>Stoney Rover (IRE)</v>
      </c>
      <c r="N54" t="str">
        <f t="shared" si="1"/>
        <v>Ringaringarosie (IRE)</v>
      </c>
      <c r="O54" t="str">
        <f t="shared" si="2"/>
        <v>Oh No</v>
      </c>
      <c r="P54" t="str">
        <f t="shared" si="3"/>
        <v>Oh No</v>
      </c>
      <c r="Q54" t="str">
        <f t="shared" si="4"/>
        <v>Oh No</v>
      </c>
      <c r="R54" t="str">
        <f t="shared" si="5"/>
        <v>Oh No</v>
      </c>
      <c r="S54" t="str">
        <f t="shared" si="6"/>
        <v>Stoney Rover (IRE)</v>
      </c>
      <c r="V54">
        <f t="shared" si="7"/>
        <v>14</v>
      </c>
      <c r="W54">
        <f t="shared" si="8"/>
        <v>14</v>
      </c>
      <c r="X54">
        <f t="shared" si="9"/>
        <v>14</v>
      </c>
      <c r="Y54">
        <f t="shared" si="10"/>
        <v>3</v>
      </c>
      <c r="Z54">
        <f t="shared" si="10"/>
        <v>1</v>
      </c>
      <c r="AA54">
        <f t="shared" si="10"/>
        <v>2</v>
      </c>
      <c r="AB54">
        <f t="shared" si="11"/>
        <v>1</v>
      </c>
      <c r="AC54">
        <f t="shared" si="12"/>
        <v>1</v>
      </c>
      <c r="AD54">
        <f t="shared" si="13"/>
        <v>1</v>
      </c>
      <c r="AE54">
        <f t="shared" si="14"/>
        <v>3</v>
      </c>
      <c r="AF54">
        <f t="shared" si="14"/>
        <v>2</v>
      </c>
    </row>
    <row r="55" spans="1:33" hidden="1" outlineLevel="1">
      <c r="A55" t="s">
        <v>45</v>
      </c>
      <c r="B55" t="str">
        <f>A4</f>
        <v>Stoney Rover (IRE)</v>
      </c>
      <c r="C55">
        <f>AE4</f>
        <v>139.9896</v>
      </c>
      <c r="D55">
        <f>AG4</f>
        <v>0</v>
      </c>
      <c r="E55">
        <f t="shared" si="15"/>
        <v>139.9896</v>
      </c>
      <c r="F55">
        <f ca="1">SUMIF(B53:B64, B55, G53:G61)</f>
        <v>0</v>
      </c>
      <c r="H55">
        <f>AF4</f>
        <v>6.5</v>
      </c>
      <c r="J55">
        <v>4</v>
      </c>
      <c r="K55" t="str">
        <f t="shared" si="0"/>
        <v>Ringaringarosie (IRE)</v>
      </c>
      <c r="L55" t="str">
        <f t="shared" si="0"/>
        <v>Stoney Rover (IRE)</v>
      </c>
      <c r="M55" t="str">
        <f t="shared" si="0"/>
        <v>Stoney Rover (IRE)</v>
      </c>
      <c r="N55" t="str">
        <f t="shared" si="1"/>
        <v>Stoney Rover (IRE)</v>
      </c>
      <c r="O55" t="str">
        <f t="shared" si="2"/>
        <v>Stoney Rover (IRE)</v>
      </c>
      <c r="P55" t="str">
        <f t="shared" si="3"/>
        <v>Stoney Rover (IRE)</v>
      </c>
      <c r="Q55" t="str">
        <f t="shared" si="4"/>
        <v>Stoney Rover (IRE)</v>
      </c>
      <c r="R55" t="str">
        <f t="shared" si="5"/>
        <v>Oh No</v>
      </c>
      <c r="S55" t="str">
        <f t="shared" si="6"/>
        <v>Ringaringarosie (IRE)</v>
      </c>
      <c r="V55">
        <f t="shared" si="7"/>
        <v>21</v>
      </c>
      <c r="W55">
        <f t="shared" si="8"/>
        <v>21</v>
      </c>
      <c r="X55">
        <f t="shared" si="9"/>
        <v>21</v>
      </c>
      <c r="Y55">
        <f t="shared" si="10"/>
        <v>1</v>
      </c>
      <c r="Z55">
        <f t="shared" si="10"/>
        <v>2</v>
      </c>
      <c r="AA55">
        <f t="shared" si="10"/>
        <v>2</v>
      </c>
      <c r="AB55">
        <f t="shared" si="11"/>
        <v>2</v>
      </c>
      <c r="AC55">
        <f t="shared" si="12"/>
        <v>3</v>
      </c>
      <c r="AD55">
        <f t="shared" si="13"/>
        <v>4</v>
      </c>
      <c r="AE55">
        <f t="shared" si="14"/>
        <v>4</v>
      </c>
      <c r="AF55">
        <f t="shared" si="14"/>
        <v>3</v>
      </c>
    </row>
    <row r="56" spans="1:33" hidden="1" outlineLevel="1">
      <c r="A56" t="s">
        <v>46</v>
      </c>
      <c r="B56" t="str">
        <f>INDEX(A$2:A$20,MATCH(C56,M$2:M$20,0))</f>
        <v>Scheu Time (IRE)</v>
      </c>
      <c r="C56">
        <f>LARGE(M$2:M$20, D56)</f>
        <v>71.935299999999998</v>
      </c>
      <c r="D56">
        <v>1</v>
      </c>
      <c r="E56">
        <f>LARGE(M$2:M$20, F56)</f>
        <v>54.0657</v>
      </c>
      <c r="F56">
        <v>2</v>
      </c>
      <c r="G56">
        <f t="shared" ref="G56:G61" si="16">IF(C56&gt;0, (1/C56)*(C56-E56), 0.1)</f>
        <v>0.24841211477536063</v>
      </c>
      <c r="H56">
        <f t="shared" ref="H56:H61" si="17">INDEX(AF$2:AF$20,MATCH(B56,A$2:A$20,0))</f>
        <v>0.25</v>
      </c>
      <c r="J56">
        <v>5</v>
      </c>
      <c r="K56" t="e">
        <f t="shared" si="0"/>
        <v>#NUM!</v>
      </c>
      <c r="L56" t="e">
        <f t="shared" si="0"/>
        <v>#NUM!</v>
      </c>
      <c r="M56" t="e">
        <f t="shared" si="0"/>
        <v>#NUM!</v>
      </c>
      <c r="N56" t="e">
        <f t="shared" si="1"/>
        <v>#NUM!</v>
      </c>
      <c r="O56" t="e">
        <f t="shared" si="2"/>
        <v>#NUM!</v>
      </c>
      <c r="P56" t="e">
        <f t="shared" si="3"/>
        <v>#NUM!</v>
      </c>
      <c r="Q56" t="e">
        <f t="shared" si="4"/>
        <v>#NUM!</v>
      </c>
      <c r="R56" t="e">
        <f t="shared" si="5"/>
        <v>#NUM!</v>
      </c>
      <c r="S56">
        <f t="shared" si="6"/>
        <v>0</v>
      </c>
      <c r="V56" t="e">
        <f t="shared" si="7"/>
        <v>#N/A</v>
      </c>
      <c r="W56" t="e">
        <f t="shared" si="8"/>
        <v>#N/A</v>
      </c>
      <c r="X56" t="str">
        <f t="shared" si="9"/>
        <v/>
      </c>
      <c r="Y56" t="e">
        <f t="shared" si="10"/>
        <v>#N/A</v>
      </c>
      <c r="Z56">
        <f t="shared" si="10"/>
        <v>1</v>
      </c>
      <c r="AA56">
        <f t="shared" si="10"/>
        <v>2</v>
      </c>
      <c r="AB56">
        <f t="shared" si="11"/>
        <v>1</v>
      </c>
      <c r="AC56" t="e">
        <f t="shared" si="12"/>
        <v>#N/A</v>
      </c>
      <c r="AD56" t="e">
        <f t="shared" si="13"/>
        <v>#N/A</v>
      </c>
      <c r="AE56" t="e">
        <f t="shared" si="14"/>
        <v>#N/A</v>
      </c>
      <c r="AF56" t="e">
        <f t="shared" si="14"/>
        <v>#N/A</v>
      </c>
    </row>
    <row r="57" spans="1:33" hidden="1" outlineLevel="1">
      <c r="A57" t="s">
        <v>25</v>
      </c>
      <c r="B57" t="str">
        <f>INDEX(A$2:A$20,MATCH(C57,W$2:W$20,0))</f>
        <v>Oh No</v>
      </c>
      <c r="C57">
        <f>LARGE(W$2:W$20, D57)</f>
        <v>16.845700000000001</v>
      </c>
      <c r="D57">
        <v>1</v>
      </c>
      <c r="E57">
        <f>LARGE(W$2:W$20, F57)</f>
        <v>10.612500000000001</v>
      </c>
      <c r="F57">
        <v>2</v>
      </c>
      <c r="G57">
        <f t="shared" si="16"/>
        <v>0.37001727443798715</v>
      </c>
      <c r="H57">
        <f t="shared" si="17"/>
        <v>10</v>
      </c>
      <c r="J57">
        <v>6</v>
      </c>
      <c r="K57" t="e">
        <f t="shared" si="0"/>
        <v>#NUM!</v>
      </c>
      <c r="L57" t="e">
        <f t="shared" si="0"/>
        <v>#NUM!</v>
      </c>
      <c r="M57" t="e">
        <f t="shared" si="0"/>
        <v>#NUM!</v>
      </c>
      <c r="N57" t="e">
        <f t="shared" si="1"/>
        <v>#NUM!</v>
      </c>
      <c r="O57" t="e">
        <f t="shared" si="2"/>
        <v>#NUM!</v>
      </c>
      <c r="P57" t="e">
        <f t="shared" si="3"/>
        <v>#NUM!</v>
      </c>
      <c r="Q57" t="e">
        <f t="shared" si="4"/>
        <v>#NUM!</v>
      </c>
      <c r="R57" t="e">
        <f t="shared" si="5"/>
        <v>#NUM!</v>
      </c>
      <c r="S57">
        <f t="shared" si="6"/>
        <v>0</v>
      </c>
      <c r="V57" t="e">
        <f t="shared" si="7"/>
        <v>#N/A</v>
      </c>
      <c r="W57" t="e">
        <f t="shared" si="8"/>
        <v>#N/A</v>
      </c>
      <c r="X57" t="str">
        <f t="shared" si="9"/>
        <v/>
      </c>
      <c r="Y57" t="e">
        <f t="shared" si="10"/>
        <v>#N/A</v>
      </c>
      <c r="Z57">
        <f t="shared" si="10"/>
        <v>1</v>
      </c>
      <c r="AA57">
        <f t="shared" si="10"/>
        <v>2</v>
      </c>
      <c r="AB57">
        <f t="shared" si="11"/>
        <v>1</v>
      </c>
      <c r="AC57" t="e">
        <f t="shared" si="12"/>
        <v>#N/A</v>
      </c>
      <c r="AD57" t="e">
        <f t="shared" si="13"/>
        <v>#N/A</v>
      </c>
      <c r="AE57" t="e">
        <f t="shared" si="14"/>
        <v>#N/A</v>
      </c>
      <c r="AF57" t="e">
        <f t="shared" si="14"/>
        <v>#N/A</v>
      </c>
    </row>
    <row r="58" spans="1:33" hidden="1" outlineLevel="1">
      <c r="A58" t="s">
        <v>28</v>
      </c>
      <c r="B58" t="str">
        <f>INDEX(A$2:A$20,MATCH(C58,AA$2:AA$20,0))</f>
        <v>Ringaringarosie (IRE)</v>
      </c>
      <c r="C58">
        <f>LARGE(AA$2:AA$20, D58)</f>
        <v>1.4726999999999999</v>
      </c>
      <c r="D58">
        <v>1</v>
      </c>
      <c r="E58">
        <f>LARGE(AA$2:AA$20, F58)</f>
        <v>1.1024</v>
      </c>
      <c r="F58">
        <v>2</v>
      </c>
      <c r="G58">
        <f t="shared" si="16"/>
        <v>0.25144292795545586</v>
      </c>
      <c r="H58">
        <f t="shared" si="17"/>
        <v>14</v>
      </c>
      <c r="J58">
        <v>7</v>
      </c>
      <c r="K58" t="e">
        <f t="shared" si="0"/>
        <v>#NUM!</v>
      </c>
      <c r="L58" t="e">
        <f t="shared" si="0"/>
        <v>#NUM!</v>
      </c>
      <c r="M58" t="e">
        <f t="shared" si="0"/>
        <v>#NUM!</v>
      </c>
      <c r="N58" t="e">
        <f t="shared" si="1"/>
        <v>#NUM!</v>
      </c>
      <c r="O58" t="e">
        <f t="shared" si="2"/>
        <v>#NUM!</v>
      </c>
      <c r="P58" t="e">
        <f t="shared" si="3"/>
        <v>#NUM!</v>
      </c>
      <c r="Q58" t="e">
        <f t="shared" si="4"/>
        <v>#NUM!</v>
      </c>
      <c r="R58" t="e">
        <f t="shared" si="5"/>
        <v>#NUM!</v>
      </c>
      <c r="S58">
        <f t="shared" si="6"/>
        <v>0</v>
      </c>
      <c r="V58" t="e">
        <f t="shared" si="7"/>
        <v>#N/A</v>
      </c>
      <c r="W58" t="e">
        <f t="shared" si="8"/>
        <v>#N/A</v>
      </c>
      <c r="X58" t="str">
        <f t="shared" si="9"/>
        <v/>
      </c>
      <c r="Y58" t="e">
        <f t="shared" si="10"/>
        <v>#N/A</v>
      </c>
      <c r="Z58">
        <f t="shared" si="10"/>
        <v>1</v>
      </c>
      <c r="AA58">
        <f t="shared" si="10"/>
        <v>2</v>
      </c>
      <c r="AB58">
        <f t="shared" si="11"/>
        <v>1</v>
      </c>
      <c r="AC58" t="e">
        <f t="shared" si="12"/>
        <v>#N/A</v>
      </c>
      <c r="AD58" t="e">
        <f t="shared" si="13"/>
        <v>#N/A</v>
      </c>
      <c r="AE58" t="e">
        <f t="shared" si="14"/>
        <v>#N/A</v>
      </c>
      <c r="AF58" t="e">
        <f t="shared" si="14"/>
        <v>#N/A</v>
      </c>
    </row>
    <row r="59" spans="1:33" hidden="1" outlineLevel="1">
      <c r="A59" t="s">
        <v>30</v>
      </c>
      <c r="B59" t="str">
        <f>INDEX(A$2:A$20,MATCH(C59,AC$2:AC$20,0))</f>
        <v>Ringaringarosie (IRE)</v>
      </c>
      <c r="C59">
        <f>LARGE(AC$2:AC$20, D59)</f>
        <v>1.7486999999999999</v>
      </c>
      <c r="D59">
        <v>1</v>
      </c>
      <c r="E59">
        <f>LARGE(AC$2:AC$20, F59)</f>
        <v>1.4691000000000001</v>
      </c>
      <c r="F59">
        <v>2</v>
      </c>
      <c r="G59">
        <f t="shared" si="16"/>
        <v>0.15989020415165545</v>
      </c>
      <c r="H59">
        <f t="shared" si="17"/>
        <v>14</v>
      </c>
      <c r="J59">
        <v>8</v>
      </c>
      <c r="K59" t="e">
        <f t="shared" si="0"/>
        <v>#NUM!</v>
      </c>
      <c r="L59" t="e">
        <f t="shared" si="0"/>
        <v>#NUM!</v>
      </c>
      <c r="M59" t="e">
        <f t="shared" si="0"/>
        <v>#NUM!</v>
      </c>
      <c r="N59" t="e">
        <f t="shared" si="1"/>
        <v>#NUM!</v>
      </c>
      <c r="O59" t="e">
        <f t="shared" si="2"/>
        <v>#NUM!</v>
      </c>
      <c r="P59" t="e">
        <f t="shared" si="3"/>
        <v>#NUM!</v>
      </c>
      <c r="Q59" t="e">
        <f t="shared" si="4"/>
        <v>#NUM!</v>
      </c>
      <c r="R59" t="e">
        <f t="shared" si="5"/>
        <v>#NUM!</v>
      </c>
      <c r="S59">
        <f t="shared" si="6"/>
        <v>0</v>
      </c>
      <c r="V59" t="e">
        <f t="shared" si="7"/>
        <v>#N/A</v>
      </c>
      <c r="W59" t="e">
        <f t="shared" si="8"/>
        <v>#N/A</v>
      </c>
      <c r="X59" t="str">
        <f t="shared" si="9"/>
        <v/>
      </c>
      <c r="Y59" t="e">
        <f t="shared" si="10"/>
        <v>#N/A</v>
      </c>
      <c r="Z59">
        <f t="shared" si="10"/>
        <v>1</v>
      </c>
      <c r="AA59">
        <f t="shared" si="10"/>
        <v>2</v>
      </c>
      <c r="AB59">
        <f t="shared" si="11"/>
        <v>1</v>
      </c>
      <c r="AC59" t="e">
        <f t="shared" si="12"/>
        <v>#N/A</v>
      </c>
      <c r="AD59" t="e">
        <f t="shared" si="13"/>
        <v>#N/A</v>
      </c>
      <c r="AE59" t="e">
        <f t="shared" si="14"/>
        <v>#N/A</v>
      </c>
      <c r="AF59" t="e">
        <f t="shared" si="14"/>
        <v>#N/A</v>
      </c>
    </row>
    <row r="60" spans="1:33" hidden="1" outlineLevel="1">
      <c r="A60" t="s">
        <v>26</v>
      </c>
      <c r="B60" t="str">
        <f>INDEX(A$2:A$20,MATCH(C60,Y$2:Y$20,0))</f>
        <v>Scheu Time (IRE)</v>
      </c>
      <c r="C60">
        <f>LARGE(Y$2:Y$20, D60)</f>
        <v>2.8622000000000001</v>
      </c>
      <c r="D60">
        <v>1</v>
      </c>
      <c r="E60">
        <f>LARGE(Y$2:Y$20, F60)</f>
        <v>1.7464999999999999</v>
      </c>
      <c r="F60">
        <v>2</v>
      </c>
      <c r="G60">
        <f t="shared" si="16"/>
        <v>0.38980504507022573</v>
      </c>
      <c r="H60">
        <f t="shared" si="17"/>
        <v>0.25</v>
      </c>
      <c r="J60">
        <v>9</v>
      </c>
      <c r="K60" t="e">
        <f t="shared" si="0"/>
        <v>#NUM!</v>
      </c>
      <c r="L60" t="e">
        <f t="shared" si="0"/>
        <v>#NUM!</v>
      </c>
      <c r="M60" t="e">
        <f t="shared" si="0"/>
        <v>#NUM!</v>
      </c>
      <c r="N60" t="e">
        <f t="shared" si="1"/>
        <v>#NUM!</v>
      </c>
      <c r="O60" t="e">
        <f t="shared" si="2"/>
        <v>#NUM!</v>
      </c>
      <c r="P60" t="e">
        <f t="shared" si="3"/>
        <v>#NUM!</v>
      </c>
      <c r="Q60" t="e">
        <f t="shared" si="4"/>
        <v>#NUM!</v>
      </c>
      <c r="R60" t="e">
        <f t="shared" si="5"/>
        <v>#NUM!</v>
      </c>
      <c r="S60">
        <f t="shared" si="6"/>
        <v>0</v>
      </c>
      <c r="V60" t="e">
        <f t="shared" si="7"/>
        <v>#N/A</v>
      </c>
      <c r="W60" t="e">
        <f t="shared" si="8"/>
        <v>#N/A</v>
      </c>
      <c r="X60" t="str">
        <f t="shared" si="9"/>
        <v/>
      </c>
      <c r="Y60" t="e">
        <f t="shared" si="10"/>
        <v>#N/A</v>
      </c>
      <c r="Z60">
        <f t="shared" si="10"/>
        <v>1</v>
      </c>
      <c r="AA60">
        <f t="shared" si="10"/>
        <v>2</v>
      </c>
      <c r="AB60">
        <f t="shared" si="11"/>
        <v>1</v>
      </c>
      <c r="AC60" t="e">
        <f t="shared" si="12"/>
        <v>#N/A</v>
      </c>
      <c r="AD60" t="e">
        <f t="shared" si="13"/>
        <v>#N/A</v>
      </c>
      <c r="AE60" t="e">
        <f t="shared" si="14"/>
        <v>#N/A</v>
      </c>
      <c r="AF60" t="e">
        <f t="shared" si="14"/>
        <v>#N/A</v>
      </c>
    </row>
    <row r="61" spans="1:33" hidden="1" outlineLevel="1">
      <c r="A61" t="s">
        <v>47</v>
      </c>
      <c r="B61" t="str">
        <f>INDEX(A$2:A$20,MATCH(C61,AD$2:AD$20,0))</f>
        <v>Scheu Time (IRE)</v>
      </c>
      <c r="C61">
        <f>LARGE(AD$2:AD$20, D61)</f>
        <v>27.066500000000001</v>
      </c>
      <c r="D61">
        <v>1</v>
      </c>
      <c r="E61">
        <f>LARGE(AD$2:AD$20, F61)</f>
        <v>2.1</v>
      </c>
      <c r="F61">
        <v>2</v>
      </c>
      <c r="G61">
        <f t="shared" si="16"/>
        <v>0.92241331535292692</v>
      </c>
      <c r="H61">
        <f t="shared" si="17"/>
        <v>0.25</v>
      </c>
      <c r="J61">
        <v>10</v>
      </c>
      <c r="K61" t="e">
        <f t="shared" si="0"/>
        <v>#NUM!</v>
      </c>
      <c r="L61" t="e">
        <f t="shared" si="0"/>
        <v>#NUM!</v>
      </c>
      <c r="M61" t="e">
        <f t="shared" si="0"/>
        <v>#NUM!</v>
      </c>
      <c r="N61" t="e">
        <f t="shared" si="1"/>
        <v>#NUM!</v>
      </c>
      <c r="O61" t="e">
        <f t="shared" si="2"/>
        <v>#NUM!</v>
      </c>
      <c r="P61" t="e">
        <f t="shared" si="3"/>
        <v>#NUM!</v>
      </c>
      <c r="Q61" t="e">
        <f t="shared" si="4"/>
        <v>#NUM!</v>
      </c>
      <c r="R61" t="e">
        <f t="shared" si="5"/>
        <v>#NUM!</v>
      </c>
      <c r="S61">
        <f t="shared" si="6"/>
        <v>0</v>
      </c>
      <c r="V61" t="e">
        <f t="shared" si="7"/>
        <v>#N/A</v>
      </c>
      <c r="W61" t="e">
        <f t="shared" si="8"/>
        <v>#N/A</v>
      </c>
      <c r="X61" t="str">
        <f>IF(ISNA(W61),"",W61)</f>
        <v/>
      </c>
      <c r="Y61" t="e">
        <f t="shared" si="10"/>
        <v>#N/A</v>
      </c>
      <c r="Z61">
        <f t="shared" si="10"/>
        <v>1</v>
      </c>
      <c r="AA61">
        <f t="shared" si="10"/>
        <v>2</v>
      </c>
      <c r="AB61">
        <f t="shared" si="11"/>
        <v>1</v>
      </c>
      <c r="AC61" t="e">
        <f t="shared" si="12"/>
        <v>#N/A</v>
      </c>
      <c r="AD61" t="e">
        <f t="shared" si="13"/>
        <v>#N/A</v>
      </c>
      <c r="AE61" t="e">
        <f t="shared" si="14"/>
        <v>#N/A</v>
      </c>
      <c r="AF61" t="e">
        <f t="shared" si="14"/>
        <v>#N/A</v>
      </c>
    </row>
    <row r="62" spans="1:33" hidden="1" outlineLevel="1">
      <c r="A62" t="s">
        <v>116</v>
      </c>
      <c r="B62" t="str">
        <f>IF(OR(D2="5f ", D2="6f ", D2="7f ", D2="1m "), B57, IF(J2="2yo", B59, B53))</f>
        <v>Scheu Time (IRE)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 t="e">
        <f t="shared" si="10"/>
        <v>#N/A</v>
      </c>
      <c r="Z62">
        <f t="shared" si="10"/>
        <v>1</v>
      </c>
      <c r="AA62">
        <f t="shared" si="10"/>
        <v>2</v>
      </c>
      <c r="AB62">
        <f t="shared" si="11"/>
        <v>1</v>
      </c>
      <c r="AC62" t="e">
        <f t="shared" si="12"/>
        <v>#N/A</v>
      </c>
      <c r="AD62" t="e">
        <f t="shared" si="13"/>
        <v>#N/A</v>
      </c>
      <c r="AE62" t="e">
        <f t="shared" si="14"/>
        <v>#N/A</v>
      </c>
      <c r="AF62" t="e">
        <f t="shared" si="14"/>
        <v>#N/A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Scheu Time (IRE)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4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>
        <f t="shared" si="10"/>
        <v>1</v>
      </c>
      <c r="AA63">
        <f t="shared" si="10"/>
        <v>2</v>
      </c>
      <c r="AB63">
        <f t="shared" si="11"/>
        <v>1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Scheu Time (IRE)</v>
      </c>
      <c r="C64">
        <f>INDEX(AF$2:AF$20,MATCH(B64,A$2:A$20,0))</f>
        <v>0.25</v>
      </c>
      <c r="D64">
        <v>1</v>
      </c>
      <c r="E64">
        <f>SUMIF(B53:B61, B64, G53:G61)</f>
        <v>1.8027325728362964</v>
      </c>
      <c r="F64">
        <v>0</v>
      </c>
      <c r="G64" t="str">
        <f>K2</f>
        <v>EBF Stallions/Weddings At Western House National Hunt Novices Hurdle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>
        <f t="shared" si="10"/>
        <v>1</v>
      </c>
      <c r="AA64">
        <f t="shared" si="10"/>
        <v>2</v>
      </c>
      <c r="AB64">
        <f t="shared" si="11"/>
        <v>1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Scheu Time (IRE)</v>
      </c>
      <c r="C65">
        <f>INDEX(AF$2:AF$20,MATCH(B65,A$2:A$20,0))</f>
        <v>0.25</v>
      </c>
      <c r="D65">
        <v>1</v>
      </c>
      <c r="F65">
        <f>IF(G68="Non Handicap", F64+1, F64)</f>
        <v>1</v>
      </c>
      <c r="G65" t="str">
        <f>D2</f>
        <v xml:space="preserve">2m </v>
      </c>
      <c r="H65">
        <f>LARGE(G58:G60, 1)</f>
        <v>0.38980504507022573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>
        <f t="shared" si="10"/>
        <v>1</v>
      </c>
      <c r="AA65">
        <f t="shared" si="10"/>
        <v>2</v>
      </c>
      <c r="AB65">
        <f t="shared" si="11"/>
        <v>1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Scheu Time (IRE)</v>
      </c>
      <c r="C66">
        <f>INDEX(AF$2:AF$20,MATCH(B66,A$2:A$20,0))</f>
        <v>0.25</v>
      </c>
      <c r="D66">
        <v>1</v>
      </c>
      <c r="F66">
        <f>IF(B65=B66, F65+1, F65)</f>
        <v>2</v>
      </c>
      <c r="G66">
        <f>F2</f>
        <v>5458</v>
      </c>
      <c r="H66">
        <f ca="1">LARGE(F53:F55, 1)</f>
        <v>1.8027325728362964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>
        <f t="shared" si="10"/>
        <v>1</v>
      </c>
      <c r="AA66">
        <f t="shared" si="10"/>
        <v>2</v>
      </c>
      <c r="AB66">
        <f t="shared" si="11"/>
        <v>1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Scheu Time (IRE)</v>
      </c>
      <c r="F67">
        <f>IF(H63&lt;11, F66+1, F66)</f>
        <v>3</v>
      </c>
      <c r="G67" t="str">
        <f>G2</f>
        <v>Good</v>
      </c>
      <c r="H67" t="str">
        <f ca="1">INDEX(B53:B55,MATCH(H66,F53:F55,0))</f>
        <v>Scheu Time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>
        <f t="shared" si="10"/>
        <v>1</v>
      </c>
      <c r="AA67">
        <f t="shared" si="10"/>
        <v>2</v>
      </c>
      <c r="AB67">
        <f t="shared" si="11"/>
        <v>1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Scheu Time (IRE)</v>
      </c>
      <c r="B68" t="str">
        <f ca="1">IF(ISNA(A68), B56, A68)</f>
        <v>Scheu Time (IRE)</v>
      </c>
      <c r="C68">
        <f ca="1">INDEX(AF$2:AF$20,MATCH(B68,A$2:A$20,0))</f>
        <v>0.25</v>
      </c>
      <c r="D68">
        <v>1</v>
      </c>
      <c r="F68">
        <f ca="1">IF(E70&gt;0.5, F67+1, F67)</f>
        <v>4</v>
      </c>
      <c r="G68" t="str">
        <f>I2</f>
        <v>Non Handicap</v>
      </c>
      <c r="H68">
        <f ca="1">IF(G66&gt;10000, G70+1, G70)</f>
        <v>6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>
        <f t="shared" si="10"/>
        <v>1</v>
      </c>
      <c r="AA68">
        <f t="shared" si="10"/>
        <v>2</v>
      </c>
      <c r="AB68">
        <f t="shared" si="11"/>
        <v>1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Scheu Time (IRE)</v>
      </c>
      <c r="C69">
        <f ca="1">INDEX(AF$2:AF$20,MATCH(B69,A$2:A$20,0))</f>
        <v>0.25</v>
      </c>
      <c r="D69">
        <v>1</v>
      </c>
      <c r="F69">
        <f ca="1">IF(E70&gt;1, F68+1, F68)</f>
        <v>5</v>
      </c>
      <c r="G69">
        <f ca="1">IF(G66&lt;5000, F70-1, F70)</f>
        <v>6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>
        <f t="shared" si="10"/>
        <v>1</v>
      </c>
      <c r="AA69">
        <f t="shared" si="10"/>
        <v>2</v>
      </c>
      <c r="AB69">
        <f t="shared" si="11"/>
        <v>1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Scheu Time (IRE)</v>
      </c>
      <c r="C70">
        <f ca="1">INDEX(AF$2:AF$20,MATCH(B70,A$2:A$20,0))</f>
        <v>0.25</v>
      </c>
      <c r="D70">
        <v>1</v>
      </c>
      <c r="E70">
        <f ca="1">SUMIF(B53:B61, B70, G53:G61)</f>
        <v>1.8027325728362964</v>
      </c>
      <c r="F70">
        <f ca="1">IF(E70&gt;1.5, F69+1, F69)</f>
        <v>6</v>
      </c>
      <c r="G70">
        <f ca="1">IF(H63&gt;15, G69-1, G69)</f>
        <v>6</v>
      </c>
      <c r="H70" t="str">
        <f ca="1">IF(H68=0,"*",IF(H68=1,"*",IF(H68=2,"**",IF(H68=3,"***",IF(H68=4,"****",IF(H68&gt;=5,"*****","*"))))))</f>
        <v>*****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>
        <f t="shared" si="10"/>
        <v>1</v>
      </c>
      <c r="AA70">
        <f t="shared" si="10"/>
        <v>2</v>
      </c>
      <c r="AB70">
        <f t="shared" si="11"/>
        <v>1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>
        <f t="shared" si="10"/>
        <v>1</v>
      </c>
      <c r="AA71">
        <f t="shared" si="10"/>
        <v>2</v>
      </c>
      <c r="AB71">
        <f t="shared" si="11"/>
        <v>1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Scheu Time (IRE)</v>
      </c>
      <c r="C72">
        <f>C53</f>
        <v>205.83629999999999</v>
      </c>
      <c r="D72">
        <f>(1/C72)*(C72-C73)</f>
        <v>0.24210209763778295</v>
      </c>
      <c r="E72">
        <f>H53</f>
        <v>0.25</v>
      </c>
      <c r="F72">
        <f>(E72*10)-10</f>
        <v>-7.5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>
        <f t="shared" si="10"/>
        <v>1</v>
      </c>
      <c r="AA72">
        <f t="shared" si="10"/>
        <v>2</v>
      </c>
      <c r="AB72">
        <f t="shared" si="11"/>
        <v>1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Oh No</v>
      </c>
      <c r="C73">
        <f t="shared" si="19"/>
        <v>156.00290000000001</v>
      </c>
      <c r="D73">
        <f>(1/C73)*(C73-C74)</f>
        <v>0.10264745078456884</v>
      </c>
      <c r="E73">
        <f t="shared" ref="E73:E74" si="20">H54</f>
        <v>10</v>
      </c>
      <c r="F73">
        <f>(E73*10)-10</f>
        <v>90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>
        <f t="shared" si="10"/>
        <v>1</v>
      </c>
      <c r="AA73">
        <f t="shared" si="10"/>
        <v>2</v>
      </c>
      <c r="AB73">
        <f t="shared" si="11"/>
        <v>1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Stoney Rover (IRE)</v>
      </c>
      <c r="C74">
        <f t="shared" si="19"/>
        <v>139.9896</v>
      </c>
      <c r="E74">
        <f t="shared" si="20"/>
        <v>6.5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>
        <f t="shared" si="10"/>
        <v>1</v>
      </c>
      <c r="AA74">
        <f t="shared" si="10"/>
        <v>2</v>
      </c>
      <c r="AB74">
        <f t="shared" si="11"/>
        <v>1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>
        <f t="shared" si="10"/>
        <v>1</v>
      </c>
      <c r="AA75">
        <f t="shared" si="10"/>
        <v>2</v>
      </c>
      <c r="AB75">
        <f t="shared" si="11"/>
        <v>1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>
        <f t="shared" si="10"/>
        <v>1</v>
      </c>
      <c r="AA76">
        <f t="shared" si="10"/>
        <v>2</v>
      </c>
      <c r="AB76">
        <f t="shared" si="11"/>
        <v>1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0.25</v>
      </c>
      <c r="C77">
        <f>SMALL(AF2:AF50, 1)</f>
        <v>0.25</v>
      </c>
      <c r="D77" t="str">
        <f>IF(G77&lt;=3, "YES", "NO")</f>
        <v>YES</v>
      </c>
      <c r="E77">
        <f>IF(C77=0,SMALL(AF2:AF49,2), C77)</f>
        <v>0.25</v>
      </c>
      <c r="F77">
        <f>IF(E77=0, SMALL(AF2:AF49, 3), E77)</f>
        <v>0.25</v>
      </c>
      <c r="G77">
        <f>IF(F77=0, SMALL(AF2:AF49, 4), F77)</f>
        <v>0.25</v>
      </c>
      <c r="H77" t="str">
        <f>INDEX(A2:A50, MATCH(G77, AF2:AF50, 0))</f>
        <v>Scheu Time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>
        <f t="shared" si="10"/>
        <v>1</v>
      </c>
      <c r="AA77">
        <f t="shared" si="10"/>
        <v>2</v>
      </c>
      <c r="AB77">
        <f t="shared" si="11"/>
        <v>1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205.83629999999999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>
        <f t="shared" si="10"/>
        <v>1</v>
      </c>
      <c r="AA78">
        <f t="shared" si="10"/>
        <v>2</v>
      </c>
      <c r="AB78">
        <f t="shared" si="11"/>
        <v>1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205.83629999999999</v>
      </c>
      <c r="C79">
        <f>C78/B79</f>
        <v>4.8582295736952136E-5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Scheu Time (IRE) is highly rated.</v>
      </c>
      <c r="H79" t="str">
        <f>INDEX(A2:A50, MATCH(B79, AE2:AE50, 0))</f>
        <v>Scheu Time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>
        <f t="shared" si="10"/>
        <v>1</v>
      </c>
      <c r="AA79">
        <f t="shared" si="10"/>
        <v>2</v>
      </c>
      <c r="AB79">
        <f t="shared" si="11"/>
        <v>1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10.612500000000001</v>
      </c>
      <c r="C80">
        <f>(B81-B80)+0.01</f>
        <v>6.2431999999999999</v>
      </c>
      <c r="D80" t="str">
        <f>D2</f>
        <v xml:space="preserve">2m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>
        <f t="shared" si="10"/>
        <v>1</v>
      </c>
      <c r="AA80">
        <f t="shared" si="10"/>
        <v>2</v>
      </c>
      <c r="AB80">
        <f t="shared" si="11"/>
        <v>1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16.845700000000001</v>
      </c>
      <c r="C81">
        <f>C80/B81</f>
        <v>0.37061089773651434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Ringaringarosie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Ayr</v>
      </c>
    </row>
    <row r="82" spans="1:19" hidden="1" outlineLevel="1">
      <c r="A82" t="s">
        <v>110</v>
      </c>
      <c r="B82">
        <f>INDEX(M2:M49, MATCH(H77, A2:A49, 0))</f>
        <v>71.935299999999998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71.935299999999998</v>
      </c>
      <c r="C83">
        <f>C82/B83</f>
        <v>1.3901380824157263E-4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Scheu Time (IRE)is the form horse.</v>
      </c>
      <c r="H83" t="str">
        <f>INDEX(A2:A50,MATCH(B83,INDEX(M2:M50,0)))</f>
        <v>Ringaringarosie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1.2325999999999999</v>
      </c>
      <c r="C84">
        <f>(B85-B84)+0.01</f>
        <v>0.52610000000000001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1.7486999999999999</v>
      </c>
      <c r="C85">
        <f>C84/B85</f>
        <v>0.30085206153142335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Ringaringarosie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27.066500000000001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27.066500000000001</v>
      </c>
      <c r="C87">
        <f>C86/B87</f>
        <v>3.6946040308129973E-4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Scheu Time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2.8622000000000001</v>
      </c>
      <c r="C88">
        <f>B89-B88</f>
        <v>0</v>
      </c>
      <c r="H88" t="str">
        <f>INDEX(X2:X50, MATCH(B88, Y2:Y50, 0))</f>
        <v>Coleman, A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2.8622000000000001</v>
      </c>
      <c r="C89">
        <f>C88/B89</f>
        <v>0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Coleman, A. </v>
      </c>
      <c r="H89" t="str">
        <f>INDEX(X2:X50, MATCH(B89, Y2:Y50, 0))</f>
        <v>Coleman, A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38.762599999999999</v>
      </c>
      <c r="C90">
        <f>(B91-B90)+0.01</f>
        <v>4.1441000000000034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42.896700000000003</v>
      </c>
      <c r="C91">
        <f>(C90+0.01)/(B91+0.01)</f>
        <v>9.6817047221063449E-2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Oh No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0</v>
      </c>
      <c r="E92">
        <f>COUNTIF(D79:D91, "YES")</f>
        <v>0</v>
      </c>
      <c r="F92" t="str">
        <f>IF(E92=0, "", IF(E92=1, "*", IF(E92=2, "**", IF(E92=3, "***", IF(E92=4, "****", IF(E92&gt;4, "*****", ""))))))</f>
        <v/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45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0.37780000000000002</v>
      </c>
    </row>
    <row r="96" spans="1:19" hidden="1" outlineLevel="1">
      <c r="A96" t="s">
        <v>70</v>
      </c>
      <c r="B96">
        <f>INDEX(Sheet1!H:H, MATCH($A$51, Sheet1!$A:$A,0))</f>
        <v>0.24440000000000001</v>
      </c>
      <c r="C96" t="b">
        <f>IF(AND($B$94&gt;15,B96&gt;0.25),B55)</f>
        <v>0</v>
      </c>
      <c r="D96">
        <f t="shared" ref="D96:D101" si="22">RANK(B96, B$96:B$101, 2)</f>
        <v>4</v>
      </c>
      <c r="E96">
        <f t="shared" ref="E96:E101" si="23">7-D96</f>
        <v>3</v>
      </c>
      <c r="F96" t="str">
        <f t="shared" ref="F96:F101" si="24">IF(AND(OR(E96=1, E96=2), C96&lt;&gt;FALSE), C96, "")</f>
        <v/>
      </c>
      <c r="G96" t="str">
        <f>INDEX(F96:F101,MATCH(1,E96:E101,0))</f>
        <v>Scheu Time (IRE)</v>
      </c>
    </row>
    <row r="97" spans="1:6" hidden="1" outlineLevel="1">
      <c r="A97" t="s">
        <v>25</v>
      </c>
      <c r="B97">
        <f>INDEX(Sheet1!J:J, MATCH($A$51, Sheet1!$A:$A,0))</f>
        <v>0.26669999999999999</v>
      </c>
      <c r="C97" t="str">
        <f>IF(AND($B$94&gt;15,B97&gt;0.25),B56)</f>
        <v>Scheu Time (IRE)</v>
      </c>
      <c r="D97">
        <f t="shared" si="22"/>
        <v>5</v>
      </c>
      <c r="E97">
        <f t="shared" si="23"/>
        <v>2</v>
      </c>
      <c r="F97" t="str">
        <f t="shared" si="24"/>
        <v>Scheu Time (IRE)</v>
      </c>
    </row>
    <row r="98" spans="1:6" hidden="1" outlineLevel="1">
      <c r="A98" t="s">
        <v>28</v>
      </c>
      <c r="B98">
        <f>INDEX(Sheet1!L:L, MATCH($A$51, Sheet1!$A:$A,0))</f>
        <v>0.17780000000000001</v>
      </c>
      <c r="C98" t="b">
        <f>IF(AND($B$94&gt;15,B98&gt;0.25),B57)</f>
        <v>0</v>
      </c>
      <c r="D98">
        <f t="shared" si="22"/>
        <v>3</v>
      </c>
      <c r="E98">
        <f t="shared" si="23"/>
        <v>4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0.1111</v>
      </c>
      <c r="C99" t="b">
        <f>IF(AND($B$94&gt;15,B99&gt;0.25),B59)</f>
        <v>0</v>
      </c>
      <c r="D99">
        <f t="shared" si="22"/>
        <v>2</v>
      </c>
      <c r="E99">
        <f t="shared" si="23"/>
        <v>5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8.8900000000000007E-2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0.28889999999999999</v>
      </c>
      <c r="C101" t="str">
        <f>IF(AND($B$94&gt;15,B101&gt;0.25),B60)</f>
        <v>Scheu Time (IRE)</v>
      </c>
      <c r="D101">
        <f t="shared" si="22"/>
        <v>6</v>
      </c>
      <c r="E101">
        <f t="shared" si="23"/>
        <v>1</v>
      </c>
      <c r="F101" t="str">
        <f t="shared" si="24"/>
        <v>Scheu Time (IRE)</v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18.5703125" bestFit="1" customWidth="1"/>
    <col min="3" max="5" width="12" bestFit="1" customWidth="1"/>
    <col min="6" max="6" width="13.28515625" bestFit="1" customWidth="1"/>
    <col min="7" max="7" width="97" bestFit="1" customWidth="1"/>
    <col min="8" max="8" width="18.5703125" bestFit="1" customWidth="1"/>
    <col min="9" max="9" width="13.42578125" bestFit="1" customWidth="1"/>
    <col min="10" max="10" width="16.28515625" bestFit="1" customWidth="1"/>
    <col min="11" max="11" width="41.85546875" bestFit="1" customWidth="1"/>
    <col min="12" max="19" width="18.57031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7.42578125" bestFit="1" customWidth="1"/>
    <col min="25" max="25" width="14.42578125" bestFit="1" customWidth="1"/>
    <col min="26" max="26" width="16.85546875" bestFit="1" customWidth="1"/>
    <col min="27" max="27" width="15" bestFit="1" customWidth="1"/>
    <col min="28" max="28" width="19.71093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746</v>
      </c>
      <c r="B2" s="1">
        <v>0.56944444444444442</v>
      </c>
      <c r="C2" t="s">
        <v>226</v>
      </c>
      <c r="D2" t="s">
        <v>743</v>
      </c>
      <c r="E2" t="s">
        <v>388</v>
      </c>
      <c r="F2">
        <v>3493</v>
      </c>
      <c r="G2" t="s">
        <v>231</v>
      </c>
      <c r="H2" t="s">
        <v>232</v>
      </c>
      <c r="I2" t="s">
        <v>233</v>
      </c>
      <c r="J2" t="s">
        <v>744</v>
      </c>
      <c r="K2" t="s">
        <v>745</v>
      </c>
      <c r="L2">
        <v>4</v>
      </c>
      <c r="M2">
        <v>82.684700000000007</v>
      </c>
      <c r="N2">
        <v>42.06</v>
      </c>
      <c r="O2">
        <v>28.7392</v>
      </c>
      <c r="P2">
        <v>8.8984000000000005</v>
      </c>
      <c r="Q2">
        <v>3.7149999999999999</v>
      </c>
      <c r="R2">
        <v>3.6215000000000002</v>
      </c>
      <c r="S2">
        <v>2.8422999999999998</v>
      </c>
      <c r="T2">
        <v>1.4910000000000001</v>
      </c>
      <c r="U2">
        <v>0.84760000000000002</v>
      </c>
      <c r="V2">
        <v>1.2242999999999999</v>
      </c>
      <c r="W2">
        <v>17.3064</v>
      </c>
      <c r="X2" t="s">
        <v>747</v>
      </c>
      <c r="Y2">
        <v>0.93030000000000002</v>
      </c>
      <c r="Z2" t="s">
        <v>288</v>
      </c>
      <c r="AA2">
        <v>0.26919999999999999</v>
      </c>
      <c r="AB2" t="s">
        <v>529</v>
      </c>
      <c r="AC2">
        <v>0.2878</v>
      </c>
      <c r="AD2">
        <v>15.095800000000001</v>
      </c>
      <c r="AE2" s="23">
        <v>210.0137</v>
      </c>
      <c r="AF2">
        <v>5.5</v>
      </c>
      <c r="AG2">
        <v>60</v>
      </c>
    </row>
    <row r="3" spans="1:33">
      <c r="A3" t="s">
        <v>749</v>
      </c>
      <c r="B3" s="1">
        <v>0.56944444444444442</v>
      </c>
      <c r="C3" t="s">
        <v>226</v>
      </c>
      <c r="D3" t="s">
        <v>743</v>
      </c>
      <c r="E3" t="s">
        <v>388</v>
      </c>
      <c r="F3">
        <v>3493</v>
      </c>
      <c r="G3" t="s">
        <v>231</v>
      </c>
      <c r="H3" t="s">
        <v>232</v>
      </c>
      <c r="I3" t="s">
        <v>233</v>
      </c>
      <c r="J3" t="s">
        <v>744</v>
      </c>
      <c r="K3" t="s">
        <v>745</v>
      </c>
      <c r="L3">
        <v>4</v>
      </c>
      <c r="M3">
        <v>55.515000000000001</v>
      </c>
      <c r="N3">
        <v>49.332000000000001</v>
      </c>
      <c r="O3">
        <v>18.110900000000001</v>
      </c>
      <c r="P3">
        <v>8.3257999999999992</v>
      </c>
      <c r="Q3">
        <v>6.5488999999999997</v>
      </c>
      <c r="R3">
        <v>4.2710999999999997</v>
      </c>
      <c r="S3">
        <v>3.0470000000000002</v>
      </c>
      <c r="T3">
        <v>1.9120999999999999</v>
      </c>
      <c r="U3">
        <v>1.8971</v>
      </c>
      <c r="V3">
        <v>1.2261</v>
      </c>
      <c r="W3">
        <v>18.190000000000001</v>
      </c>
      <c r="X3" t="s">
        <v>276</v>
      </c>
      <c r="Y3">
        <v>1.8127</v>
      </c>
      <c r="Z3" t="s">
        <v>277</v>
      </c>
      <c r="AA3">
        <v>1.5530999999999999</v>
      </c>
      <c r="AB3" t="s">
        <v>319</v>
      </c>
      <c r="AC3">
        <v>1.2128000000000001</v>
      </c>
      <c r="AD3">
        <v>19.6206</v>
      </c>
      <c r="AE3">
        <v>192.5753</v>
      </c>
      <c r="AF3">
        <v>10</v>
      </c>
      <c r="AG3">
        <v>59</v>
      </c>
    </row>
    <row r="4" spans="1:33">
      <c r="A4" t="s">
        <v>750</v>
      </c>
      <c r="B4" s="1">
        <v>0.56944444444444442</v>
      </c>
      <c r="C4" t="s">
        <v>226</v>
      </c>
      <c r="D4" t="s">
        <v>743</v>
      </c>
      <c r="E4" t="s">
        <v>388</v>
      </c>
      <c r="F4">
        <v>3493</v>
      </c>
      <c r="G4" t="s">
        <v>231</v>
      </c>
      <c r="H4" t="s">
        <v>232</v>
      </c>
      <c r="I4" t="s">
        <v>233</v>
      </c>
      <c r="J4" t="s">
        <v>744</v>
      </c>
      <c r="K4" t="s">
        <v>745</v>
      </c>
      <c r="L4">
        <v>4</v>
      </c>
      <c r="M4">
        <v>67.89</v>
      </c>
      <c r="N4">
        <v>41.024000000000001</v>
      </c>
      <c r="O4">
        <v>20.109200000000001</v>
      </c>
      <c r="P4">
        <v>7.0625</v>
      </c>
      <c r="Q4">
        <v>4.7774999999999999</v>
      </c>
      <c r="R4">
        <v>3.7174999999999998</v>
      </c>
      <c r="S4">
        <v>4.3726000000000003</v>
      </c>
      <c r="T4">
        <v>3.3490000000000002</v>
      </c>
      <c r="U4">
        <v>1.7151000000000001</v>
      </c>
      <c r="V4">
        <v>0.74519999999999997</v>
      </c>
      <c r="W4">
        <v>17.755700000000001</v>
      </c>
      <c r="X4" t="s">
        <v>751</v>
      </c>
      <c r="Y4">
        <v>1.8007</v>
      </c>
      <c r="Z4" t="s">
        <v>752</v>
      </c>
      <c r="AA4">
        <v>1.6665000000000001</v>
      </c>
      <c r="AB4" t="s">
        <v>753</v>
      </c>
      <c r="AC4">
        <v>1.3559000000000001</v>
      </c>
      <c r="AD4">
        <v>7.6184000000000003</v>
      </c>
      <c r="AE4">
        <v>184.9597</v>
      </c>
      <c r="AF4">
        <v>8</v>
      </c>
      <c r="AG4">
        <v>65</v>
      </c>
    </row>
    <row r="5" spans="1:33">
      <c r="A5" t="s">
        <v>754</v>
      </c>
      <c r="B5" s="1">
        <v>0.56944444444444442</v>
      </c>
      <c r="C5" t="s">
        <v>226</v>
      </c>
      <c r="D5" t="s">
        <v>743</v>
      </c>
      <c r="E5" t="s">
        <v>388</v>
      </c>
      <c r="F5">
        <v>3493</v>
      </c>
      <c r="G5" t="s">
        <v>231</v>
      </c>
      <c r="H5" t="s">
        <v>232</v>
      </c>
      <c r="I5" t="s">
        <v>233</v>
      </c>
      <c r="J5" t="s">
        <v>744</v>
      </c>
      <c r="K5" t="s">
        <v>745</v>
      </c>
      <c r="L5">
        <v>3</v>
      </c>
      <c r="M5">
        <v>43.533999999999999</v>
      </c>
      <c r="N5">
        <v>64.001199999999997</v>
      </c>
      <c r="O5">
        <v>14.152900000000001</v>
      </c>
      <c r="P5">
        <v>8.9558999999999997</v>
      </c>
      <c r="Q5">
        <v>4.1566000000000001</v>
      </c>
      <c r="R5">
        <v>3.5398000000000001</v>
      </c>
      <c r="S5">
        <v>2.1006</v>
      </c>
      <c r="T5">
        <v>1.6242000000000001</v>
      </c>
      <c r="U5">
        <v>1.5105</v>
      </c>
      <c r="V5">
        <v>1.5281</v>
      </c>
      <c r="W5">
        <v>16.012899999999998</v>
      </c>
      <c r="X5" t="s">
        <v>401</v>
      </c>
      <c r="Y5">
        <v>0.83699999999999997</v>
      </c>
      <c r="Z5" t="s">
        <v>603</v>
      </c>
      <c r="AA5">
        <v>0.4037</v>
      </c>
      <c r="AB5" t="s">
        <v>642</v>
      </c>
      <c r="AC5">
        <v>1.1919999999999999</v>
      </c>
      <c r="AD5">
        <v>15.7669</v>
      </c>
      <c r="AE5">
        <v>179.31639999999999</v>
      </c>
      <c r="AF5">
        <v>14</v>
      </c>
      <c r="AG5">
        <v>58</v>
      </c>
    </row>
    <row r="6" spans="1:33">
      <c r="A6" t="s">
        <v>755</v>
      </c>
      <c r="B6" s="1">
        <v>0.56944444444444442</v>
      </c>
      <c r="C6" t="s">
        <v>226</v>
      </c>
      <c r="D6" t="s">
        <v>743</v>
      </c>
      <c r="E6" t="s">
        <v>388</v>
      </c>
      <c r="F6">
        <v>3493</v>
      </c>
      <c r="G6" t="s">
        <v>231</v>
      </c>
      <c r="H6" t="s">
        <v>232</v>
      </c>
      <c r="I6" t="s">
        <v>233</v>
      </c>
      <c r="J6" t="s">
        <v>744</v>
      </c>
      <c r="K6" t="s">
        <v>745</v>
      </c>
      <c r="L6">
        <v>5</v>
      </c>
      <c r="M6">
        <v>54.634500000000003</v>
      </c>
      <c r="N6">
        <v>49.283299999999997</v>
      </c>
      <c r="O6">
        <v>22.702999999999999</v>
      </c>
      <c r="P6">
        <v>6.5507</v>
      </c>
      <c r="Q6">
        <v>5.5194000000000001</v>
      </c>
      <c r="R6">
        <v>3.8056000000000001</v>
      </c>
      <c r="S6">
        <v>3.1677</v>
      </c>
      <c r="T6">
        <v>2.0908000000000002</v>
      </c>
      <c r="U6">
        <v>1.1443000000000001</v>
      </c>
      <c r="V6">
        <v>0.87680000000000002</v>
      </c>
      <c r="W6">
        <v>11.6214</v>
      </c>
      <c r="X6" t="s">
        <v>237</v>
      </c>
      <c r="Y6">
        <v>1.8721000000000001</v>
      </c>
      <c r="Z6" t="s">
        <v>756</v>
      </c>
      <c r="AA6">
        <v>1.1392</v>
      </c>
      <c r="AB6" t="s">
        <v>757</v>
      </c>
      <c r="AC6">
        <v>1.4133</v>
      </c>
      <c r="AD6">
        <v>7.7657999999999996</v>
      </c>
      <c r="AE6">
        <v>173.58789999999999</v>
      </c>
      <c r="AF6">
        <v>4</v>
      </c>
      <c r="AG6">
        <v>67</v>
      </c>
    </row>
    <row r="7" spans="1:33">
      <c r="A7" t="s">
        <v>758</v>
      </c>
      <c r="B7" s="1">
        <v>0.56944444444444442</v>
      </c>
      <c r="C7" t="s">
        <v>226</v>
      </c>
      <c r="D7" t="s">
        <v>743</v>
      </c>
      <c r="E7" t="s">
        <v>388</v>
      </c>
      <c r="F7">
        <v>3493</v>
      </c>
      <c r="G7" t="s">
        <v>231</v>
      </c>
      <c r="H7" t="s">
        <v>232</v>
      </c>
      <c r="I7" t="s">
        <v>233</v>
      </c>
      <c r="J7" t="s">
        <v>744</v>
      </c>
      <c r="K7" t="s">
        <v>745</v>
      </c>
      <c r="L7">
        <v>3</v>
      </c>
      <c r="M7">
        <v>33.819000000000003</v>
      </c>
      <c r="N7">
        <v>35.308599999999998</v>
      </c>
      <c r="O7">
        <v>28.677099999999999</v>
      </c>
      <c r="P7">
        <v>12.797000000000001</v>
      </c>
      <c r="Q7">
        <v>5.5708000000000002</v>
      </c>
      <c r="R7">
        <v>4.6041999999999996</v>
      </c>
      <c r="S7">
        <v>4.4871999999999996</v>
      </c>
      <c r="T7">
        <v>2.1564000000000001</v>
      </c>
      <c r="U7">
        <v>1.4358</v>
      </c>
      <c r="V7">
        <v>1.3068</v>
      </c>
      <c r="W7">
        <v>15.2607</v>
      </c>
      <c r="X7" t="s">
        <v>254</v>
      </c>
      <c r="Y7">
        <v>2.8199999999999999E-2</v>
      </c>
      <c r="Z7" t="s">
        <v>759</v>
      </c>
      <c r="AA7">
        <v>4.8000000000000001E-2</v>
      </c>
      <c r="AB7" t="s">
        <v>760</v>
      </c>
      <c r="AC7">
        <v>1.6586000000000001</v>
      </c>
      <c r="AD7">
        <v>20.616700000000002</v>
      </c>
      <c r="AE7">
        <v>167.77510000000001</v>
      </c>
      <c r="AF7">
        <v>14</v>
      </c>
      <c r="AG7">
        <v>60</v>
      </c>
    </row>
    <row r="8" spans="1:33">
      <c r="A8" t="s">
        <v>761</v>
      </c>
      <c r="B8" s="1">
        <v>0.56944444444444442</v>
      </c>
      <c r="C8" t="s">
        <v>226</v>
      </c>
      <c r="D8" t="s">
        <v>743</v>
      </c>
      <c r="E8" t="s">
        <v>388</v>
      </c>
      <c r="F8">
        <v>3493</v>
      </c>
      <c r="G8" t="s">
        <v>231</v>
      </c>
      <c r="H8" t="s">
        <v>232</v>
      </c>
      <c r="I8" t="s">
        <v>233</v>
      </c>
      <c r="J8" t="s">
        <v>744</v>
      </c>
      <c r="K8" t="s">
        <v>745</v>
      </c>
      <c r="L8">
        <v>5</v>
      </c>
      <c r="M8">
        <v>37.238199999999999</v>
      </c>
      <c r="N8">
        <v>56.6464</v>
      </c>
      <c r="O8">
        <v>22.9239</v>
      </c>
      <c r="P8">
        <v>4.0583999999999998</v>
      </c>
      <c r="Q8">
        <v>4.3042999999999996</v>
      </c>
      <c r="R8">
        <v>1.7597</v>
      </c>
      <c r="S8">
        <v>2.3995000000000002</v>
      </c>
      <c r="T8">
        <v>0.82940000000000003</v>
      </c>
      <c r="U8">
        <v>1.0916999999999999</v>
      </c>
      <c r="V8">
        <v>1.2037</v>
      </c>
      <c r="W8">
        <v>14.92</v>
      </c>
      <c r="X8" t="s">
        <v>287</v>
      </c>
      <c r="Y8">
        <v>0.63580000000000003</v>
      </c>
      <c r="Z8" t="s">
        <v>424</v>
      </c>
      <c r="AA8">
        <v>3.1251000000000002</v>
      </c>
      <c r="AB8" t="s">
        <v>762</v>
      </c>
      <c r="AC8">
        <v>1.9726999999999999</v>
      </c>
      <c r="AD8">
        <v>13.117900000000001</v>
      </c>
      <c r="AE8">
        <v>166.22669999999999</v>
      </c>
      <c r="AF8">
        <v>20</v>
      </c>
      <c r="AG8">
        <v>48</v>
      </c>
    </row>
    <row r="9" spans="1:33">
      <c r="A9" t="s">
        <v>763</v>
      </c>
      <c r="B9" s="1">
        <v>0.56944444444444442</v>
      </c>
      <c r="C9" t="s">
        <v>226</v>
      </c>
      <c r="D9" t="s">
        <v>743</v>
      </c>
      <c r="E9" t="s">
        <v>388</v>
      </c>
      <c r="F9">
        <v>3493</v>
      </c>
      <c r="G9" t="s">
        <v>231</v>
      </c>
      <c r="H9" t="s">
        <v>232</v>
      </c>
      <c r="I9" t="s">
        <v>233</v>
      </c>
      <c r="J9" t="s">
        <v>744</v>
      </c>
      <c r="K9" t="s">
        <v>745</v>
      </c>
      <c r="L9">
        <v>3</v>
      </c>
      <c r="M9">
        <v>45.95</v>
      </c>
      <c r="N9">
        <v>37.968000000000004</v>
      </c>
      <c r="O9">
        <v>23.029199999999999</v>
      </c>
      <c r="P9">
        <v>7.3963999999999999</v>
      </c>
      <c r="Q9">
        <v>5.38</v>
      </c>
      <c r="R9">
        <v>3.5798000000000001</v>
      </c>
      <c r="S9">
        <v>2.5434999999999999</v>
      </c>
      <c r="T9">
        <v>1.4937</v>
      </c>
      <c r="U9">
        <v>1.8837999999999999</v>
      </c>
      <c r="V9">
        <v>1.3254999999999999</v>
      </c>
      <c r="W9">
        <v>17.805</v>
      </c>
      <c r="X9" t="s">
        <v>246</v>
      </c>
      <c r="Y9">
        <v>1.8609</v>
      </c>
      <c r="Z9" t="s">
        <v>405</v>
      </c>
      <c r="AA9">
        <v>2.0807000000000002</v>
      </c>
      <c r="AB9" t="s">
        <v>764</v>
      </c>
      <c r="AC9">
        <v>1.1879</v>
      </c>
      <c r="AD9">
        <v>12.1669</v>
      </c>
      <c r="AE9">
        <v>165.6514</v>
      </c>
      <c r="AF9">
        <v>8</v>
      </c>
      <c r="AG9">
        <v>57</v>
      </c>
    </row>
    <row r="10" spans="1:33">
      <c r="A10" t="s">
        <v>765</v>
      </c>
      <c r="B10" s="1">
        <v>0.56944444444444442</v>
      </c>
      <c r="C10" t="s">
        <v>226</v>
      </c>
      <c r="D10" t="s">
        <v>743</v>
      </c>
      <c r="E10" t="s">
        <v>388</v>
      </c>
      <c r="F10">
        <v>3493</v>
      </c>
      <c r="G10" t="s">
        <v>231</v>
      </c>
      <c r="H10" t="s">
        <v>232</v>
      </c>
      <c r="I10" t="s">
        <v>233</v>
      </c>
      <c r="J10" t="s">
        <v>744</v>
      </c>
      <c r="K10" t="s">
        <v>745</v>
      </c>
      <c r="L10">
        <v>5</v>
      </c>
      <c r="M10">
        <v>55.158000000000001</v>
      </c>
      <c r="N10">
        <v>38.095599999999997</v>
      </c>
      <c r="O10">
        <v>24.078700000000001</v>
      </c>
      <c r="P10">
        <v>4.9016000000000002</v>
      </c>
      <c r="Q10">
        <v>4.8929999999999998</v>
      </c>
      <c r="R10">
        <v>5.6040000000000001</v>
      </c>
      <c r="S10">
        <v>2.2987000000000002</v>
      </c>
      <c r="T10">
        <v>1.2444</v>
      </c>
      <c r="U10">
        <v>1.6011</v>
      </c>
      <c r="V10">
        <v>1.0553999999999999</v>
      </c>
      <c r="W10">
        <v>0</v>
      </c>
      <c r="X10" t="s">
        <v>284</v>
      </c>
      <c r="Y10">
        <v>1.1754</v>
      </c>
      <c r="Z10" t="s">
        <v>766</v>
      </c>
      <c r="AA10">
        <v>1.3261000000000001</v>
      </c>
      <c r="AB10" t="s">
        <v>767</v>
      </c>
      <c r="AC10">
        <v>1.1321000000000001</v>
      </c>
      <c r="AD10">
        <v>22.742899999999999</v>
      </c>
      <c r="AE10">
        <v>165.30699999999999</v>
      </c>
      <c r="AF10">
        <v>3.5</v>
      </c>
      <c r="AG10">
        <v>78</v>
      </c>
    </row>
    <row r="11" spans="1:33">
      <c r="A11" t="s">
        <v>768</v>
      </c>
      <c r="B11" s="1">
        <v>0.56944444444444442</v>
      </c>
      <c r="C11" t="s">
        <v>226</v>
      </c>
      <c r="D11" t="s">
        <v>743</v>
      </c>
      <c r="E11" t="s">
        <v>388</v>
      </c>
      <c r="F11">
        <v>3493</v>
      </c>
      <c r="G11" t="s">
        <v>231</v>
      </c>
      <c r="H11" t="s">
        <v>232</v>
      </c>
      <c r="I11" t="s">
        <v>233</v>
      </c>
      <c r="J11" t="s">
        <v>744</v>
      </c>
      <c r="K11" t="s">
        <v>745</v>
      </c>
      <c r="L11">
        <v>5</v>
      </c>
      <c r="M11">
        <v>36.691000000000003</v>
      </c>
      <c r="N11">
        <v>39.5002</v>
      </c>
      <c r="O11">
        <v>36.126399999999997</v>
      </c>
      <c r="P11">
        <v>8.6478999999999999</v>
      </c>
      <c r="Q11">
        <v>6.5801999999999996</v>
      </c>
      <c r="R11">
        <v>3.3687999999999998</v>
      </c>
      <c r="S11">
        <v>2.1181000000000001</v>
      </c>
      <c r="T11">
        <v>1.6114999999999999</v>
      </c>
      <c r="U11">
        <v>1.2637</v>
      </c>
      <c r="V11">
        <v>1.0033000000000001</v>
      </c>
      <c r="W11">
        <v>10.0236</v>
      </c>
      <c r="X11" t="s">
        <v>250</v>
      </c>
      <c r="Y11">
        <v>0.73080000000000001</v>
      </c>
      <c r="Z11" t="s">
        <v>769</v>
      </c>
      <c r="AA11">
        <v>0.90959999999999996</v>
      </c>
      <c r="AB11" t="s">
        <v>678</v>
      </c>
      <c r="AC11">
        <v>2.4672000000000001</v>
      </c>
      <c r="AD11">
        <v>12.8377</v>
      </c>
      <c r="AE11">
        <v>163.87989999999999</v>
      </c>
      <c r="AF11">
        <v>12</v>
      </c>
      <c r="AG11">
        <v>61</v>
      </c>
    </row>
    <row r="12" spans="1:33">
      <c r="A12" t="s">
        <v>770</v>
      </c>
      <c r="B12" s="1">
        <v>0.56944444444444442</v>
      </c>
      <c r="C12" t="s">
        <v>226</v>
      </c>
      <c r="D12" t="s">
        <v>743</v>
      </c>
      <c r="E12" t="s">
        <v>388</v>
      </c>
      <c r="F12">
        <v>3493</v>
      </c>
      <c r="G12" t="s">
        <v>231</v>
      </c>
      <c r="H12" t="s">
        <v>232</v>
      </c>
      <c r="I12" t="s">
        <v>233</v>
      </c>
      <c r="J12" t="s">
        <v>744</v>
      </c>
      <c r="K12" t="s">
        <v>745</v>
      </c>
      <c r="L12">
        <v>3</v>
      </c>
      <c r="M12">
        <v>43.856000000000002</v>
      </c>
      <c r="N12">
        <v>49.320999999999998</v>
      </c>
      <c r="O12">
        <v>16.626000000000001</v>
      </c>
      <c r="P12">
        <v>5.8384999999999998</v>
      </c>
      <c r="Q12">
        <v>4.1833</v>
      </c>
      <c r="R12">
        <v>2.8691</v>
      </c>
      <c r="S12">
        <v>1.8758999999999999</v>
      </c>
      <c r="T12">
        <v>1.5740000000000001</v>
      </c>
      <c r="U12">
        <v>1.5104</v>
      </c>
      <c r="V12">
        <v>0.96709999999999996</v>
      </c>
      <c r="W12">
        <v>9.1870999999999992</v>
      </c>
      <c r="X12" t="s">
        <v>419</v>
      </c>
      <c r="Y12">
        <v>0.32840000000000003</v>
      </c>
      <c r="Z12" t="s">
        <v>771</v>
      </c>
      <c r="AA12">
        <v>0.1938</v>
      </c>
      <c r="AB12" t="s">
        <v>772</v>
      </c>
      <c r="AC12">
        <v>0.41110000000000002</v>
      </c>
      <c r="AD12">
        <v>5.6551</v>
      </c>
      <c r="AE12">
        <v>144.39689999999999</v>
      </c>
      <c r="AF12">
        <v>16</v>
      </c>
      <c r="AG12">
        <v>50</v>
      </c>
    </row>
    <row r="13" spans="1:33">
      <c r="A13" t="s">
        <v>773</v>
      </c>
      <c r="B13" s="1">
        <v>0.56944444444444442</v>
      </c>
      <c r="C13" t="s">
        <v>226</v>
      </c>
      <c r="D13" t="s">
        <v>743</v>
      </c>
      <c r="E13" t="s">
        <v>388</v>
      </c>
      <c r="F13">
        <v>3493</v>
      </c>
      <c r="G13" t="s">
        <v>231</v>
      </c>
      <c r="H13" t="s">
        <v>232</v>
      </c>
      <c r="I13" t="s">
        <v>233</v>
      </c>
      <c r="J13" t="s">
        <v>744</v>
      </c>
      <c r="K13" t="s">
        <v>745</v>
      </c>
      <c r="L13">
        <v>4</v>
      </c>
      <c r="M13">
        <v>36.700000000000003</v>
      </c>
      <c r="N13">
        <v>25.776</v>
      </c>
      <c r="O13">
        <v>13.256600000000001</v>
      </c>
      <c r="P13">
        <v>4.9130000000000003</v>
      </c>
      <c r="Q13">
        <v>4.5918999999999999</v>
      </c>
      <c r="R13">
        <v>2.2709000000000001</v>
      </c>
      <c r="S13">
        <v>0</v>
      </c>
      <c r="T13">
        <v>0</v>
      </c>
      <c r="U13">
        <v>0</v>
      </c>
      <c r="V13">
        <v>0</v>
      </c>
      <c r="W13">
        <v>13.949299999999999</v>
      </c>
      <c r="X13" t="s">
        <v>262</v>
      </c>
      <c r="Y13">
        <v>0.97270000000000001</v>
      </c>
      <c r="Z13" t="s">
        <v>774</v>
      </c>
      <c r="AA13">
        <v>0.85929999999999995</v>
      </c>
      <c r="AB13" t="s">
        <v>775</v>
      </c>
      <c r="AC13">
        <v>0.41199999999999998</v>
      </c>
      <c r="AD13">
        <v>3</v>
      </c>
      <c r="AE13">
        <v>111.72069999999999</v>
      </c>
      <c r="AF13">
        <v>25</v>
      </c>
      <c r="AG13">
        <v>40</v>
      </c>
    </row>
    <row r="14" spans="1:33">
      <c r="A14" t="s">
        <v>776</v>
      </c>
      <c r="B14" s="1">
        <v>0.56944444444444442</v>
      </c>
      <c r="C14" t="s">
        <v>226</v>
      </c>
      <c r="D14" t="s">
        <v>743</v>
      </c>
      <c r="E14" t="s">
        <v>388</v>
      </c>
      <c r="F14">
        <v>3493</v>
      </c>
      <c r="G14" t="s">
        <v>231</v>
      </c>
      <c r="H14" t="s">
        <v>232</v>
      </c>
      <c r="I14" t="s">
        <v>233</v>
      </c>
      <c r="J14" t="s">
        <v>744</v>
      </c>
      <c r="K14" t="s">
        <v>745</v>
      </c>
      <c r="L14">
        <v>4</v>
      </c>
      <c r="M14">
        <v>21.541499999999999</v>
      </c>
      <c r="N14">
        <v>19.8996</v>
      </c>
      <c r="O14">
        <v>8.2745999999999995</v>
      </c>
      <c r="P14">
        <v>4.2361000000000004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11.357900000000001</v>
      </c>
      <c r="X14" t="s">
        <v>273</v>
      </c>
      <c r="Y14">
        <v>0.51590000000000003</v>
      </c>
      <c r="Z14" t="s">
        <v>424</v>
      </c>
      <c r="AA14">
        <v>2.8395000000000001</v>
      </c>
      <c r="AB14" t="s">
        <v>777</v>
      </c>
      <c r="AC14">
        <v>1.0941000000000001</v>
      </c>
      <c r="AD14">
        <v>3</v>
      </c>
      <c r="AE14">
        <v>80.052899999999994</v>
      </c>
      <c r="AF14">
        <v>50</v>
      </c>
      <c r="AG14">
        <v>28</v>
      </c>
    </row>
    <row r="51" spans="1:33" hidden="1" outlineLevel="1">
      <c r="A51" t="str">
        <f>C2</f>
        <v>Redcar</v>
      </c>
      <c r="B51">
        <f>B2</f>
        <v>0.56944444444444442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Warriors Spirit (IRE)</v>
      </c>
      <c r="L52" t="str">
        <f t="shared" si="0"/>
        <v>Im Yer Man</v>
      </c>
      <c r="M52" t="str">
        <f t="shared" si="0"/>
        <v>Almunther (IRE)</v>
      </c>
      <c r="N52" t="str">
        <f t="shared" ref="N52:N91" si="1">INDEX($A$2:$A$20,(MATCH(LARGE(W$2:W$20,$J52),W$2:W$20,0)))</f>
        <v>Acadian Angel (IRE)</v>
      </c>
      <c r="O52" t="str">
        <f t="shared" ref="O52:O91" si="2">INDEX($A$2:$A$20,(MATCH(LARGE(AA$2:AA$20,$J52),AA$2:AA$20,0)))</f>
        <v>Little Pippin</v>
      </c>
      <c r="P52" t="str">
        <f t="shared" ref="P52:P91" si="3">INDEX($A$2:$A$20,(MATCH(LARGE(Y$2:Y$20,$J52),Y$2:Y$20,0)))</f>
        <v>Vincents Forever</v>
      </c>
      <c r="Q52" t="str">
        <f t="shared" ref="Q52:Q91" si="4">INDEX($A$2:$A$20,(MATCH(LARGE(Y$2:Y$20,$J52),Y$2:Y$20,0)))</f>
        <v>Vincents Forever</v>
      </c>
      <c r="R52" t="str">
        <f t="shared" ref="R52:R91" si="5">INDEX($A$2:$A$20,(MATCH(LARGE(AD$2:AD$20,$J52),AD$2:AD$20,0)))</f>
        <v>King of Naples</v>
      </c>
      <c r="S52" t="str">
        <f t="shared" ref="S52:S80" si="6">A2</f>
        <v>Warriors Spirit (IRE)</v>
      </c>
      <c r="V52">
        <f t="shared" ref="V52:V80" si="7">SUM(Y52:AF52)</f>
        <v>63</v>
      </c>
      <c r="W52">
        <f t="shared" ref="W52:W80" si="8">V52-AG2</f>
        <v>3</v>
      </c>
      <c r="X52">
        <f t="shared" ref="X52:X60" si="9">IF(ISNA(W52),"",W52)</f>
        <v>3</v>
      </c>
      <c r="Y52">
        <f t="shared" ref="Y52:AA80" si="10">(($H$63+1)-(RANK(M2,M$2:M$30)))</f>
        <v>13</v>
      </c>
      <c r="Z52">
        <f t="shared" si="10"/>
        <v>8</v>
      </c>
      <c r="AA52">
        <f t="shared" si="10"/>
        <v>12</v>
      </c>
      <c r="AB52">
        <f t="shared" ref="AB52:AB80" si="11">(($H$63+1)-(RANK(W2,W$2:W$30)))</f>
        <v>10</v>
      </c>
      <c r="AC52">
        <f t="shared" ref="AC52:AC80" si="12">(($H$63+1)-(RANK(Y2,Y$2:Y$30)))</f>
        <v>7</v>
      </c>
      <c r="AD52">
        <f t="shared" ref="AD52:AD80" si="13">(($H$63+1)-(RANK(AA2,AA$2:AA$30)))</f>
        <v>3</v>
      </c>
      <c r="AE52">
        <f t="shared" ref="AE52:AF80" si="14">(($H$63+1)-(RANK(AC2,AC$2:AC$30)))</f>
        <v>1</v>
      </c>
      <c r="AF52">
        <f t="shared" si="14"/>
        <v>9</v>
      </c>
      <c r="AG52" t="str">
        <f>INDEX(S52:S92, MATCH(LARGE(X52:X92, 1),X52:X92, 0))</f>
        <v>Little Pippin</v>
      </c>
    </row>
    <row r="53" spans="1:33" hidden="1" outlineLevel="1">
      <c r="A53" t="s">
        <v>43</v>
      </c>
      <c r="B53" t="str">
        <f>A2</f>
        <v>Warriors Spirit (IRE)</v>
      </c>
      <c r="C53">
        <f>AE2</f>
        <v>210.0137</v>
      </c>
      <c r="D53">
        <f>AG2</f>
        <v>60</v>
      </c>
      <c r="E53">
        <f>C53-D53</f>
        <v>150.0137</v>
      </c>
      <c r="F53">
        <f>SUMIF(B53:B61, B53, G53:G61)</f>
        <v>0.26196369562312111</v>
      </c>
      <c r="G53">
        <f>(1/C53)*(C53-C54)</f>
        <v>8.3034582981967364E-2</v>
      </c>
      <c r="H53">
        <f>AF2</f>
        <v>5.5</v>
      </c>
      <c r="J53">
        <v>2</v>
      </c>
      <c r="K53" t="str">
        <f t="shared" si="0"/>
        <v>Caramuru (IRE)</v>
      </c>
      <c r="L53" t="str">
        <f t="shared" si="0"/>
        <v>Little Pippin</v>
      </c>
      <c r="M53" t="str">
        <f t="shared" si="0"/>
        <v>Warriors Spirit (IRE)</v>
      </c>
      <c r="N53" t="str">
        <f t="shared" si="1"/>
        <v>Kirbec (IRE)</v>
      </c>
      <c r="O53" t="str">
        <f t="shared" si="2"/>
        <v>Newgate Duchess</v>
      </c>
      <c r="P53" t="str">
        <f t="shared" si="3"/>
        <v>Kirbec (IRE)</v>
      </c>
      <c r="Q53" t="str">
        <f t="shared" si="4"/>
        <v>Kirbec (IRE)</v>
      </c>
      <c r="R53" t="str">
        <f t="shared" si="5"/>
        <v>Barnay</v>
      </c>
      <c r="S53" t="str">
        <f t="shared" si="6"/>
        <v>Acadian Angel (IRE)</v>
      </c>
      <c r="V53">
        <f t="shared" si="7"/>
        <v>79</v>
      </c>
      <c r="W53">
        <f t="shared" si="8"/>
        <v>20</v>
      </c>
      <c r="X53">
        <f t="shared" si="9"/>
        <v>20</v>
      </c>
      <c r="Y53">
        <f t="shared" si="10"/>
        <v>11</v>
      </c>
      <c r="Z53">
        <f t="shared" si="10"/>
        <v>11</v>
      </c>
      <c r="AA53">
        <f t="shared" si="10"/>
        <v>5</v>
      </c>
      <c r="AB53">
        <f t="shared" si="11"/>
        <v>13</v>
      </c>
      <c r="AC53">
        <f t="shared" si="12"/>
        <v>11</v>
      </c>
      <c r="AD53">
        <f t="shared" si="13"/>
        <v>9</v>
      </c>
      <c r="AE53">
        <f t="shared" si="14"/>
        <v>8</v>
      </c>
      <c r="AF53">
        <f t="shared" si="14"/>
        <v>11</v>
      </c>
    </row>
    <row r="54" spans="1:33" hidden="1" outlineLevel="1">
      <c r="A54" t="s">
        <v>44</v>
      </c>
      <c r="B54" t="str">
        <f>A3</f>
        <v>Acadian Angel (IRE)</v>
      </c>
      <c r="C54">
        <f>AE3</f>
        <v>192.5753</v>
      </c>
      <c r="D54">
        <f>AG3</f>
        <v>59</v>
      </c>
      <c r="E54">
        <f t="shared" ref="E54:E55" si="15">C54-D54</f>
        <v>133.5753</v>
      </c>
      <c r="F54">
        <f ca="1">SUMIF(B53:B64, B54, G53:G61)</f>
        <v>2.1165475536008883E-2</v>
      </c>
      <c r="H54">
        <f>AF3</f>
        <v>10</v>
      </c>
      <c r="J54">
        <v>3</v>
      </c>
      <c r="K54" t="str">
        <f t="shared" si="0"/>
        <v>Acadian Angel (IRE)</v>
      </c>
      <c r="L54" t="str">
        <f t="shared" si="0"/>
        <v>Acadian Angel (IRE)</v>
      </c>
      <c r="M54" t="str">
        <f t="shared" si="0"/>
        <v>Barnay</v>
      </c>
      <c r="N54" t="str">
        <f t="shared" si="1"/>
        <v>Caramuru (IRE)</v>
      </c>
      <c r="O54" t="str">
        <f t="shared" si="2"/>
        <v>Kirbec (IRE)</v>
      </c>
      <c r="P54" t="str">
        <f t="shared" si="3"/>
        <v>Acadian Angel (IRE)</v>
      </c>
      <c r="Q54" t="str">
        <f t="shared" si="4"/>
        <v>Acadian Angel (IRE)</v>
      </c>
      <c r="R54" t="str">
        <f t="shared" si="5"/>
        <v>Acadian Angel (IRE)</v>
      </c>
      <c r="S54" t="str">
        <f t="shared" si="6"/>
        <v>Caramuru (IRE)</v>
      </c>
      <c r="V54">
        <f t="shared" si="7"/>
        <v>69</v>
      </c>
      <c r="W54">
        <f t="shared" si="8"/>
        <v>4</v>
      </c>
      <c r="X54">
        <f t="shared" si="9"/>
        <v>4</v>
      </c>
      <c r="Y54">
        <f t="shared" si="10"/>
        <v>12</v>
      </c>
      <c r="Z54">
        <f t="shared" si="10"/>
        <v>7</v>
      </c>
      <c r="AA54">
        <f t="shared" si="10"/>
        <v>6</v>
      </c>
      <c r="AB54">
        <f t="shared" si="11"/>
        <v>11</v>
      </c>
      <c r="AC54">
        <f t="shared" si="12"/>
        <v>10</v>
      </c>
      <c r="AD54">
        <f t="shared" si="13"/>
        <v>10</v>
      </c>
      <c r="AE54">
        <f t="shared" si="14"/>
        <v>9</v>
      </c>
      <c r="AF54">
        <f t="shared" si="14"/>
        <v>4</v>
      </c>
    </row>
    <row r="55" spans="1:33" hidden="1" outlineLevel="1">
      <c r="A55" t="s">
        <v>45</v>
      </c>
      <c r="B55" t="str">
        <f>A4</f>
        <v>Caramuru (IRE)</v>
      </c>
      <c r="C55">
        <f>AE4</f>
        <v>184.9597</v>
      </c>
      <c r="D55">
        <f>AG4</f>
        <v>65</v>
      </c>
      <c r="E55">
        <f t="shared" si="15"/>
        <v>119.9597</v>
      </c>
      <c r="F55">
        <f ca="1">SUMIF(B53:B64, B55, G53:G61)</f>
        <v>0</v>
      </c>
      <c r="H55">
        <f>AF4</f>
        <v>8</v>
      </c>
      <c r="J55">
        <v>4</v>
      </c>
      <c r="K55" t="str">
        <f t="shared" si="0"/>
        <v>King of Naples</v>
      </c>
      <c r="L55" t="str">
        <f t="shared" si="0"/>
        <v>Sunhill Lad (IRE)</v>
      </c>
      <c r="M55" t="str">
        <f t="shared" si="0"/>
        <v>King of Naples</v>
      </c>
      <c r="N55" t="str">
        <f t="shared" si="1"/>
        <v>Warriors Spirit (IRE)</v>
      </c>
      <c r="O55" t="str">
        <f t="shared" si="2"/>
        <v>Caramuru (IRE)</v>
      </c>
      <c r="P55" t="str">
        <f t="shared" si="3"/>
        <v>Caramuru (IRE)</v>
      </c>
      <c r="Q55" t="str">
        <f t="shared" si="4"/>
        <v>Caramuru (IRE)</v>
      </c>
      <c r="R55" t="str">
        <f t="shared" si="5"/>
        <v>Im Yer Man</v>
      </c>
      <c r="S55" t="str">
        <f t="shared" si="6"/>
        <v>Im Yer Man</v>
      </c>
      <c r="V55">
        <f t="shared" si="7"/>
        <v>58</v>
      </c>
      <c r="W55">
        <f t="shared" si="8"/>
        <v>0</v>
      </c>
      <c r="X55">
        <f t="shared" si="9"/>
        <v>0</v>
      </c>
      <c r="Y55">
        <f t="shared" si="10"/>
        <v>6</v>
      </c>
      <c r="Z55">
        <f t="shared" si="10"/>
        <v>13</v>
      </c>
      <c r="AA55">
        <f t="shared" si="10"/>
        <v>3</v>
      </c>
      <c r="AB55">
        <f t="shared" si="11"/>
        <v>9</v>
      </c>
      <c r="AC55">
        <f t="shared" si="12"/>
        <v>6</v>
      </c>
      <c r="AD55">
        <f t="shared" si="13"/>
        <v>4</v>
      </c>
      <c r="AE55">
        <f t="shared" si="14"/>
        <v>7</v>
      </c>
      <c r="AF55">
        <f t="shared" si="14"/>
        <v>10</v>
      </c>
    </row>
    <row r="56" spans="1:33" hidden="1" outlineLevel="1">
      <c r="A56" t="s">
        <v>46</v>
      </c>
      <c r="B56" t="str">
        <f>INDEX(A$2:A$20,MATCH(C56,M$2:M$20,0))</f>
        <v>Warriors Spirit (IRE)</v>
      </c>
      <c r="C56">
        <f>LARGE(M$2:M$20, D56)</f>
        <v>82.684700000000007</v>
      </c>
      <c r="D56">
        <v>1</v>
      </c>
      <c r="E56">
        <f>LARGE(M$2:M$20, F56)</f>
        <v>67.89</v>
      </c>
      <c r="F56">
        <v>2</v>
      </c>
      <c r="G56">
        <f t="shared" ref="G56:G61" si="16">IF(C56&gt;0, (1/C56)*(C56-E56), 0.1)</f>
        <v>0.17892911264115374</v>
      </c>
      <c r="H56">
        <f t="shared" ref="H56:H61" si="17">INDEX(AF$2:AF$20,MATCH(B56,A$2:A$20,0))</f>
        <v>5.5</v>
      </c>
      <c r="J56">
        <v>5</v>
      </c>
      <c r="K56" t="str">
        <f t="shared" si="0"/>
        <v>Vincents Forever</v>
      </c>
      <c r="L56" t="str">
        <f t="shared" si="0"/>
        <v>Vincents Forever</v>
      </c>
      <c r="M56" t="str">
        <f t="shared" si="0"/>
        <v>Kirbec (IRE)</v>
      </c>
      <c r="N56" t="str">
        <f t="shared" si="1"/>
        <v>Im Yer Man</v>
      </c>
      <c r="O56" t="str">
        <f t="shared" si="2"/>
        <v>Acadian Angel (IRE)</v>
      </c>
      <c r="P56" t="str">
        <f t="shared" si="3"/>
        <v>King of Naples</v>
      </c>
      <c r="Q56" t="str">
        <f t="shared" si="4"/>
        <v>King of Naples</v>
      </c>
      <c r="R56" t="str">
        <f t="shared" si="5"/>
        <v>Warriors Spirit (IRE)</v>
      </c>
      <c r="S56" t="str">
        <f t="shared" si="6"/>
        <v>Vincents Forever</v>
      </c>
      <c r="V56">
        <f t="shared" si="7"/>
        <v>65</v>
      </c>
      <c r="W56">
        <f t="shared" si="8"/>
        <v>-2</v>
      </c>
      <c r="X56">
        <f t="shared" si="9"/>
        <v>-2</v>
      </c>
      <c r="Y56">
        <f t="shared" si="10"/>
        <v>9</v>
      </c>
      <c r="Z56">
        <f t="shared" si="10"/>
        <v>9</v>
      </c>
      <c r="AA56">
        <f t="shared" si="10"/>
        <v>7</v>
      </c>
      <c r="AB56">
        <f t="shared" si="11"/>
        <v>5</v>
      </c>
      <c r="AC56">
        <f t="shared" si="12"/>
        <v>13</v>
      </c>
      <c r="AD56">
        <f t="shared" si="13"/>
        <v>7</v>
      </c>
      <c r="AE56">
        <f t="shared" si="14"/>
        <v>10</v>
      </c>
      <c r="AF56">
        <f t="shared" si="14"/>
        <v>5</v>
      </c>
    </row>
    <row r="57" spans="1:33" hidden="1" outlineLevel="1">
      <c r="A57" t="s">
        <v>25</v>
      </c>
      <c r="B57" t="str">
        <f>INDEX(A$2:A$20,MATCH(C57,W$2:W$20,0))</f>
        <v>Acadian Angel (IRE)</v>
      </c>
      <c r="C57">
        <f>LARGE(W$2:W$20, D57)</f>
        <v>18.190000000000001</v>
      </c>
      <c r="D57">
        <v>1</v>
      </c>
      <c r="E57">
        <f>LARGE(W$2:W$20, F57)</f>
        <v>17.805</v>
      </c>
      <c r="F57">
        <v>2</v>
      </c>
      <c r="G57">
        <f t="shared" si="16"/>
        <v>2.1165475536008883E-2</v>
      </c>
      <c r="H57">
        <f t="shared" si="17"/>
        <v>10</v>
      </c>
      <c r="J57">
        <v>6</v>
      </c>
      <c r="K57" t="str">
        <f t="shared" si="0"/>
        <v>Kirbec (IRE)</v>
      </c>
      <c r="L57" t="str">
        <f t="shared" si="0"/>
        <v>Warriors Spirit (IRE)</v>
      </c>
      <c r="M57" t="str">
        <f t="shared" si="0"/>
        <v>Little Pippin</v>
      </c>
      <c r="N57" t="str">
        <f t="shared" si="1"/>
        <v>Barnay</v>
      </c>
      <c r="O57" t="str">
        <f t="shared" si="2"/>
        <v>King of Naples</v>
      </c>
      <c r="P57" t="str">
        <f t="shared" si="3"/>
        <v>My Cherokee</v>
      </c>
      <c r="Q57" t="str">
        <f t="shared" si="4"/>
        <v>My Cherokee</v>
      </c>
      <c r="R57" t="str">
        <f t="shared" si="5"/>
        <v>Little Pippin</v>
      </c>
      <c r="S57" t="str">
        <f t="shared" si="6"/>
        <v>Barnay</v>
      </c>
      <c r="V57">
        <f t="shared" si="7"/>
        <v>49</v>
      </c>
      <c r="W57">
        <f t="shared" si="8"/>
        <v>-11</v>
      </c>
      <c r="X57">
        <f t="shared" si="9"/>
        <v>-11</v>
      </c>
      <c r="Y57">
        <f t="shared" si="10"/>
        <v>2</v>
      </c>
      <c r="Z57">
        <f t="shared" si="10"/>
        <v>3</v>
      </c>
      <c r="AA57">
        <f t="shared" si="10"/>
        <v>11</v>
      </c>
      <c r="AB57">
        <f t="shared" si="11"/>
        <v>8</v>
      </c>
      <c r="AC57">
        <f t="shared" si="12"/>
        <v>1</v>
      </c>
      <c r="AD57">
        <f t="shared" si="13"/>
        <v>1</v>
      </c>
      <c r="AE57">
        <f t="shared" si="14"/>
        <v>11</v>
      </c>
      <c r="AF57">
        <f t="shared" si="14"/>
        <v>12</v>
      </c>
    </row>
    <row r="58" spans="1:33" hidden="1" outlineLevel="1">
      <c r="A58" t="s">
        <v>28</v>
      </c>
      <c r="B58" t="str">
        <f>INDEX(A$2:A$20,MATCH(C58,AA$2:AA$20,0))</f>
        <v>Little Pippin</v>
      </c>
      <c r="C58">
        <f>LARGE(AA$2:AA$20, D58)</f>
        <v>3.1251000000000002</v>
      </c>
      <c r="D58">
        <v>1</v>
      </c>
      <c r="E58">
        <f>LARGE(AA$2:AA$20, F58)</f>
        <v>2.8395000000000001</v>
      </c>
      <c r="F58">
        <v>2</v>
      </c>
      <c r="G58">
        <f t="shared" si="16"/>
        <v>9.1389075549582435E-2</v>
      </c>
      <c r="H58">
        <f t="shared" si="17"/>
        <v>20</v>
      </c>
      <c r="J58">
        <v>7</v>
      </c>
      <c r="K58" t="str">
        <f t="shared" si="0"/>
        <v>Sunhill Lad (IRE)</v>
      </c>
      <c r="L58" t="str">
        <f t="shared" si="0"/>
        <v>Caramuru (IRE)</v>
      </c>
      <c r="M58" t="str">
        <f t="shared" si="0"/>
        <v>Vincents Forever</v>
      </c>
      <c r="N58" t="str">
        <f t="shared" si="1"/>
        <v>Little Pippin</v>
      </c>
      <c r="O58" t="str">
        <f t="shared" si="2"/>
        <v>Vincents Forever</v>
      </c>
      <c r="P58" t="str">
        <f t="shared" si="3"/>
        <v>Warriors Spirit (IRE)</v>
      </c>
      <c r="Q58" t="str">
        <f t="shared" si="4"/>
        <v>Warriors Spirit (IRE)</v>
      </c>
      <c r="R58" t="str">
        <f t="shared" si="5"/>
        <v>Almunther (IRE)</v>
      </c>
      <c r="S58" t="str">
        <f t="shared" si="6"/>
        <v>Little Pippin</v>
      </c>
      <c r="V58">
        <f t="shared" si="7"/>
        <v>69</v>
      </c>
      <c r="W58">
        <f t="shared" si="8"/>
        <v>21</v>
      </c>
      <c r="X58">
        <f t="shared" si="9"/>
        <v>21</v>
      </c>
      <c r="Y58">
        <f t="shared" si="10"/>
        <v>5</v>
      </c>
      <c r="Z58">
        <f t="shared" si="10"/>
        <v>12</v>
      </c>
      <c r="AA58">
        <f t="shared" si="10"/>
        <v>8</v>
      </c>
      <c r="AB58">
        <f t="shared" si="11"/>
        <v>7</v>
      </c>
      <c r="AC58">
        <f t="shared" si="12"/>
        <v>4</v>
      </c>
      <c r="AD58">
        <f t="shared" si="13"/>
        <v>13</v>
      </c>
      <c r="AE58">
        <f t="shared" si="14"/>
        <v>12</v>
      </c>
      <c r="AF58">
        <f t="shared" si="14"/>
        <v>8</v>
      </c>
    </row>
    <row r="59" spans="1:33" hidden="1" outlineLevel="1">
      <c r="A59" t="s">
        <v>30</v>
      </c>
      <c r="B59" t="str">
        <f>INDEX(A$2:A$20,MATCH(C59,AC$2:AC$20,0))</f>
        <v>Almunther (IRE)</v>
      </c>
      <c r="C59">
        <f>LARGE(AC$2:AC$20, D59)</f>
        <v>2.4672000000000001</v>
      </c>
      <c r="D59">
        <v>1</v>
      </c>
      <c r="E59">
        <f>LARGE(AC$2:AC$20, F59)</f>
        <v>1.9726999999999999</v>
      </c>
      <c r="F59">
        <v>2</v>
      </c>
      <c r="G59">
        <f t="shared" si="16"/>
        <v>0.20042963683527892</v>
      </c>
      <c r="H59">
        <f t="shared" si="17"/>
        <v>12</v>
      </c>
      <c r="J59">
        <v>8</v>
      </c>
      <c r="K59" t="str">
        <f t="shared" si="0"/>
        <v>Im Yer Man</v>
      </c>
      <c r="L59" t="str">
        <f t="shared" si="0"/>
        <v>Almunther (IRE)</v>
      </c>
      <c r="M59" t="str">
        <f t="shared" si="0"/>
        <v>Caramuru (IRE)</v>
      </c>
      <c r="N59" t="str">
        <f t="shared" si="1"/>
        <v>My Cherokee</v>
      </c>
      <c r="O59" t="str">
        <f t="shared" si="2"/>
        <v>Almunther (IRE)</v>
      </c>
      <c r="P59" t="str">
        <f t="shared" si="3"/>
        <v>Im Yer Man</v>
      </c>
      <c r="Q59" t="str">
        <f t="shared" si="4"/>
        <v>Im Yer Man</v>
      </c>
      <c r="R59" t="str">
        <f t="shared" si="5"/>
        <v>Kirbec (IRE)</v>
      </c>
      <c r="S59" t="str">
        <f t="shared" si="6"/>
        <v>Kirbec (IRE)</v>
      </c>
      <c r="V59">
        <f t="shared" si="7"/>
        <v>68</v>
      </c>
      <c r="W59">
        <f t="shared" si="8"/>
        <v>11</v>
      </c>
      <c r="X59">
        <f t="shared" si="9"/>
        <v>11</v>
      </c>
      <c r="Y59">
        <f t="shared" si="10"/>
        <v>8</v>
      </c>
      <c r="Z59">
        <f t="shared" si="10"/>
        <v>4</v>
      </c>
      <c r="AA59">
        <f t="shared" si="10"/>
        <v>9</v>
      </c>
      <c r="AB59">
        <f t="shared" si="11"/>
        <v>12</v>
      </c>
      <c r="AC59">
        <f t="shared" si="12"/>
        <v>12</v>
      </c>
      <c r="AD59">
        <f t="shared" si="13"/>
        <v>11</v>
      </c>
      <c r="AE59">
        <f t="shared" si="14"/>
        <v>6</v>
      </c>
      <c r="AF59">
        <f t="shared" si="14"/>
        <v>6</v>
      </c>
    </row>
    <row r="60" spans="1:33" hidden="1" outlineLevel="1">
      <c r="A60" t="s">
        <v>26</v>
      </c>
      <c r="B60" t="str">
        <f>INDEX(A$2:A$20,MATCH(C60,Y$2:Y$20,0))</f>
        <v>Vincents Forever</v>
      </c>
      <c r="C60">
        <f>LARGE(Y$2:Y$20, D60)</f>
        <v>1.8721000000000001</v>
      </c>
      <c r="D60">
        <v>1</v>
      </c>
      <c r="E60">
        <f>LARGE(Y$2:Y$20, F60)</f>
        <v>1.8609</v>
      </c>
      <c r="F60">
        <v>2</v>
      </c>
      <c r="G60">
        <f t="shared" si="16"/>
        <v>5.9825864002991825E-3</v>
      </c>
      <c r="H60">
        <f t="shared" si="17"/>
        <v>4</v>
      </c>
      <c r="J60">
        <v>9</v>
      </c>
      <c r="K60" t="str">
        <f t="shared" si="0"/>
        <v>Little Pippin</v>
      </c>
      <c r="L60" t="str">
        <f t="shared" si="0"/>
        <v>King of Naples</v>
      </c>
      <c r="M60" t="str">
        <f t="shared" si="0"/>
        <v>Acadian Angel (IRE)</v>
      </c>
      <c r="N60" t="str">
        <f t="shared" si="1"/>
        <v>Vincents Forever</v>
      </c>
      <c r="O60" t="str">
        <f t="shared" si="2"/>
        <v>My Cherokee</v>
      </c>
      <c r="P60" t="str">
        <f t="shared" si="3"/>
        <v>Almunther (IRE)</v>
      </c>
      <c r="Q60" t="str">
        <f t="shared" si="4"/>
        <v>Almunther (IRE)</v>
      </c>
      <c r="R60" t="str">
        <f t="shared" si="5"/>
        <v>Vincents Forever</v>
      </c>
      <c r="S60" t="str">
        <f t="shared" si="6"/>
        <v>King of Naples</v>
      </c>
      <c r="V60">
        <f t="shared" si="7"/>
        <v>61</v>
      </c>
      <c r="W60">
        <f t="shared" si="8"/>
        <v>-17</v>
      </c>
      <c r="X60">
        <f t="shared" si="9"/>
        <v>-17</v>
      </c>
      <c r="Y60">
        <f t="shared" si="10"/>
        <v>10</v>
      </c>
      <c r="Z60">
        <f t="shared" si="10"/>
        <v>5</v>
      </c>
      <c r="AA60">
        <f t="shared" si="10"/>
        <v>10</v>
      </c>
      <c r="AB60">
        <f t="shared" si="11"/>
        <v>1</v>
      </c>
      <c r="AC60">
        <f t="shared" si="12"/>
        <v>9</v>
      </c>
      <c r="AD60">
        <f t="shared" si="13"/>
        <v>8</v>
      </c>
      <c r="AE60">
        <f t="shared" si="14"/>
        <v>5</v>
      </c>
      <c r="AF60">
        <f t="shared" si="14"/>
        <v>13</v>
      </c>
    </row>
    <row r="61" spans="1:33" hidden="1" outlineLevel="1">
      <c r="A61" t="s">
        <v>47</v>
      </c>
      <c r="B61" t="str">
        <f>INDEX(A$2:A$20,MATCH(C61,AD$2:AD$20,0))</f>
        <v>King of Naples</v>
      </c>
      <c r="C61">
        <f>LARGE(AD$2:AD$20, D61)</f>
        <v>22.742899999999999</v>
      </c>
      <c r="D61">
        <v>1</v>
      </c>
      <c r="E61">
        <f>LARGE(AD$2:AD$20, F61)</f>
        <v>20.616700000000002</v>
      </c>
      <c r="F61">
        <v>2</v>
      </c>
      <c r="G61">
        <f t="shared" si="16"/>
        <v>9.3488517295507487E-2</v>
      </c>
      <c r="H61">
        <f t="shared" si="17"/>
        <v>3.5</v>
      </c>
      <c r="J61">
        <v>10</v>
      </c>
      <c r="K61" t="str">
        <f t="shared" si="0"/>
        <v>My Cherokee</v>
      </c>
      <c r="L61" t="str">
        <f t="shared" si="0"/>
        <v>Kirbec (IRE)</v>
      </c>
      <c r="M61" t="str">
        <f t="shared" si="0"/>
        <v>Sunhill Lad (IRE)</v>
      </c>
      <c r="N61" t="str">
        <f t="shared" si="1"/>
        <v>Newgate Duchess</v>
      </c>
      <c r="O61" t="str">
        <f t="shared" si="2"/>
        <v>Im Yer Man</v>
      </c>
      <c r="P61" t="str">
        <f t="shared" si="3"/>
        <v>Little Pippin</v>
      </c>
      <c r="Q61" t="str">
        <f t="shared" si="4"/>
        <v>Little Pippin</v>
      </c>
      <c r="R61" t="str">
        <f t="shared" si="5"/>
        <v>Caramuru (IRE)</v>
      </c>
      <c r="S61" t="str">
        <f t="shared" si="6"/>
        <v>Almunther (IRE)</v>
      </c>
      <c r="V61">
        <f t="shared" si="7"/>
        <v>56</v>
      </c>
      <c r="W61">
        <f t="shared" si="8"/>
        <v>-5</v>
      </c>
      <c r="X61">
        <f>IF(ISNA(W61),"",W61)</f>
        <v>-5</v>
      </c>
      <c r="Y61">
        <f t="shared" si="10"/>
        <v>3</v>
      </c>
      <c r="Z61">
        <f t="shared" si="10"/>
        <v>6</v>
      </c>
      <c r="AA61">
        <f t="shared" si="10"/>
        <v>13</v>
      </c>
      <c r="AB61">
        <f t="shared" si="11"/>
        <v>3</v>
      </c>
      <c r="AC61">
        <f t="shared" si="12"/>
        <v>5</v>
      </c>
      <c r="AD61">
        <f t="shared" si="13"/>
        <v>6</v>
      </c>
      <c r="AE61">
        <f t="shared" si="14"/>
        <v>13</v>
      </c>
      <c r="AF61">
        <f t="shared" si="14"/>
        <v>7</v>
      </c>
    </row>
    <row r="62" spans="1:33" hidden="1" outlineLevel="1">
      <c r="A62" t="s">
        <v>116</v>
      </c>
      <c r="B62" t="str">
        <f>IF(OR(D2="5f ", D2="6f ", D2="7f ", D2="1m "), B57, IF(J2="2yo", B59, B53))</f>
        <v>Warriors Spirit (IRE)</v>
      </c>
      <c r="J62">
        <v>11</v>
      </c>
      <c r="K62" t="str">
        <f t="shared" si="0"/>
        <v>Almunther (IRE)</v>
      </c>
      <c r="L62" t="str">
        <f t="shared" si="0"/>
        <v>Barnay</v>
      </c>
      <c r="M62" t="str">
        <f t="shared" si="0"/>
        <v>Im Yer Man</v>
      </c>
      <c r="N62" t="str">
        <f t="shared" si="1"/>
        <v>Almunther (IRE)</v>
      </c>
      <c r="O62" t="str">
        <f t="shared" si="2"/>
        <v>Warriors Spirit (IRE)</v>
      </c>
      <c r="P62" t="str">
        <f t="shared" si="3"/>
        <v>Newgate Duchess</v>
      </c>
      <c r="Q62" t="str">
        <f t="shared" si="4"/>
        <v>Newgate Duchess</v>
      </c>
      <c r="R62" t="str">
        <f t="shared" si="5"/>
        <v>Sunhill Lad (IRE)</v>
      </c>
      <c r="S62" t="str">
        <f t="shared" si="6"/>
        <v>Sunhill Lad (IRE)</v>
      </c>
      <c r="V62">
        <f t="shared" si="7"/>
        <v>32</v>
      </c>
      <c r="W62">
        <f t="shared" si="8"/>
        <v>-18</v>
      </c>
      <c r="X62">
        <f t="shared" ref="X62:X80" si="18">IF(ISNA(W62),"",W62)</f>
        <v>-18</v>
      </c>
      <c r="Y62">
        <f t="shared" si="10"/>
        <v>7</v>
      </c>
      <c r="Z62">
        <f t="shared" si="10"/>
        <v>10</v>
      </c>
      <c r="AA62">
        <f t="shared" si="10"/>
        <v>4</v>
      </c>
      <c r="AB62">
        <f t="shared" si="11"/>
        <v>2</v>
      </c>
      <c r="AC62">
        <f t="shared" si="12"/>
        <v>2</v>
      </c>
      <c r="AD62">
        <f t="shared" si="13"/>
        <v>2</v>
      </c>
      <c r="AE62">
        <f t="shared" si="14"/>
        <v>2</v>
      </c>
      <c r="AF62">
        <f t="shared" si="14"/>
        <v>3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Warriors Spirit (IRE)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13</v>
      </c>
      <c r="J63">
        <v>12</v>
      </c>
      <c r="K63" t="str">
        <f t="shared" si="0"/>
        <v>Barnay</v>
      </c>
      <c r="L63" t="str">
        <f t="shared" si="0"/>
        <v>My Cherokee</v>
      </c>
      <c r="M63" t="str">
        <f t="shared" si="0"/>
        <v>My Cherokee</v>
      </c>
      <c r="N63" t="str">
        <f t="shared" si="1"/>
        <v>Sunhill Lad (IRE)</v>
      </c>
      <c r="O63" t="str">
        <f t="shared" si="2"/>
        <v>Sunhill Lad (IRE)</v>
      </c>
      <c r="P63" t="str">
        <f t="shared" si="3"/>
        <v>Sunhill Lad (IRE)</v>
      </c>
      <c r="Q63" t="str">
        <f t="shared" si="4"/>
        <v>Sunhill Lad (IRE)</v>
      </c>
      <c r="R63" t="str">
        <f t="shared" si="5"/>
        <v>My Cherokee</v>
      </c>
      <c r="S63" t="str">
        <f t="shared" si="6"/>
        <v>My Cherokee</v>
      </c>
      <c r="V63">
        <f t="shared" si="7"/>
        <v>32</v>
      </c>
      <c r="W63">
        <f t="shared" si="8"/>
        <v>-8</v>
      </c>
      <c r="X63">
        <f t="shared" si="18"/>
        <v>-8</v>
      </c>
      <c r="Y63">
        <f t="shared" si="10"/>
        <v>4</v>
      </c>
      <c r="Z63">
        <f t="shared" si="10"/>
        <v>2</v>
      </c>
      <c r="AA63">
        <f t="shared" si="10"/>
        <v>2</v>
      </c>
      <c r="AB63">
        <f t="shared" si="11"/>
        <v>6</v>
      </c>
      <c r="AC63">
        <f t="shared" si="12"/>
        <v>8</v>
      </c>
      <c r="AD63">
        <f t="shared" si="13"/>
        <v>5</v>
      </c>
      <c r="AE63">
        <f t="shared" si="14"/>
        <v>3</v>
      </c>
      <c r="AF63">
        <f t="shared" si="14"/>
        <v>2</v>
      </c>
    </row>
    <row r="64" spans="1:33" hidden="1" outlineLevel="1">
      <c r="A64" t="s">
        <v>48</v>
      </c>
      <c r="B64" t="str">
        <f>INDEX(B53:B63,MODE(MATCH(B53:B63,B53:B63,0)))</f>
        <v>Warriors Spirit (IRE)</v>
      </c>
      <c r="C64">
        <f>INDEX(AF$2:AF$20,MATCH(B64,A$2:A$20,0))</f>
        <v>5.5</v>
      </c>
      <c r="D64">
        <v>1</v>
      </c>
      <c r="E64">
        <f>SUMIF(B53:B61, B64, G53:G61)</f>
        <v>0.26196369562312111</v>
      </c>
      <c r="F64">
        <v>0</v>
      </c>
      <c r="G64" t="str">
        <f>K2</f>
        <v>Racing UKs Biggest Ever Season Selling Stakes</v>
      </c>
      <c r="J64">
        <v>13</v>
      </c>
      <c r="K64" t="str">
        <f t="shared" si="0"/>
        <v>Newgate Duchess</v>
      </c>
      <c r="L64" t="str">
        <f t="shared" si="0"/>
        <v>Newgate Duchess</v>
      </c>
      <c r="M64" t="str">
        <f t="shared" si="0"/>
        <v>Newgate Duchess</v>
      </c>
      <c r="N64" t="str">
        <f t="shared" si="1"/>
        <v>King of Naples</v>
      </c>
      <c r="O64" t="str">
        <f t="shared" si="2"/>
        <v>Barnay</v>
      </c>
      <c r="P64" t="str">
        <f t="shared" si="3"/>
        <v>Barnay</v>
      </c>
      <c r="Q64" t="str">
        <f t="shared" si="4"/>
        <v>Barnay</v>
      </c>
      <c r="R64" t="str">
        <f t="shared" si="5"/>
        <v>My Cherokee</v>
      </c>
      <c r="S64" t="str">
        <f t="shared" si="6"/>
        <v>Newgate Duchess</v>
      </c>
      <c r="V64">
        <f t="shared" si="7"/>
        <v>28</v>
      </c>
      <c r="W64">
        <f t="shared" si="8"/>
        <v>0</v>
      </c>
      <c r="X64">
        <f t="shared" si="18"/>
        <v>0</v>
      </c>
      <c r="Y64">
        <f t="shared" si="10"/>
        <v>1</v>
      </c>
      <c r="Z64">
        <f t="shared" si="10"/>
        <v>1</v>
      </c>
      <c r="AA64">
        <f t="shared" si="10"/>
        <v>1</v>
      </c>
      <c r="AB64">
        <f t="shared" si="11"/>
        <v>4</v>
      </c>
      <c r="AC64">
        <f t="shared" si="12"/>
        <v>3</v>
      </c>
      <c r="AD64">
        <f t="shared" si="13"/>
        <v>12</v>
      </c>
      <c r="AE64">
        <f t="shared" si="14"/>
        <v>4</v>
      </c>
      <c r="AF64">
        <f t="shared" si="14"/>
        <v>2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1</v>
      </c>
      <c r="G65" t="str">
        <f>D2</f>
        <v xml:space="preserve">1m2f </v>
      </c>
      <c r="H65">
        <f>LARGE(G58:G60, 1)</f>
        <v>0.20042963683527892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>
        <f t="shared" si="11"/>
        <v>1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3493</v>
      </c>
      <c r="H66">
        <f ca="1">LARGE(F53:F55, 1)</f>
        <v>0.26196369562312111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>
        <f t="shared" si="11"/>
        <v>1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Warriors Spirit (IRE)</v>
      </c>
      <c r="F67">
        <f>IF(H63&lt;11, F66+1, F66)</f>
        <v>1</v>
      </c>
      <c r="G67" t="str">
        <f>G2</f>
        <v>Soft</v>
      </c>
      <c r="H67" t="str">
        <f ca="1">INDEX(B53:B55,MATCH(H66,F53:F55,0))</f>
        <v>Warriors Spirit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>
        <f t="shared" si="11"/>
        <v>1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Warriors Spirit (IRE)</v>
      </c>
      <c r="B68" t="str">
        <f ca="1">IF(ISNA(A68), B56, A68)</f>
        <v>Warriors Spirit (IRE)</v>
      </c>
      <c r="C68">
        <f ca="1">INDEX(AF$2:AF$20,MATCH(B68,A$2:A$20,0))</f>
        <v>5.5</v>
      </c>
      <c r="D68">
        <v>1</v>
      </c>
      <c r="F68">
        <f ca="1">IF(E70&gt;0.5, F67+1, F67)</f>
        <v>1</v>
      </c>
      <c r="G68" t="str">
        <f>I2</f>
        <v>Non Handicap</v>
      </c>
      <c r="H68">
        <f ca="1">IF(G66&gt;10000, G70+1, G70)</f>
        <v>0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>
        <f t="shared" si="11"/>
        <v>1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Warriors Spirit (IRE)</v>
      </c>
      <c r="C69">
        <f ca="1">INDEX(AF$2:AF$20,MATCH(B69,A$2:A$20,0))</f>
        <v>5.5</v>
      </c>
      <c r="D69">
        <v>1</v>
      </c>
      <c r="F69">
        <f ca="1">IF(E70&gt;1, F68+1, F68)</f>
        <v>1</v>
      </c>
      <c r="G69">
        <f ca="1">IF(G66&lt;5000, F70-1, F70)</f>
        <v>0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>
        <f t="shared" si="11"/>
        <v>1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Warriors Spirit (IRE)</v>
      </c>
      <c r="C70">
        <f ca="1">INDEX(AF$2:AF$20,MATCH(B70,A$2:A$20,0))</f>
        <v>5.5</v>
      </c>
      <c r="D70">
        <v>1</v>
      </c>
      <c r="E70">
        <f ca="1">SUMIF(B53:B61, B70, G53:G61)</f>
        <v>0.26196369562312111</v>
      </c>
      <c r="F70">
        <f ca="1">IF(E70&gt;1.5, F69+1, F69)</f>
        <v>1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>
        <f t="shared" si="11"/>
        <v>1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>
        <f t="shared" si="11"/>
        <v>1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Warriors Spirit (IRE)</v>
      </c>
      <c r="C72">
        <f>C53</f>
        <v>210.0137</v>
      </c>
      <c r="D72">
        <f>(1/C72)*(C72-C73)</f>
        <v>8.3034582981967364E-2</v>
      </c>
      <c r="E72">
        <f>H53</f>
        <v>5.5</v>
      </c>
      <c r="F72">
        <f>(E72*10)-10</f>
        <v>45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>
        <f t="shared" si="11"/>
        <v>1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Acadian Angel (IRE)</v>
      </c>
      <c r="C73">
        <f t="shared" si="19"/>
        <v>192.5753</v>
      </c>
      <c r="D73">
        <f>(1/C73)*(C73-C74)</f>
        <v>3.9546089244051549E-2</v>
      </c>
      <c r="E73">
        <f t="shared" ref="E73:E74" si="20">H54</f>
        <v>10</v>
      </c>
      <c r="F73">
        <f>(E73*10)-10</f>
        <v>90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>
        <f t="shared" si="11"/>
        <v>1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Caramuru (IRE)</v>
      </c>
      <c r="C74">
        <f t="shared" si="19"/>
        <v>184.9597</v>
      </c>
      <c r="E74">
        <f t="shared" si="20"/>
        <v>8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>
        <f t="shared" si="11"/>
        <v>1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>
        <f t="shared" si="11"/>
        <v>1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>
        <f t="shared" si="11"/>
        <v>1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3.5</v>
      </c>
      <c r="C77">
        <f>SMALL(AF2:AF50, 1)</f>
        <v>3.5</v>
      </c>
      <c r="D77" t="str">
        <f>IF(G77&lt;=3, "YES", "NO")</f>
        <v>NO</v>
      </c>
      <c r="E77">
        <f>IF(C77=0,SMALL(AF2:AF49,2), C77)</f>
        <v>3.5</v>
      </c>
      <c r="F77">
        <f>IF(E77=0, SMALL(AF2:AF49, 3), E77)</f>
        <v>3.5</v>
      </c>
      <c r="G77">
        <f>IF(F77=0, SMALL(AF2:AF49, 4), F77)</f>
        <v>3.5</v>
      </c>
      <c r="H77" t="str">
        <f>INDEX(A2:A50, MATCH(G77, AF2:AF50, 0))</f>
        <v>King of Naples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>
        <f t="shared" si="11"/>
        <v>1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165.30699999999999</v>
      </c>
      <c r="C78">
        <f>(B79-B78)+0.01</f>
        <v>44.71670000000001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>
        <f t="shared" si="11"/>
        <v>1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210.0137</v>
      </c>
      <c r="C79">
        <f>C78/B79</f>
        <v>0.2129227759903283</v>
      </c>
      <c r="D79" t="str">
        <f>IF(C79&gt;=0.15, "YES", "NO")</f>
        <v>YES</v>
      </c>
      <c r="G79" t="str">
        <f>IF(D79="YES",CONCATENATE("PLUS: "&amp;H77&amp;" is "&amp;ROUND(C79*100,2)&amp;"% behind top-rated "&amp;H79&amp;". "),CONCATENATE("NEGATIVE: "&amp;H77&amp;" is highly rated."))</f>
        <v xml:space="preserve">PLUS: King of Naples is 21.29% behind top-rated Warriors Spirit (IRE). </v>
      </c>
      <c r="H79" t="str">
        <f>INDEX(A2:A50, MATCH(B79, AE2:AE50, 0))</f>
        <v>Warriors Spirit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>
        <f t="shared" si="11"/>
        <v>1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0</v>
      </c>
      <c r="C80">
        <f>(B81-B80)+0.01</f>
        <v>18.200000000000003</v>
      </c>
      <c r="D80" t="str">
        <f>D2</f>
        <v xml:space="preserve">1m2f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>
        <f t="shared" si="11"/>
        <v>1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18.190000000000001</v>
      </c>
      <c r="C81">
        <f>C80/B81</f>
        <v>1.0005497526113249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Newgate Duchess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Redcar</v>
      </c>
    </row>
    <row r="82" spans="1:19" hidden="1" outlineLevel="1">
      <c r="A82" t="s">
        <v>110</v>
      </c>
      <c r="B82">
        <f>INDEX(M2:M49, MATCH(H77, A2:A49, 0))</f>
        <v>55.158000000000001</v>
      </c>
      <c r="C82">
        <f>(B83-B82)+0.01</f>
        <v>27.536700000000007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82.684700000000007</v>
      </c>
      <c r="C83">
        <f>C82/B83</f>
        <v>0.33303259248688094</v>
      </c>
      <c r="D83" t="str">
        <f>IF(C83&gt;0.2, "YES", "NO")</f>
        <v>YES</v>
      </c>
      <c r="G83" t="str">
        <f>IF(D83="YES",CONCATENATE("PLUS: Form horse "&amp;H83&amp;" is "&amp;ROUND(C83*100,2)&amp;"% ahead of the lay selection "&amp;H77&amp;". "),CONCATENATE("NEGATIVE: "&amp;H77&amp;"is the form horse."))</f>
        <v xml:space="preserve">PLUS: Form horse Newgate Duchess is 33.3% ahead of the lay selection King of Naples. </v>
      </c>
      <c r="H83" t="str">
        <f>INDEX(A2:A50,MATCH(B83,INDEX(M2:M50,0)))</f>
        <v>Newgate Duchess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1.1321000000000001</v>
      </c>
      <c r="C84">
        <f>(B85-B84)+0.01</f>
        <v>1.3451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2.4672000000000001</v>
      </c>
      <c r="C85">
        <f>C84/B85</f>
        <v>0.54519293125810631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Almunther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22.742899999999999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22.742899999999999</v>
      </c>
      <c r="C87">
        <f>C86/B87</f>
        <v>4.3969766388631183E-4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King of Naples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1.1754</v>
      </c>
      <c r="C88">
        <f>B89-B88</f>
        <v>0.6967000000000001</v>
      </c>
      <c r="H88" t="str">
        <f>INDEX(X2:X50, MATCH(B88, Y2:Y50, 0))</f>
        <v>Sullivan, James P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1.8721000000000001</v>
      </c>
      <c r="C89">
        <f>C88/B89</f>
        <v>0.37214892366860747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Kingscote, Richard is 37.21% ahead of Sullivan, James P. </v>
      </c>
      <c r="H89" t="str">
        <f>INDEX(X2:X50, MATCH(B89, Y2:Y50, 0))</f>
        <v>Kingscote, Richard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38.095599999999997</v>
      </c>
      <c r="C90">
        <f>(B91-B90)+0.01</f>
        <v>25.915600000000001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64.001199999999997</v>
      </c>
      <c r="C91">
        <f>(C90+0.01)/(B91+0.01)</f>
        <v>0.40501662209113409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Im Yer Man outperformed King of Naples significantly.</v>
      </c>
      <c r="H91" t="str">
        <f>INDEX(A2:A50, MATCH(B91, N2:N50, 0))</f>
        <v>Im Yer Man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2</v>
      </c>
      <c r="E92">
        <f>COUNTIF(D79:D91, "YES")</f>
        <v>4</v>
      </c>
      <c r="F92" t="str">
        <f>IF(E92=0, "", IF(E92=1, "*", IF(E92=2, "**", IF(E92=3, "***", IF(E92=4, "****", IF(E92&gt;4, "*****", ""))))))</f>
        <v>****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8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</v>
      </c>
    </row>
    <row r="96" spans="1:19" hidden="1" outlineLevel="1">
      <c r="A96" t="s">
        <v>70</v>
      </c>
      <c r="B96">
        <f>INDEX(Sheet1!H:H, MATCH($A$51, Sheet1!$A:$A,0))</f>
        <v>0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0.375</v>
      </c>
      <c r="C97" t="b">
        <f>IF(AND($B$94&gt;15,B97&gt;0.25),B56)</f>
        <v>0</v>
      </c>
      <c r="D97">
        <f t="shared" si="22"/>
        <v>6</v>
      </c>
      <c r="E97">
        <f t="shared" si="23"/>
        <v>1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0.125</v>
      </c>
      <c r="C101" t="b">
        <f>IF(AND($B$94&gt;15,B101&gt;0.25),B60)</f>
        <v>0</v>
      </c>
      <c r="D101">
        <f t="shared" si="22"/>
        <v>5</v>
      </c>
      <c r="E101">
        <f t="shared" si="23"/>
        <v>2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20.42578125" bestFit="1" customWidth="1"/>
    <col min="3" max="3" width="19.140625" bestFit="1" customWidth="1"/>
    <col min="4" max="4" width="17.85546875" bestFit="1" customWidth="1"/>
    <col min="5" max="5" width="12" bestFit="1" customWidth="1"/>
    <col min="6" max="6" width="13.28515625" bestFit="1" customWidth="1"/>
    <col min="7" max="7" width="97" bestFit="1" customWidth="1"/>
    <col min="8" max="8" width="20.42578125" bestFit="1" customWidth="1"/>
    <col min="9" max="9" width="10.140625" bestFit="1" customWidth="1"/>
    <col min="10" max="10" width="16.28515625" bestFit="1" customWidth="1"/>
    <col min="11" max="19" width="20.425781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7" bestFit="1" customWidth="1"/>
    <col min="25" max="25" width="14.42578125" bestFit="1" customWidth="1"/>
    <col min="26" max="26" width="21" bestFit="1" customWidth="1"/>
    <col min="27" max="27" width="15" bestFit="1" customWidth="1"/>
    <col min="28" max="28" width="24.57031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9.14062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780</v>
      </c>
      <c r="B2" s="1">
        <v>0.57291666666666663</v>
      </c>
      <c r="C2" t="s">
        <v>224</v>
      </c>
      <c r="D2" t="s">
        <v>433</v>
      </c>
      <c r="F2">
        <v>10903</v>
      </c>
      <c r="G2" t="s">
        <v>231</v>
      </c>
      <c r="H2" t="s">
        <v>232</v>
      </c>
      <c r="I2" t="s">
        <v>5</v>
      </c>
      <c r="J2" t="s">
        <v>778</v>
      </c>
      <c r="K2" t="s">
        <v>779</v>
      </c>
      <c r="L2">
        <v>9</v>
      </c>
      <c r="M2">
        <v>91.094999999999999</v>
      </c>
      <c r="N2">
        <v>82.418999999999997</v>
      </c>
      <c r="O2">
        <v>35.066499999999998</v>
      </c>
      <c r="P2">
        <v>12.135300000000001</v>
      </c>
      <c r="Q2">
        <v>9.5420999999999996</v>
      </c>
      <c r="R2">
        <v>4.6307</v>
      </c>
      <c r="S2">
        <v>3.7774999999999999</v>
      </c>
      <c r="T2">
        <v>1.7126999999999999</v>
      </c>
      <c r="U2">
        <v>1.696</v>
      </c>
      <c r="V2">
        <v>2.0207999999999999</v>
      </c>
      <c r="W2">
        <v>21.145700000000001</v>
      </c>
      <c r="X2" t="s">
        <v>477</v>
      </c>
      <c r="Y2">
        <v>1.7838000000000001</v>
      </c>
      <c r="Z2" t="s">
        <v>781</v>
      </c>
      <c r="AA2">
        <v>1.0108999999999999</v>
      </c>
      <c r="AB2" t="s">
        <v>782</v>
      </c>
      <c r="AC2">
        <v>4.7923</v>
      </c>
      <c r="AD2">
        <v>23.5669</v>
      </c>
      <c r="AE2" s="23">
        <v>296.39519999999999</v>
      </c>
      <c r="AF2">
        <v>8</v>
      </c>
      <c r="AG2">
        <v>88</v>
      </c>
    </row>
    <row r="3" spans="1:33">
      <c r="A3" t="s">
        <v>783</v>
      </c>
      <c r="B3" s="1">
        <v>0.57291666666666663</v>
      </c>
      <c r="C3" t="s">
        <v>224</v>
      </c>
      <c r="D3" t="s">
        <v>433</v>
      </c>
      <c r="F3">
        <v>10903</v>
      </c>
      <c r="G3" t="s">
        <v>231</v>
      </c>
      <c r="H3" t="s">
        <v>232</v>
      </c>
      <c r="I3" t="s">
        <v>5</v>
      </c>
      <c r="J3" t="s">
        <v>778</v>
      </c>
      <c r="K3" t="s">
        <v>779</v>
      </c>
      <c r="L3">
        <v>8</v>
      </c>
      <c r="M3">
        <v>108.77</v>
      </c>
      <c r="N3">
        <v>65.927999999999997</v>
      </c>
      <c r="O3">
        <v>44.025500000000001</v>
      </c>
      <c r="P3">
        <v>14.242599999999999</v>
      </c>
      <c r="Q3">
        <v>5.5153999999999996</v>
      </c>
      <c r="R3">
        <v>4.8365</v>
      </c>
      <c r="S3">
        <v>3.2652000000000001</v>
      </c>
      <c r="T3">
        <v>2.1013999999999999</v>
      </c>
      <c r="U3">
        <v>1.9036999999999999</v>
      </c>
      <c r="V3">
        <v>2.6676000000000002</v>
      </c>
      <c r="W3">
        <v>22.1221</v>
      </c>
      <c r="X3" t="s">
        <v>646</v>
      </c>
      <c r="Y3">
        <v>1.0183</v>
      </c>
      <c r="Z3" t="s">
        <v>784</v>
      </c>
      <c r="AA3">
        <v>1.8828</v>
      </c>
      <c r="AB3" t="s">
        <v>785</v>
      </c>
      <c r="AC3">
        <v>1.2702</v>
      </c>
      <c r="AD3">
        <v>13.0139</v>
      </c>
      <c r="AE3">
        <v>292.56319999999999</v>
      </c>
      <c r="AF3">
        <v>10</v>
      </c>
      <c r="AG3">
        <v>87</v>
      </c>
    </row>
    <row r="4" spans="1:33">
      <c r="A4" t="s">
        <v>786</v>
      </c>
      <c r="B4" s="1">
        <v>0.57291666666666663</v>
      </c>
      <c r="C4" t="s">
        <v>224</v>
      </c>
      <c r="D4" t="s">
        <v>433</v>
      </c>
      <c r="F4">
        <v>10903</v>
      </c>
      <c r="G4" t="s">
        <v>231</v>
      </c>
      <c r="H4" t="s">
        <v>232</v>
      </c>
      <c r="I4" t="s">
        <v>5</v>
      </c>
      <c r="J4" t="s">
        <v>778</v>
      </c>
      <c r="K4" t="s">
        <v>779</v>
      </c>
      <c r="L4">
        <v>6</v>
      </c>
      <c r="M4">
        <v>94.78</v>
      </c>
      <c r="N4">
        <v>69.256</v>
      </c>
      <c r="O4">
        <v>38.334400000000002</v>
      </c>
      <c r="P4">
        <v>14.088200000000001</v>
      </c>
      <c r="Q4">
        <v>5.8487</v>
      </c>
      <c r="R4">
        <v>2.7532999999999999</v>
      </c>
      <c r="S4">
        <v>2.8452999999999999</v>
      </c>
      <c r="T4">
        <v>1.6618999999999999</v>
      </c>
      <c r="U4">
        <v>0.72460000000000002</v>
      </c>
      <c r="V4">
        <v>1.5761000000000001</v>
      </c>
      <c r="W4">
        <v>21.249300000000002</v>
      </c>
      <c r="X4" t="s">
        <v>452</v>
      </c>
      <c r="Y4">
        <v>5.0804999999999998</v>
      </c>
      <c r="Z4" t="s">
        <v>615</v>
      </c>
      <c r="AA4">
        <v>1.9027000000000001</v>
      </c>
      <c r="AB4" t="s">
        <v>787</v>
      </c>
      <c r="AC4">
        <v>1.4901</v>
      </c>
      <c r="AD4">
        <v>25.017299999999999</v>
      </c>
      <c r="AE4">
        <v>286.60829999999999</v>
      </c>
      <c r="AF4">
        <v>3</v>
      </c>
      <c r="AG4">
        <v>79</v>
      </c>
    </row>
    <row r="5" spans="1:33">
      <c r="A5" t="s">
        <v>788</v>
      </c>
      <c r="B5" s="1">
        <v>0.57291666666666663</v>
      </c>
      <c r="C5" t="s">
        <v>224</v>
      </c>
      <c r="D5" t="s">
        <v>433</v>
      </c>
      <c r="F5">
        <v>10903</v>
      </c>
      <c r="G5" t="s">
        <v>231</v>
      </c>
      <c r="H5" t="s">
        <v>232</v>
      </c>
      <c r="I5" t="s">
        <v>5</v>
      </c>
      <c r="J5" t="s">
        <v>778</v>
      </c>
      <c r="K5" t="s">
        <v>779</v>
      </c>
      <c r="L5">
        <v>3</v>
      </c>
      <c r="M5">
        <v>96.7</v>
      </c>
      <c r="N5">
        <v>74.319999999999993</v>
      </c>
      <c r="O5">
        <v>25.874099999999999</v>
      </c>
      <c r="P5">
        <v>11.7704</v>
      </c>
      <c r="Q5">
        <v>3.7623000000000002</v>
      </c>
      <c r="R5">
        <v>0</v>
      </c>
      <c r="S5">
        <v>0</v>
      </c>
      <c r="T5">
        <v>0</v>
      </c>
      <c r="U5">
        <v>0</v>
      </c>
      <c r="V5">
        <v>0</v>
      </c>
      <c r="W5">
        <v>19.645</v>
      </c>
      <c r="X5" t="s">
        <v>441</v>
      </c>
      <c r="Y5">
        <v>1.6234</v>
      </c>
      <c r="Z5" t="s">
        <v>442</v>
      </c>
      <c r="AA5">
        <v>2.3294000000000001</v>
      </c>
      <c r="AB5" t="s">
        <v>319</v>
      </c>
      <c r="AC5">
        <v>1.6271</v>
      </c>
      <c r="AD5">
        <v>24.366599999999998</v>
      </c>
      <c r="AE5">
        <v>278.01859999999999</v>
      </c>
      <c r="AF5">
        <v>3.33</v>
      </c>
      <c r="AG5">
        <v>80</v>
      </c>
    </row>
    <row r="6" spans="1:33">
      <c r="A6" t="s">
        <v>789</v>
      </c>
      <c r="B6" s="1">
        <v>0.57291666666666663</v>
      </c>
      <c r="C6" t="s">
        <v>224</v>
      </c>
      <c r="D6" t="s">
        <v>433</v>
      </c>
      <c r="F6">
        <v>10903</v>
      </c>
      <c r="G6" t="s">
        <v>231</v>
      </c>
      <c r="H6" t="s">
        <v>232</v>
      </c>
      <c r="I6" t="s">
        <v>5</v>
      </c>
      <c r="J6" t="s">
        <v>778</v>
      </c>
      <c r="K6" t="s">
        <v>779</v>
      </c>
      <c r="L6">
        <v>4</v>
      </c>
      <c r="M6">
        <v>76.09</v>
      </c>
      <c r="N6">
        <v>72.076700000000002</v>
      </c>
      <c r="O6">
        <v>42.305599999999998</v>
      </c>
      <c r="P6">
        <v>7.3025000000000002</v>
      </c>
      <c r="Q6">
        <v>8.9600000000000009</v>
      </c>
      <c r="R6">
        <v>5.5175999999999998</v>
      </c>
      <c r="S6">
        <v>3.6518999999999999</v>
      </c>
      <c r="T6">
        <v>3.3466</v>
      </c>
      <c r="U6">
        <v>2.2677999999999998</v>
      </c>
      <c r="V6">
        <v>2.2723</v>
      </c>
      <c r="W6">
        <v>20.07</v>
      </c>
      <c r="X6" t="s">
        <v>454</v>
      </c>
      <c r="Y6">
        <v>1.1983999999999999</v>
      </c>
      <c r="Z6" t="s">
        <v>478</v>
      </c>
      <c r="AA6">
        <v>1.573</v>
      </c>
      <c r="AB6" t="s">
        <v>311</v>
      </c>
      <c r="AC6">
        <v>1.2214</v>
      </c>
      <c r="AD6">
        <v>23.9573</v>
      </c>
      <c r="AE6">
        <v>271.81119999999999</v>
      </c>
      <c r="AF6">
        <v>14</v>
      </c>
      <c r="AG6">
        <v>82</v>
      </c>
    </row>
    <row r="7" spans="1:33">
      <c r="A7" t="s">
        <v>790</v>
      </c>
      <c r="B7" s="1">
        <v>0.57291666666666663</v>
      </c>
      <c r="C7" t="s">
        <v>224</v>
      </c>
      <c r="D7" t="s">
        <v>433</v>
      </c>
      <c r="F7">
        <v>10903</v>
      </c>
      <c r="G7" t="s">
        <v>231</v>
      </c>
      <c r="H7" t="s">
        <v>232</v>
      </c>
      <c r="I7" t="s">
        <v>5</v>
      </c>
      <c r="J7" t="s">
        <v>778</v>
      </c>
      <c r="K7" t="s">
        <v>779</v>
      </c>
      <c r="L7">
        <v>5</v>
      </c>
      <c r="M7">
        <v>87.694999999999993</v>
      </c>
      <c r="N7">
        <v>70.754999999999995</v>
      </c>
      <c r="O7">
        <v>29.7637</v>
      </c>
      <c r="P7">
        <v>11.0318</v>
      </c>
      <c r="Q7">
        <v>4.5811000000000002</v>
      </c>
      <c r="R7">
        <v>4.1273</v>
      </c>
      <c r="S7">
        <v>3.1705000000000001</v>
      </c>
      <c r="T7">
        <v>2.2970999999999999</v>
      </c>
      <c r="U7">
        <v>1.1708000000000001</v>
      </c>
      <c r="V7">
        <v>0</v>
      </c>
      <c r="W7">
        <v>20.4314</v>
      </c>
      <c r="X7" t="s">
        <v>473</v>
      </c>
      <c r="Y7">
        <v>1.5718000000000001</v>
      </c>
      <c r="Z7" t="s">
        <v>791</v>
      </c>
      <c r="AA7">
        <v>2.3435000000000001</v>
      </c>
      <c r="AB7" t="s">
        <v>678</v>
      </c>
      <c r="AC7">
        <v>2.3940000000000001</v>
      </c>
      <c r="AD7">
        <v>25.995999999999999</v>
      </c>
      <c r="AE7">
        <v>269.04140000000001</v>
      </c>
      <c r="AF7">
        <v>10</v>
      </c>
      <c r="AG7">
        <v>79</v>
      </c>
    </row>
    <row r="8" spans="1:33">
      <c r="A8" t="s">
        <v>792</v>
      </c>
      <c r="B8" s="1">
        <v>0.57291666666666663</v>
      </c>
      <c r="C8" t="s">
        <v>224</v>
      </c>
      <c r="D8" t="s">
        <v>433</v>
      </c>
      <c r="F8">
        <v>10903</v>
      </c>
      <c r="G8" t="s">
        <v>231</v>
      </c>
      <c r="H8" t="s">
        <v>232</v>
      </c>
      <c r="I8" t="s">
        <v>5</v>
      </c>
      <c r="J8" t="s">
        <v>778</v>
      </c>
      <c r="K8" t="s">
        <v>779</v>
      </c>
      <c r="L8">
        <v>4</v>
      </c>
      <c r="M8">
        <v>86.78</v>
      </c>
      <c r="N8">
        <v>71.895399999999995</v>
      </c>
      <c r="O8">
        <v>24.529299999999999</v>
      </c>
      <c r="P8">
        <v>6.6699000000000002</v>
      </c>
      <c r="Q8">
        <v>7.2733999999999996</v>
      </c>
      <c r="R8">
        <v>6.6778000000000004</v>
      </c>
      <c r="S8">
        <v>2.4003999999999999</v>
      </c>
      <c r="T8">
        <v>2.8104</v>
      </c>
      <c r="U8">
        <v>2.1040000000000001</v>
      </c>
      <c r="V8">
        <v>1.8817999999999999</v>
      </c>
      <c r="W8">
        <v>21.089300000000001</v>
      </c>
      <c r="X8" t="s">
        <v>637</v>
      </c>
      <c r="Y8">
        <v>0.31419999999999998</v>
      </c>
      <c r="Z8" t="s">
        <v>793</v>
      </c>
      <c r="AA8">
        <v>0.13650000000000001</v>
      </c>
      <c r="AB8" t="s">
        <v>794</v>
      </c>
      <c r="AC8">
        <v>2.3026</v>
      </c>
      <c r="AD8">
        <v>26.617999999999999</v>
      </c>
      <c r="AE8">
        <v>263.483</v>
      </c>
      <c r="AF8">
        <v>16</v>
      </c>
      <c r="AG8">
        <v>86</v>
      </c>
    </row>
    <row r="9" spans="1:33">
      <c r="A9" t="s">
        <v>795</v>
      </c>
      <c r="B9" s="1">
        <v>0.57291666666666663</v>
      </c>
      <c r="C9" t="s">
        <v>224</v>
      </c>
      <c r="D9" t="s">
        <v>433</v>
      </c>
      <c r="F9">
        <v>10903</v>
      </c>
      <c r="G9" t="s">
        <v>231</v>
      </c>
      <c r="H9" t="s">
        <v>232</v>
      </c>
      <c r="I9" t="s">
        <v>5</v>
      </c>
      <c r="J9" t="s">
        <v>778</v>
      </c>
      <c r="K9" t="s">
        <v>779</v>
      </c>
      <c r="L9">
        <v>3</v>
      </c>
      <c r="M9">
        <v>99.5</v>
      </c>
      <c r="N9">
        <v>43.822600000000001</v>
      </c>
      <c r="O9">
        <v>34.517000000000003</v>
      </c>
      <c r="P9">
        <v>13.658200000000001</v>
      </c>
      <c r="Q9">
        <v>10.4643</v>
      </c>
      <c r="R9">
        <v>3.9466000000000001</v>
      </c>
      <c r="S9">
        <v>5.2561999999999998</v>
      </c>
      <c r="T9">
        <v>2.2029999999999998</v>
      </c>
      <c r="U9">
        <v>1.5722</v>
      </c>
      <c r="V9">
        <v>1.6940999999999999</v>
      </c>
      <c r="W9">
        <v>19.054300000000001</v>
      </c>
      <c r="X9" t="s">
        <v>461</v>
      </c>
      <c r="Y9">
        <v>1.2144999999999999</v>
      </c>
      <c r="Z9" t="s">
        <v>462</v>
      </c>
      <c r="AA9">
        <v>1.4736</v>
      </c>
      <c r="AB9" t="s">
        <v>463</v>
      </c>
      <c r="AC9">
        <v>1.1332</v>
      </c>
      <c r="AD9">
        <v>23.301200000000001</v>
      </c>
      <c r="AE9">
        <v>262.81099999999998</v>
      </c>
      <c r="AF9">
        <v>3.5</v>
      </c>
      <c r="AG9">
        <v>85</v>
      </c>
    </row>
    <row r="10" spans="1:33">
      <c r="A10" t="s">
        <v>796</v>
      </c>
      <c r="B10" s="1">
        <v>0.57291666666666663</v>
      </c>
      <c r="C10" t="s">
        <v>224</v>
      </c>
      <c r="D10" t="s">
        <v>433</v>
      </c>
      <c r="F10">
        <v>10903</v>
      </c>
      <c r="G10" t="s">
        <v>231</v>
      </c>
      <c r="H10" t="s">
        <v>232</v>
      </c>
      <c r="I10" t="s">
        <v>5</v>
      </c>
      <c r="J10" t="s">
        <v>778</v>
      </c>
      <c r="K10" t="s">
        <v>779</v>
      </c>
      <c r="L10">
        <v>5</v>
      </c>
      <c r="M10">
        <v>61.004800000000003</v>
      </c>
      <c r="N10">
        <v>76.378399999999999</v>
      </c>
      <c r="O10">
        <v>26.596</v>
      </c>
      <c r="P10">
        <v>6.4260999999999999</v>
      </c>
      <c r="Q10">
        <v>6.3292999999999999</v>
      </c>
      <c r="R10">
        <v>4.8776000000000002</v>
      </c>
      <c r="S10">
        <v>3.0022000000000002</v>
      </c>
      <c r="T10">
        <v>2.77</v>
      </c>
      <c r="U10">
        <v>1.9681</v>
      </c>
      <c r="V10">
        <v>1.1032999999999999</v>
      </c>
      <c r="W10">
        <v>15.68</v>
      </c>
      <c r="X10" t="s">
        <v>469</v>
      </c>
      <c r="Y10">
        <v>1.0483</v>
      </c>
      <c r="Z10" t="s">
        <v>797</v>
      </c>
      <c r="AA10">
        <v>0.80249999999999999</v>
      </c>
      <c r="AB10" t="s">
        <v>374</v>
      </c>
      <c r="AC10">
        <v>2.1162999999999998</v>
      </c>
      <c r="AD10">
        <v>26.820499999999999</v>
      </c>
      <c r="AE10">
        <v>236.92339999999999</v>
      </c>
      <c r="AF10">
        <v>12</v>
      </c>
      <c r="AG10">
        <v>85</v>
      </c>
    </row>
    <row r="11" spans="1:33">
      <c r="A11" t="s">
        <v>798</v>
      </c>
      <c r="B11" s="1">
        <v>0.57291666666666663</v>
      </c>
      <c r="C11" t="s">
        <v>224</v>
      </c>
      <c r="D11" t="s">
        <v>433</v>
      </c>
      <c r="F11">
        <v>10903</v>
      </c>
      <c r="G11" t="s">
        <v>231</v>
      </c>
      <c r="H11" t="s">
        <v>232</v>
      </c>
      <c r="I11" t="s">
        <v>5</v>
      </c>
      <c r="J11" t="s">
        <v>778</v>
      </c>
      <c r="K11" t="s">
        <v>779</v>
      </c>
      <c r="L11">
        <v>8</v>
      </c>
      <c r="M11">
        <v>75.88</v>
      </c>
      <c r="N11">
        <v>45.411099999999998</v>
      </c>
      <c r="O11">
        <v>17.9224</v>
      </c>
      <c r="P11">
        <v>7.3383000000000003</v>
      </c>
      <c r="Q11">
        <v>6.2039999999999997</v>
      </c>
      <c r="R11">
        <v>4.1127000000000002</v>
      </c>
      <c r="S11">
        <v>3.0748000000000002</v>
      </c>
      <c r="T11">
        <v>3.0371000000000001</v>
      </c>
      <c r="U11">
        <v>1.4117999999999999</v>
      </c>
      <c r="V11">
        <v>1.2999000000000001</v>
      </c>
      <c r="W11">
        <v>22.333600000000001</v>
      </c>
      <c r="X11" t="s">
        <v>799</v>
      </c>
      <c r="Y11">
        <v>0.86819999999999997</v>
      </c>
      <c r="Z11" t="s">
        <v>781</v>
      </c>
      <c r="AA11">
        <v>0.43930000000000002</v>
      </c>
      <c r="AB11" t="s">
        <v>800</v>
      </c>
      <c r="AC11">
        <v>0.64990000000000003</v>
      </c>
      <c r="AD11">
        <v>15.583299999999999</v>
      </c>
      <c r="AE11">
        <v>205.56639999999999</v>
      </c>
      <c r="AF11">
        <v>25</v>
      </c>
      <c r="AG11">
        <v>91</v>
      </c>
    </row>
    <row r="51" spans="1:33" hidden="1" outlineLevel="1">
      <c r="A51" t="str">
        <f>C2</f>
        <v>Galway</v>
      </c>
      <c r="B51">
        <f>B2</f>
        <v>0.57291666666666663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Canary Row (IRE)</v>
      </c>
      <c r="L52" t="str">
        <f t="shared" si="0"/>
        <v>Dream Walker (FR)</v>
      </c>
      <c r="M52" t="str">
        <f t="shared" si="0"/>
        <v>Canary Row (IRE)</v>
      </c>
      <c r="N52" t="str">
        <f t="shared" ref="N52:N91" si="1">INDEX($A$2:$A$20,(MATCH(LARGE(W$2:W$20,$J52),W$2:W$20,0)))</f>
        <v>Top Notch Tonto (IRE)</v>
      </c>
      <c r="O52" t="str">
        <f t="shared" ref="O52:O91" si="2">INDEX($A$2:$A$20,(MATCH(LARGE(AA$2:AA$20,$J52),AA$2:AA$20,0)))</f>
        <v>Onlyhuman (IRE)</v>
      </c>
      <c r="P52" t="str">
        <f t="shared" ref="P52:P91" si="3">INDEX($A$2:$A$20,(MATCH(LARGE(Y$2:Y$20,$J52),Y$2:Y$20,0)))</f>
        <v>Best Not Argue (IRE)</v>
      </c>
      <c r="Q52" t="str">
        <f t="shared" ref="Q52:Q91" si="4">INDEX($A$2:$A$20,(MATCH(LARGE(Y$2:Y$20,$J52),Y$2:Y$20,0)))</f>
        <v>Best Not Argue (IRE)</v>
      </c>
      <c r="R52" t="str">
        <f t="shared" ref="R52:R91" si="5">INDEX($A$2:$A$20,(MATCH(LARGE(AD$2:AD$20,$J52),AD$2:AD$20,0)))</f>
        <v>Gentil J (IRE)</v>
      </c>
      <c r="S52" t="str">
        <f t="shared" ref="S52:S80" si="6">A2</f>
        <v>Dream Walker (FR)</v>
      </c>
      <c r="V52">
        <f t="shared" ref="V52:V80" si="7">SUM(Y52:AF52)</f>
        <v>57</v>
      </c>
      <c r="W52">
        <f t="shared" ref="W52:W80" si="8">V52-AG2</f>
        <v>-31</v>
      </c>
      <c r="X52">
        <f t="shared" ref="X52:X60" si="9">IF(ISNA(W52),"",W52)</f>
        <v>-31</v>
      </c>
      <c r="Y52">
        <f t="shared" ref="Y52:AA80" si="10">(($H$63+1)-(RANK(M2,M$2:M$30)))</f>
        <v>6</v>
      </c>
      <c r="Z52">
        <f t="shared" si="10"/>
        <v>10</v>
      </c>
      <c r="AA52">
        <f t="shared" si="10"/>
        <v>7</v>
      </c>
      <c r="AB52">
        <f t="shared" ref="AB52:AB80" si="11">(($H$63+1)-(RANK(W2,W$2:W$30)))</f>
        <v>7</v>
      </c>
      <c r="AC52">
        <f t="shared" ref="AC52:AC80" si="12">(($H$63+1)-(RANK(Y2,Y$2:Y$30)))</f>
        <v>9</v>
      </c>
      <c r="AD52">
        <f t="shared" ref="AD52:AD80" si="13">(($H$63+1)-(RANK(AA2,AA$2:AA$30)))</f>
        <v>4</v>
      </c>
      <c r="AE52">
        <f t="shared" ref="AE52:AF80" si="14">(($H$63+1)-(RANK(AC2,AC$2:AC$30)))</f>
        <v>10</v>
      </c>
      <c r="AF52">
        <f t="shared" si="14"/>
        <v>4</v>
      </c>
      <c r="AG52" t="str">
        <f>INDEX(S52:S92, MATCH(LARGE(X52:X92, 1),X52:X92, 0))</f>
        <v>Best Not Argue (IRE)</v>
      </c>
    </row>
    <row r="53" spans="1:33" hidden="1" outlineLevel="1">
      <c r="A53" t="s">
        <v>43</v>
      </c>
      <c r="B53" t="str">
        <f>A2</f>
        <v>Dream Walker (FR)</v>
      </c>
      <c r="C53">
        <f>AE2</f>
        <v>296.39519999999999</v>
      </c>
      <c r="D53">
        <f>AG2</f>
        <v>88</v>
      </c>
      <c r="E53">
        <f>C53-D53</f>
        <v>208.39519999999999</v>
      </c>
      <c r="F53">
        <f>SUMIF(B53:B61, B53, G53:G61)</f>
        <v>0.51337732075929698</v>
      </c>
      <c r="G53">
        <f>(1/C53)*(C53-C54)</f>
        <v>1.2928684405145541E-2</v>
      </c>
      <c r="H53">
        <f>AF2</f>
        <v>8</v>
      </c>
      <c r="J53">
        <v>2</v>
      </c>
      <c r="K53" t="str">
        <f t="shared" si="0"/>
        <v>Vocal Music (IRE)</v>
      </c>
      <c r="L53" t="str">
        <f t="shared" si="0"/>
        <v>Gentil J (IRE)</v>
      </c>
      <c r="M53" t="str">
        <f t="shared" si="0"/>
        <v>Thiswaycadeaux (IRE)</v>
      </c>
      <c r="N53" t="str">
        <f t="shared" si="1"/>
        <v>Canary Row (IRE)</v>
      </c>
      <c r="O53" t="str">
        <f t="shared" si="2"/>
        <v>Centrifolia</v>
      </c>
      <c r="P53" t="str">
        <f t="shared" si="3"/>
        <v>Dream Walker (FR)</v>
      </c>
      <c r="Q53" t="str">
        <f t="shared" si="4"/>
        <v>Dream Walker (FR)</v>
      </c>
      <c r="R53" t="str">
        <f t="shared" si="5"/>
        <v>Set In Stone (IRE)</v>
      </c>
      <c r="S53" t="str">
        <f t="shared" si="6"/>
        <v>Canary Row (IRE)</v>
      </c>
      <c r="V53">
        <f t="shared" si="7"/>
        <v>47</v>
      </c>
      <c r="W53">
        <f t="shared" si="8"/>
        <v>-40</v>
      </c>
      <c r="X53">
        <f t="shared" si="9"/>
        <v>-40</v>
      </c>
      <c r="Y53">
        <f t="shared" si="10"/>
        <v>10</v>
      </c>
      <c r="Z53">
        <f t="shared" si="10"/>
        <v>3</v>
      </c>
      <c r="AA53">
        <f t="shared" si="10"/>
        <v>10</v>
      </c>
      <c r="AB53">
        <f t="shared" si="11"/>
        <v>9</v>
      </c>
      <c r="AC53">
        <f t="shared" si="12"/>
        <v>3</v>
      </c>
      <c r="AD53">
        <f t="shared" si="13"/>
        <v>7</v>
      </c>
      <c r="AE53">
        <f t="shared" si="14"/>
        <v>4</v>
      </c>
      <c r="AF53">
        <f t="shared" si="14"/>
        <v>1</v>
      </c>
    </row>
    <row r="54" spans="1:33" hidden="1" outlineLevel="1">
      <c r="A54" t="s">
        <v>44</v>
      </c>
      <c r="B54" t="str">
        <f>A3</f>
        <v>Canary Row (IRE)</v>
      </c>
      <c r="C54">
        <f>AE3</f>
        <v>292.56319999999999</v>
      </c>
      <c r="D54">
        <f>AG3</f>
        <v>87</v>
      </c>
      <c r="E54">
        <f t="shared" ref="E54:E55" si="15">C54-D54</f>
        <v>205.56319999999999</v>
      </c>
      <c r="F54">
        <f ca="1">SUMIF(B53:B64, B54, G53:G61)</f>
        <v>8.5225705617357692E-2</v>
      </c>
      <c r="H54">
        <f>AF3</f>
        <v>10</v>
      </c>
      <c r="J54">
        <v>3</v>
      </c>
      <c r="K54" t="str">
        <f t="shared" si="0"/>
        <v>Centrifolia</v>
      </c>
      <c r="L54" t="str">
        <f t="shared" si="0"/>
        <v>Centrifolia</v>
      </c>
      <c r="M54" t="str">
        <f t="shared" si="0"/>
        <v>Best Not Argue (IRE)</v>
      </c>
      <c r="N54" t="str">
        <f t="shared" si="1"/>
        <v>Best Not Argue (IRE)</v>
      </c>
      <c r="O54" t="str">
        <f t="shared" si="2"/>
        <v>Best Not Argue (IRE)</v>
      </c>
      <c r="P54" t="str">
        <f t="shared" si="3"/>
        <v>Centrifolia</v>
      </c>
      <c r="Q54" t="str">
        <f t="shared" si="4"/>
        <v>Centrifolia</v>
      </c>
      <c r="R54" t="str">
        <f t="shared" si="5"/>
        <v>Onlyhuman (IRE)</v>
      </c>
      <c r="S54" t="str">
        <f t="shared" si="6"/>
        <v>Best Not Argue (IRE)</v>
      </c>
      <c r="V54">
        <f t="shared" si="7"/>
        <v>57</v>
      </c>
      <c r="W54">
        <f t="shared" si="8"/>
        <v>-22</v>
      </c>
      <c r="X54">
        <f t="shared" si="9"/>
        <v>-22</v>
      </c>
      <c r="Y54">
        <f t="shared" si="10"/>
        <v>7</v>
      </c>
      <c r="Z54">
        <f t="shared" si="10"/>
        <v>4</v>
      </c>
      <c r="AA54">
        <f t="shared" si="10"/>
        <v>8</v>
      </c>
      <c r="AB54">
        <f t="shared" si="11"/>
        <v>8</v>
      </c>
      <c r="AC54">
        <f t="shared" si="12"/>
        <v>10</v>
      </c>
      <c r="AD54">
        <f t="shared" si="13"/>
        <v>8</v>
      </c>
      <c r="AE54">
        <f t="shared" si="14"/>
        <v>5</v>
      </c>
      <c r="AF54">
        <f t="shared" si="14"/>
        <v>7</v>
      </c>
    </row>
    <row r="55" spans="1:33" hidden="1" outlineLevel="1">
      <c r="A55" t="s">
        <v>45</v>
      </c>
      <c r="B55" t="str">
        <f>A4</f>
        <v>Best Not Argue (IRE)</v>
      </c>
      <c r="C55">
        <f>AE4</f>
        <v>286.60829999999999</v>
      </c>
      <c r="D55">
        <f>AG4</f>
        <v>79</v>
      </c>
      <c r="E55">
        <f t="shared" si="15"/>
        <v>207.60829999999999</v>
      </c>
      <c r="F55">
        <f ca="1">SUMIF(B53:B64, B55, G53:G61)</f>
        <v>0.64889282550930016</v>
      </c>
      <c r="H55">
        <f>AF4</f>
        <v>3</v>
      </c>
      <c r="J55">
        <v>4</v>
      </c>
      <c r="K55" t="str">
        <f t="shared" si="0"/>
        <v>Best Not Argue (IRE)</v>
      </c>
      <c r="L55" t="str">
        <f t="shared" si="0"/>
        <v>Thiswaycadeaux (IRE)</v>
      </c>
      <c r="M55" t="str">
        <f t="shared" si="0"/>
        <v>Dream Walker (FR)</v>
      </c>
      <c r="N55" t="str">
        <f t="shared" si="1"/>
        <v>Dream Walker (FR)</v>
      </c>
      <c r="O55" t="str">
        <f t="shared" si="2"/>
        <v>Canary Row (IRE)</v>
      </c>
      <c r="P55" t="str">
        <f t="shared" si="3"/>
        <v>Onlyhuman (IRE)</v>
      </c>
      <c r="Q55" t="str">
        <f t="shared" si="4"/>
        <v>Onlyhuman (IRE)</v>
      </c>
      <c r="R55" t="str">
        <f t="shared" si="5"/>
        <v>Best Not Argue (IRE)</v>
      </c>
      <c r="S55" t="str">
        <f t="shared" si="6"/>
        <v>Centrifolia</v>
      </c>
      <c r="V55">
        <f t="shared" si="7"/>
        <v>51</v>
      </c>
      <c r="W55">
        <f t="shared" si="8"/>
        <v>-29</v>
      </c>
      <c r="X55">
        <f t="shared" si="9"/>
        <v>-29</v>
      </c>
      <c r="Y55">
        <f t="shared" si="10"/>
        <v>8</v>
      </c>
      <c r="Z55">
        <f t="shared" si="10"/>
        <v>8</v>
      </c>
      <c r="AA55">
        <f t="shared" si="10"/>
        <v>3</v>
      </c>
      <c r="AB55">
        <f t="shared" si="11"/>
        <v>3</v>
      </c>
      <c r="AC55">
        <f t="shared" si="12"/>
        <v>8</v>
      </c>
      <c r="AD55">
        <f t="shared" si="13"/>
        <v>9</v>
      </c>
      <c r="AE55">
        <f t="shared" si="14"/>
        <v>6</v>
      </c>
      <c r="AF55">
        <f t="shared" si="14"/>
        <v>6</v>
      </c>
    </row>
    <row r="56" spans="1:33" hidden="1" outlineLevel="1">
      <c r="A56" t="s">
        <v>46</v>
      </c>
      <c r="B56" t="str">
        <f>INDEX(A$2:A$20,MATCH(C56,M$2:M$20,0))</f>
        <v>Canary Row (IRE)</v>
      </c>
      <c r="C56">
        <f>LARGE(M$2:M$20, D56)</f>
        <v>108.77</v>
      </c>
      <c r="D56">
        <v>1</v>
      </c>
      <c r="E56">
        <f>LARGE(M$2:M$20, F56)</f>
        <v>99.5</v>
      </c>
      <c r="F56">
        <v>2</v>
      </c>
      <c r="G56">
        <f t="shared" ref="G56:G61" si="16">IF(C56&gt;0, (1/C56)*(C56-E56), 0.1)</f>
        <v>8.5225705617357692E-2</v>
      </c>
      <c r="H56">
        <f t="shared" ref="H56:H61" si="17">INDEX(AF$2:AF$20,MATCH(B56,A$2:A$20,0))</f>
        <v>10</v>
      </c>
      <c r="J56">
        <v>5</v>
      </c>
      <c r="K56" t="str">
        <f t="shared" si="0"/>
        <v>Dream Walker (FR)</v>
      </c>
      <c r="L56" t="str">
        <f t="shared" si="0"/>
        <v>Set In Stone (IRE)</v>
      </c>
      <c r="M56" t="str">
        <f t="shared" si="0"/>
        <v>Vocal Music (IRE)</v>
      </c>
      <c r="N56" t="str">
        <f t="shared" si="1"/>
        <v>Set In Stone (IRE)</v>
      </c>
      <c r="O56" t="str">
        <f t="shared" si="2"/>
        <v>Thiswaycadeaux (IRE)</v>
      </c>
      <c r="P56" t="str">
        <f t="shared" si="3"/>
        <v>Vocal Music (IRE)</v>
      </c>
      <c r="Q56" t="str">
        <f t="shared" si="4"/>
        <v>Vocal Music (IRE)</v>
      </c>
      <c r="R56" t="str">
        <f t="shared" si="5"/>
        <v>Centrifolia</v>
      </c>
      <c r="S56" t="str">
        <f t="shared" si="6"/>
        <v>Thiswaycadeaux (IRE)</v>
      </c>
      <c r="V56">
        <f t="shared" si="7"/>
        <v>42</v>
      </c>
      <c r="W56">
        <f t="shared" si="8"/>
        <v>-40</v>
      </c>
      <c r="X56">
        <f t="shared" si="9"/>
        <v>-40</v>
      </c>
      <c r="Y56">
        <f t="shared" si="10"/>
        <v>3</v>
      </c>
      <c r="Z56">
        <f t="shared" si="10"/>
        <v>7</v>
      </c>
      <c r="AA56">
        <f t="shared" si="10"/>
        <v>9</v>
      </c>
      <c r="AB56">
        <f t="shared" si="11"/>
        <v>4</v>
      </c>
      <c r="AC56">
        <f t="shared" si="12"/>
        <v>5</v>
      </c>
      <c r="AD56">
        <f t="shared" si="13"/>
        <v>6</v>
      </c>
      <c r="AE56">
        <f t="shared" si="14"/>
        <v>3</v>
      </c>
      <c r="AF56">
        <f t="shared" si="14"/>
        <v>5</v>
      </c>
    </row>
    <row r="57" spans="1:33" hidden="1" outlineLevel="1">
      <c r="A57" t="s">
        <v>25</v>
      </c>
      <c r="B57" t="str">
        <f>INDEX(A$2:A$20,MATCH(C57,W$2:W$20,0))</f>
        <v>Top Notch Tonto (IRE)</v>
      </c>
      <c r="C57">
        <f>LARGE(W$2:W$20, D57)</f>
        <v>22.333600000000001</v>
      </c>
      <c r="D57">
        <v>1</v>
      </c>
      <c r="E57">
        <f>LARGE(W$2:W$20, F57)</f>
        <v>22.1221</v>
      </c>
      <c r="F57">
        <v>2</v>
      </c>
      <c r="G57">
        <f t="shared" si="16"/>
        <v>9.4700361786725328E-3</v>
      </c>
      <c r="H57">
        <f t="shared" si="17"/>
        <v>25</v>
      </c>
      <c r="J57">
        <v>6</v>
      </c>
      <c r="K57" t="str">
        <f t="shared" si="0"/>
        <v>Onlyhuman (IRE)</v>
      </c>
      <c r="L57" t="str">
        <f t="shared" si="0"/>
        <v>Onlyhuman (IRE)</v>
      </c>
      <c r="M57" t="str">
        <f t="shared" si="0"/>
        <v>Onlyhuman (IRE)</v>
      </c>
      <c r="N57" t="str">
        <f t="shared" si="1"/>
        <v>Onlyhuman (IRE)</v>
      </c>
      <c r="O57" t="str">
        <f t="shared" si="2"/>
        <v>Vocal Music (IRE)</v>
      </c>
      <c r="P57" t="str">
        <f t="shared" si="3"/>
        <v>Thiswaycadeaux (IRE)</v>
      </c>
      <c r="Q57" t="str">
        <f t="shared" si="4"/>
        <v>Thiswaycadeaux (IRE)</v>
      </c>
      <c r="R57" t="str">
        <f t="shared" si="5"/>
        <v>Thiswaycadeaux (IRE)</v>
      </c>
      <c r="S57" t="str">
        <f t="shared" si="6"/>
        <v>Onlyhuman (IRE)</v>
      </c>
      <c r="V57">
        <f t="shared" si="7"/>
        <v>54</v>
      </c>
      <c r="W57">
        <f t="shared" si="8"/>
        <v>-25</v>
      </c>
      <c r="X57">
        <f t="shared" si="9"/>
        <v>-25</v>
      </c>
      <c r="Y57">
        <f t="shared" si="10"/>
        <v>5</v>
      </c>
      <c r="Z57">
        <f t="shared" si="10"/>
        <v>5</v>
      </c>
      <c r="AA57">
        <f t="shared" si="10"/>
        <v>5</v>
      </c>
      <c r="AB57">
        <f t="shared" si="11"/>
        <v>5</v>
      </c>
      <c r="AC57">
        <f t="shared" si="12"/>
        <v>7</v>
      </c>
      <c r="AD57">
        <f t="shared" si="13"/>
        <v>10</v>
      </c>
      <c r="AE57">
        <f t="shared" si="14"/>
        <v>9</v>
      </c>
      <c r="AF57">
        <f t="shared" si="14"/>
        <v>8</v>
      </c>
    </row>
    <row r="58" spans="1:33" hidden="1" outlineLevel="1">
      <c r="A58" t="s">
        <v>28</v>
      </c>
      <c r="B58" t="str">
        <f>INDEX(A$2:A$20,MATCH(C58,AA$2:AA$20,0))</f>
        <v>Onlyhuman (IRE)</v>
      </c>
      <c r="C58">
        <f>LARGE(AA$2:AA$20, D58)</f>
        <v>2.3435000000000001</v>
      </c>
      <c r="D58">
        <v>1</v>
      </c>
      <c r="E58">
        <f>LARGE(AA$2:AA$20, F58)</f>
        <v>2.3294000000000001</v>
      </c>
      <c r="F58">
        <v>2</v>
      </c>
      <c r="G58">
        <f t="shared" si="16"/>
        <v>6.0166417751226801E-3</v>
      </c>
      <c r="H58">
        <f t="shared" si="17"/>
        <v>10</v>
      </c>
      <c r="J58">
        <v>7</v>
      </c>
      <c r="K58" t="str">
        <f t="shared" si="0"/>
        <v>Set In Stone (IRE)</v>
      </c>
      <c r="L58" t="str">
        <f t="shared" si="0"/>
        <v>Best Not Argue (IRE)</v>
      </c>
      <c r="M58" t="str">
        <f t="shared" si="0"/>
        <v>Gentil J (IRE)</v>
      </c>
      <c r="N58" t="str">
        <f t="shared" si="1"/>
        <v>Thiswaycadeaux (IRE)</v>
      </c>
      <c r="O58" t="str">
        <f t="shared" si="2"/>
        <v>Dream Walker (FR)</v>
      </c>
      <c r="P58" t="str">
        <f t="shared" si="3"/>
        <v>Gentil J (IRE)</v>
      </c>
      <c r="Q58" t="str">
        <f t="shared" si="4"/>
        <v>Gentil J (IRE)</v>
      </c>
      <c r="R58" t="str">
        <f t="shared" si="5"/>
        <v>Dream Walker (FR)</v>
      </c>
      <c r="S58" t="str">
        <f t="shared" si="6"/>
        <v>Set In Stone (IRE)</v>
      </c>
      <c r="V58">
        <f t="shared" si="7"/>
        <v>37</v>
      </c>
      <c r="W58">
        <f t="shared" si="8"/>
        <v>-49</v>
      </c>
      <c r="X58">
        <f t="shared" si="9"/>
        <v>-49</v>
      </c>
      <c r="Y58">
        <f t="shared" si="10"/>
        <v>4</v>
      </c>
      <c r="Z58">
        <f t="shared" si="10"/>
        <v>6</v>
      </c>
      <c r="AA58">
        <f t="shared" si="10"/>
        <v>2</v>
      </c>
      <c r="AB58">
        <f t="shared" si="11"/>
        <v>6</v>
      </c>
      <c r="AC58">
        <f t="shared" si="12"/>
        <v>1</v>
      </c>
      <c r="AD58">
        <f t="shared" si="13"/>
        <v>1</v>
      </c>
      <c r="AE58">
        <f t="shared" si="14"/>
        <v>8</v>
      </c>
      <c r="AF58">
        <f t="shared" si="14"/>
        <v>9</v>
      </c>
    </row>
    <row r="59" spans="1:33" hidden="1" outlineLevel="1">
      <c r="A59" t="s">
        <v>30</v>
      </c>
      <c r="B59" t="str">
        <f>INDEX(A$2:A$20,MATCH(C59,AC$2:AC$20,0))</f>
        <v>Dream Walker (FR)</v>
      </c>
      <c r="C59">
        <f>LARGE(AC$2:AC$20, D59)</f>
        <v>4.7923</v>
      </c>
      <c r="D59">
        <v>1</v>
      </c>
      <c r="E59">
        <f>LARGE(AC$2:AC$20, F59)</f>
        <v>2.3940000000000001</v>
      </c>
      <c r="F59">
        <v>2</v>
      </c>
      <c r="G59">
        <f t="shared" si="16"/>
        <v>0.50044863635415149</v>
      </c>
      <c r="H59">
        <f t="shared" si="17"/>
        <v>8</v>
      </c>
      <c r="J59">
        <v>8</v>
      </c>
      <c r="K59" t="str">
        <f t="shared" si="0"/>
        <v>Thiswaycadeaux (IRE)</v>
      </c>
      <c r="L59" t="str">
        <f t="shared" si="0"/>
        <v>Canary Row (IRE)</v>
      </c>
      <c r="M59" t="str">
        <f t="shared" si="0"/>
        <v>Centrifolia</v>
      </c>
      <c r="N59" t="str">
        <f t="shared" si="1"/>
        <v>Centrifolia</v>
      </c>
      <c r="O59" t="str">
        <f t="shared" si="2"/>
        <v>Gentil J (IRE)</v>
      </c>
      <c r="P59" t="str">
        <f t="shared" si="3"/>
        <v>Canary Row (IRE)</v>
      </c>
      <c r="Q59" t="str">
        <f t="shared" si="4"/>
        <v>Canary Row (IRE)</v>
      </c>
      <c r="R59" t="str">
        <f t="shared" si="5"/>
        <v>Vocal Music (IRE)</v>
      </c>
      <c r="S59" t="str">
        <f t="shared" si="6"/>
        <v>Vocal Music (IRE)</v>
      </c>
      <c r="V59">
        <f t="shared" si="7"/>
        <v>34</v>
      </c>
      <c r="W59">
        <f t="shared" si="8"/>
        <v>-51</v>
      </c>
      <c r="X59">
        <f t="shared" si="9"/>
        <v>-51</v>
      </c>
      <c r="Y59">
        <f t="shared" si="10"/>
        <v>9</v>
      </c>
      <c r="Z59">
        <f t="shared" si="10"/>
        <v>1</v>
      </c>
      <c r="AA59">
        <f t="shared" si="10"/>
        <v>6</v>
      </c>
      <c r="AB59">
        <f t="shared" si="11"/>
        <v>2</v>
      </c>
      <c r="AC59">
        <f t="shared" si="12"/>
        <v>6</v>
      </c>
      <c r="AD59">
        <f t="shared" si="13"/>
        <v>5</v>
      </c>
      <c r="AE59">
        <f t="shared" si="14"/>
        <v>2</v>
      </c>
      <c r="AF59">
        <f t="shared" si="14"/>
        <v>3</v>
      </c>
    </row>
    <row r="60" spans="1:33" hidden="1" outlineLevel="1">
      <c r="A60" t="s">
        <v>26</v>
      </c>
      <c r="B60" t="str">
        <f>INDEX(A$2:A$20,MATCH(C60,Y$2:Y$20,0))</f>
        <v>Best Not Argue (IRE)</v>
      </c>
      <c r="C60">
        <f>LARGE(Y$2:Y$20, D60)</f>
        <v>5.0804999999999998</v>
      </c>
      <c r="D60">
        <v>1</v>
      </c>
      <c r="E60">
        <f>LARGE(Y$2:Y$20, F60)</f>
        <v>1.7838000000000001</v>
      </c>
      <c r="F60">
        <v>2</v>
      </c>
      <c r="G60">
        <f t="shared" si="16"/>
        <v>0.64889282550930016</v>
      </c>
      <c r="H60">
        <f t="shared" si="17"/>
        <v>3</v>
      </c>
      <c r="J60">
        <v>9</v>
      </c>
      <c r="K60" t="str">
        <f t="shared" si="0"/>
        <v>Top Notch Tonto (IRE)</v>
      </c>
      <c r="L60" t="str">
        <f t="shared" si="0"/>
        <v>Top Notch Tonto (IRE)</v>
      </c>
      <c r="M60" t="str">
        <f t="shared" si="0"/>
        <v>Set In Stone (IRE)</v>
      </c>
      <c r="N60" t="str">
        <f t="shared" si="1"/>
        <v>Vocal Music (IRE)</v>
      </c>
      <c r="O60" t="str">
        <f t="shared" si="2"/>
        <v>Top Notch Tonto (IRE)</v>
      </c>
      <c r="P60" t="str">
        <f t="shared" si="3"/>
        <v>Top Notch Tonto (IRE)</v>
      </c>
      <c r="Q60" t="str">
        <f t="shared" si="4"/>
        <v>Top Notch Tonto (IRE)</v>
      </c>
      <c r="R60" t="str">
        <f t="shared" si="5"/>
        <v>Top Notch Tonto (IRE)</v>
      </c>
      <c r="S60" t="str">
        <f t="shared" si="6"/>
        <v>Gentil J (IRE)</v>
      </c>
      <c r="V60">
        <f t="shared" si="7"/>
        <v>39</v>
      </c>
      <c r="W60">
        <f t="shared" si="8"/>
        <v>-46</v>
      </c>
      <c r="X60">
        <f t="shared" si="9"/>
        <v>-46</v>
      </c>
      <c r="Y60">
        <f t="shared" si="10"/>
        <v>1</v>
      </c>
      <c r="Z60">
        <f t="shared" si="10"/>
        <v>9</v>
      </c>
      <c r="AA60">
        <f t="shared" si="10"/>
        <v>4</v>
      </c>
      <c r="AB60">
        <f t="shared" si="11"/>
        <v>1</v>
      </c>
      <c r="AC60">
        <f t="shared" si="12"/>
        <v>4</v>
      </c>
      <c r="AD60">
        <f t="shared" si="13"/>
        <v>3</v>
      </c>
      <c r="AE60">
        <f t="shared" si="14"/>
        <v>7</v>
      </c>
      <c r="AF60">
        <f t="shared" si="14"/>
        <v>10</v>
      </c>
    </row>
    <row r="61" spans="1:33" hidden="1" outlineLevel="1">
      <c r="A61" t="s">
        <v>47</v>
      </c>
      <c r="B61" t="str">
        <f>INDEX(A$2:A$20,MATCH(C61,AD$2:AD$20,0))</f>
        <v>Gentil J (IRE)</v>
      </c>
      <c r="C61">
        <f>LARGE(AD$2:AD$20, D61)</f>
        <v>26.820499999999999</v>
      </c>
      <c r="D61">
        <v>1</v>
      </c>
      <c r="E61">
        <f>LARGE(AD$2:AD$20, F61)</f>
        <v>26.617999999999999</v>
      </c>
      <c r="F61">
        <v>2</v>
      </c>
      <c r="G61">
        <f t="shared" si="16"/>
        <v>7.5501948136686703E-3</v>
      </c>
      <c r="H61">
        <f t="shared" si="17"/>
        <v>12</v>
      </c>
      <c r="J61">
        <v>10</v>
      </c>
      <c r="K61" t="str">
        <f t="shared" si="0"/>
        <v>Gentil J (IRE)</v>
      </c>
      <c r="L61" t="str">
        <f t="shared" si="0"/>
        <v>Vocal Music (IRE)</v>
      </c>
      <c r="M61" t="str">
        <f t="shared" si="0"/>
        <v>Top Notch Tonto (IRE)</v>
      </c>
      <c r="N61" t="str">
        <f t="shared" si="1"/>
        <v>Gentil J (IRE)</v>
      </c>
      <c r="O61" t="str">
        <f t="shared" si="2"/>
        <v>Set In Stone (IRE)</v>
      </c>
      <c r="P61" t="str">
        <f t="shared" si="3"/>
        <v>Set In Stone (IRE)</v>
      </c>
      <c r="Q61" t="str">
        <f t="shared" si="4"/>
        <v>Set In Stone (IRE)</v>
      </c>
      <c r="R61" t="str">
        <f t="shared" si="5"/>
        <v>Canary Row (IRE)</v>
      </c>
      <c r="S61" t="str">
        <f t="shared" si="6"/>
        <v>Top Notch Tonto (IRE)</v>
      </c>
      <c r="V61">
        <f t="shared" si="7"/>
        <v>22</v>
      </c>
      <c r="W61">
        <f t="shared" si="8"/>
        <v>-69</v>
      </c>
      <c r="X61">
        <f>IF(ISNA(W61),"",W61)</f>
        <v>-69</v>
      </c>
      <c r="Y61">
        <f t="shared" si="10"/>
        <v>2</v>
      </c>
      <c r="Z61">
        <f t="shared" si="10"/>
        <v>2</v>
      </c>
      <c r="AA61">
        <f t="shared" si="10"/>
        <v>1</v>
      </c>
      <c r="AB61">
        <f t="shared" si="11"/>
        <v>10</v>
      </c>
      <c r="AC61">
        <f t="shared" si="12"/>
        <v>2</v>
      </c>
      <c r="AD61">
        <f t="shared" si="13"/>
        <v>2</v>
      </c>
      <c r="AE61">
        <f t="shared" si="14"/>
        <v>1</v>
      </c>
      <c r="AF61">
        <f t="shared" si="14"/>
        <v>2</v>
      </c>
    </row>
    <row r="62" spans="1:33" hidden="1" outlineLevel="1">
      <c r="A62" t="s">
        <v>116</v>
      </c>
      <c r="B62" t="str">
        <f>IF(OR(D2="5f ", D2="6f ", D2="7f ", D2="1m "), B57, IF(J2="2yo", B59, B53))</f>
        <v>Dream Walker (FR)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 t="e">
        <f t="shared" si="10"/>
        <v>#N/A</v>
      </c>
      <c r="Z62" t="e">
        <f t="shared" si="10"/>
        <v>#N/A</v>
      </c>
      <c r="AA62" t="e">
        <f t="shared" si="10"/>
        <v>#N/A</v>
      </c>
      <c r="AB62" t="e">
        <f t="shared" si="11"/>
        <v>#N/A</v>
      </c>
      <c r="AC62" t="e">
        <f t="shared" si="12"/>
        <v>#N/A</v>
      </c>
      <c r="AD62" t="e">
        <f t="shared" si="13"/>
        <v>#N/A</v>
      </c>
      <c r="AE62" t="e">
        <f t="shared" si="14"/>
        <v>#N/A</v>
      </c>
      <c r="AF62" t="e">
        <f t="shared" si="14"/>
        <v>#N/A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Onlyhuman (IRE)</v>
      </c>
      <c r="C63" t="str">
        <f>IF(G68="Handicap", INDEX(B53:B55,(MATCH(LARGE(D53:D55,3),D53:D55,0))))</f>
        <v>Best Not Argue (IRE)</v>
      </c>
      <c r="D63" t="str">
        <f>IF(G68="Handicap", INDEX(B53:B55,(MATCH(LARGE(E53:E55,1),E53:E55,0))))</f>
        <v>Dream Walker (FR)</v>
      </c>
      <c r="G63" t="s">
        <v>68</v>
      </c>
      <c r="H63">
        <f>COUNTIF(A2:A30, "*")</f>
        <v>10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 t="e">
        <f t="shared" si="10"/>
        <v>#N/A</v>
      </c>
      <c r="AB63" t="e">
        <f t="shared" si="11"/>
        <v>#N/A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Dream Walker (FR)</v>
      </c>
      <c r="C64">
        <f>INDEX(AF$2:AF$20,MATCH(B64,A$2:A$20,0))</f>
        <v>8</v>
      </c>
      <c r="D64">
        <v>1</v>
      </c>
      <c r="E64">
        <f>SUMIF(B53:B61, B64, G53:G61)</f>
        <v>0.51337732075929698</v>
      </c>
      <c r="F64">
        <v>0</v>
      </c>
      <c r="G64" t="str">
        <f>K2</f>
        <v>Kone Handicap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1m½f </v>
      </c>
      <c r="H65">
        <f>LARGE(G58:G60, 1)</f>
        <v>0.64889282550930016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10903</v>
      </c>
      <c r="H66">
        <f ca="1">LARGE(F53:F55, 1)</f>
        <v>0.64889282550930016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Best Not Argue (IRE)</v>
      </c>
      <c r="F67">
        <f>IF(H63&lt;11, F66+1, F66)</f>
        <v>2</v>
      </c>
      <c r="G67" t="str">
        <f>G2</f>
        <v>Soft</v>
      </c>
      <c r="H67" t="str">
        <f ca="1">INDEX(B53:B55,MATCH(H66,F53:F55,0))</f>
        <v>Best Not Argue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Dream Walker (FR)</v>
      </c>
      <c r="B68" t="str">
        <f ca="1">IF(ISNA(A68), B56, A68)</f>
        <v>Dream Walker (FR)</v>
      </c>
      <c r="C68">
        <f ca="1">INDEX(AF$2:AF$20,MATCH(B68,A$2:A$20,0))</f>
        <v>8</v>
      </c>
      <c r="D68">
        <v>1</v>
      </c>
      <c r="F68">
        <f ca="1">IF(E70&gt;0.5, F67+1, F67)</f>
        <v>3</v>
      </c>
      <c r="G68" t="str">
        <f>I2</f>
        <v>Handicap</v>
      </c>
      <c r="H68">
        <f ca="1">IF(G66&gt;10000, G70+1, G70)</f>
        <v>4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Dream Walker (FR)</v>
      </c>
      <c r="C69">
        <f ca="1">INDEX(AF$2:AF$20,MATCH(B69,A$2:A$20,0))</f>
        <v>8</v>
      </c>
      <c r="D69">
        <v>1</v>
      </c>
      <c r="F69">
        <f ca="1">IF(E70&gt;1, F68+1, F68)</f>
        <v>3</v>
      </c>
      <c r="G69">
        <f ca="1">IF(G66&lt;5000, F70-1, F70)</f>
        <v>3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Dream Walker (FR)</v>
      </c>
      <c r="C70">
        <f ca="1">INDEX(AF$2:AF$20,MATCH(B70,A$2:A$20,0))</f>
        <v>8</v>
      </c>
      <c r="D70">
        <v>1</v>
      </c>
      <c r="E70">
        <f ca="1">SUMIF(B53:B61, B70, G53:G61)</f>
        <v>0.51337732075929698</v>
      </c>
      <c r="F70">
        <f ca="1">IF(E70&gt;1.5, F69+1, F69)</f>
        <v>3</v>
      </c>
      <c r="G70">
        <f ca="1">IF(H63&gt;15, G69-1, G69)</f>
        <v>3</v>
      </c>
      <c r="H70" t="str">
        <f ca="1">IF(H68=0,"*",IF(H68=1,"*",IF(H68=2,"**",IF(H68=3,"***",IF(H68=4,"****",IF(H68&gt;=5,"*****","*"))))))</f>
        <v>****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Dream Walker (FR)</v>
      </c>
      <c r="C72">
        <f>C53</f>
        <v>296.39519999999999</v>
      </c>
      <c r="D72">
        <f>(1/C72)*(C72-C73)</f>
        <v>1.2928684405145541E-2</v>
      </c>
      <c r="E72">
        <f>H53</f>
        <v>8</v>
      </c>
      <c r="F72">
        <f>(E72*10)-10</f>
        <v>70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Canary Row (IRE)</v>
      </c>
      <c r="C73">
        <f t="shared" si="19"/>
        <v>292.56319999999999</v>
      </c>
      <c r="D73">
        <f>(1/C73)*(C73-C74)</f>
        <v>2.0354234572222376E-2</v>
      </c>
      <c r="E73">
        <f t="shared" ref="E73:E74" si="20">H54</f>
        <v>10</v>
      </c>
      <c r="F73">
        <f>(E73*10)-10</f>
        <v>90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Best Not Argue (IRE)</v>
      </c>
      <c r="C74">
        <f t="shared" si="19"/>
        <v>286.60829999999999</v>
      </c>
      <c r="E74">
        <f t="shared" si="20"/>
        <v>3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3</v>
      </c>
      <c r="C77">
        <f>SMALL(AF2:AF50, 1)</f>
        <v>3</v>
      </c>
      <c r="D77" t="str">
        <f>IF(G77&lt;=3, "YES", "NO")</f>
        <v>YES</v>
      </c>
      <c r="E77">
        <f>IF(C77=0,SMALL(AF2:AF49,2), C77)</f>
        <v>3</v>
      </c>
      <c r="F77">
        <f>IF(E77=0, SMALL(AF2:AF49, 3), E77)</f>
        <v>3</v>
      </c>
      <c r="G77">
        <f>IF(F77=0, SMALL(AF2:AF49, 4), F77)</f>
        <v>3</v>
      </c>
      <c r="H77" t="str">
        <f>INDEX(A2:A50, MATCH(G77, AF2:AF50, 0))</f>
        <v>Best Not Argue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286.60829999999999</v>
      </c>
      <c r="C78">
        <f>(B79-B78)+0.01</f>
        <v>9.7969000000000026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296.39519999999999</v>
      </c>
      <c r="C79">
        <f>C78/B79</f>
        <v>3.3053504240284602E-2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Best Not Argue (IRE) is highly rated.</v>
      </c>
      <c r="H79" t="str">
        <f>INDEX(A2:A50, MATCH(B79, AE2:AE50, 0))</f>
        <v>Dream Walker (FR)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21.249300000000002</v>
      </c>
      <c r="C80">
        <f>(B81-B80)+0.01</f>
        <v>1.0942999999999989</v>
      </c>
      <c r="D80" t="str">
        <f>D2</f>
        <v xml:space="preserve">1m½f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22.333600000000001</v>
      </c>
      <c r="C81">
        <f>C80/B81</f>
        <v>4.8997922412866664E-2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Top Notch Tonto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Galway</v>
      </c>
    </row>
    <row r="82" spans="1:19" hidden="1" outlineLevel="1">
      <c r="A82" t="s">
        <v>110</v>
      </c>
      <c r="B82">
        <f>INDEX(M2:M49, MATCH(H77, A2:A49, 0))</f>
        <v>94.78</v>
      </c>
      <c r="C82">
        <f>(B83-B82)+0.01</f>
        <v>13.999999999999995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108.77</v>
      </c>
      <c r="C83">
        <f>C82/B83</f>
        <v>0.1287119610186632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Best Not Argue (IRE)is the form horse.</v>
      </c>
      <c r="H83" t="str">
        <f>INDEX(A2:A50,MATCH(B83,INDEX(M2:M50,0)))</f>
        <v>Top Notch Tonto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1.4901</v>
      </c>
      <c r="C84">
        <f>(B85-B84)+0.01</f>
        <v>3.3121999999999998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4.7923</v>
      </c>
      <c r="C85">
        <f>C84/B85</f>
        <v>0.69115038707927301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Dream Walker (FR)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25.017299999999999</v>
      </c>
      <c r="C86">
        <f>(B87-B86)+0.01</f>
        <v>1.8132000000000004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26.820499999999999</v>
      </c>
      <c r="C87">
        <f>C86/B87</f>
        <v>6.7605003635279007E-2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Gentil J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5.0804999999999998</v>
      </c>
      <c r="C88">
        <f>B89-B88</f>
        <v>0</v>
      </c>
      <c r="H88" t="str">
        <f>INDEX(X2:X50, MATCH(B88, Y2:Y50, 0))</f>
        <v>OBrien, Donnacha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5.0804999999999998</v>
      </c>
      <c r="C89">
        <f>C88/B89</f>
        <v>0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OBrien, Donnacha. </v>
      </c>
      <c r="H89" t="str">
        <f>INDEX(X2:X50, MATCH(B89, Y2:Y50, 0))</f>
        <v>OBrien, Donnacha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69.256</v>
      </c>
      <c r="C90">
        <f>(B91-B90)+0.01</f>
        <v>13.172999999999996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82.418999999999997</v>
      </c>
      <c r="C91">
        <f>(C90+0.01)/(B91+0.01)</f>
        <v>0.15993157747879988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Dream Walker (FR)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0</v>
      </c>
      <c r="E92">
        <f>COUNTIF(D79:D91, "YES")</f>
        <v>0</v>
      </c>
      <c r="F92" t="str">
        <f>IF(E92=0, "", IF(E92=1, "*", IF(E92=2, "**", IF(E92=3, "***", IF(E92=4, "****", IF(E92&gt;4, "*****", ""))))))</f>
        <v/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</v>
      </c>
    </row>
    <row r="96" spans="1:19" hidden="1" outlineLevel="1">
      <c r="A96" t="s">
        <v>70</v>
      </c>
      <c r="B96">
        <f>INDEX(Sheet1!H:H, MATCH($A$51, Sheet1!$A:$A,0))</f>
        <v>0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e">
        <f>INDEX(F96:F101,MATCH(1,E96:E101,0))</f>
        <v>#N/A</v>
      </c>
    </row>
    <row r="97" spans="1:6" hidden="1" outlineLevel="1">
      <c r="A97" t="s">
        <v>25</v>
      </c>
      <c r="B97">
        <f>INDEX(Sheet1!J:J, MATCH($A$51, Sheet1!$A:$A,0))</f>
        <v>0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</v>
      </c>
      <c r="C101" t="b">
        <f>IF(AND($B$94&gt;15,B101&gt;0.25),B60)</f>
        <v>0</v>
      </c>
      <c r="D101">
        <f t="shared" si="22"/>
        <v>1</v>
      </c>
      <c r="E101">
        <f t="shared" si="23"/>
        <v>6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13.85546875" bestFit="1" customWidth="1"/>
    <col min="3" max="3" width="13.42578125" bestFit="1" customWidth="1"/>
    <col min="4" max="4" width="13.7109375" bestFit="1" customWidth="1"/>
    <col min="5" max="5" width="12" bestFit="1" customWidth="1"/>
    <col min="6" max="6" width="13.42578125" bestFit="1" customWidth="1"/>
    <col min="7" max="7" width="97" bestFit="1" customWidth="1"/>
    <col min="8" max="8" width="14.42578125" bestFit="1" customWidth="1"/>
    <col min="9" max="9" width="10.140625" bestFit="1" customWidth="1"/>
    <col min="10" max="10" width="16.28515625" bestFit="1" customWidth="1"/>
    <col min="11" max="11" width="27.28515625" bestFit="1" customWidth="1"/>
    <col min="12" max="18" width="13.85546875" bestFit="1" customWidth="1"/>
    <col min="19" max="19" width="14.855468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7.5703125" bestFit="1" customWidth="1"/>
    <col min="25" max="25" width="14.42578125" bestFit="1" customWidth="1"/>
    <col min="26" max="26" width="12.42578125" bestFit="1" customWidth="1"/>
    <col min="27" max="27" width="15" bestFit="1" customWidth="1"/>
    <col min="28" max="28" width="20.71093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804</v>
      </c>
      <c r="B2" s="1">
        <v>0.57986111111111105</v>
      </c>
      <c r="C2" t="s">
        <v>175</v>
      </c>
      <c r="D2" t="s">
        <v>801</v>
      </c>
      <c r="E2" t="s">
        <v>802</v>
      </c>
      <c r="F2">
        <v>12602</v>
      </c>
      <c r="G2" t="s">
        <v>291</v>
      </c>
      <c r="H2" t="s">
        <v>232</v>
      </c>
      <c r="I2" t="s">
        <v>5</v>
      </c>
      <c r="J2" t="s">
        <v>778</v>
      </c>
      <c r="K2" t="s">
        <v>803</v>
      </c>
      <c r="L2">
        <v>4</v>
      </c>
      <c r="M2">
        <v>111.4709</v>
      </c>
      <c r="N2">
        <v>73.678600000000003</v>
      </c>
      <c r="O2">
        <v>42.622599999999998</v>
      </c>
      <c r="P2">
        <v>16.7437</v>
      </c>
      <c r="Q2">
        <v>10.173400000000001</v>
      </c>
      <c r="R2">
        <v>6.9629000000000003</v>
      </c>
      <c r="S2">
        <v>4.9813999999999998</v>
      </c>
      <c r="T2">
        <v>2.7660999999999998</v>
      </c>
      <c r="U2">
        <v>1.7885</v>
      </c>
      <c r="V2">
        <v>1.4100999999999999</v>
      </c>
      <c r="W2">
        <v>23.0364</v>
      </c>
      <c r="X2" t="s">
        <v>487</v>
      </c>
      <c r="Y2">
        <v>3.0586000000000002</v>
      </c>
      <c r="Z2" t="s">
        <v>488</v>
      </c>
      <c r="AA2">
        <v>2.3893</v>
      </c>
      <c r="AB2" t="s">
        <v>805</v>
      </c>
      <c r="AC2">
        <v>2.4222999999999999</v>
      </c>
      <c r="AD2">
        <v>23.137</v>
      </c>
      <c r="AE2" s="23">
        <v>326.64179999999999</v>
      </c>
      <c r="AF2">
        <v>1.88</v>
      </c>
      <c r="AG2">
        <v>103</v>
      </c>
    </row>
    <row r="3" spans="1:33">
      <c r="A3" t="s">
        <v>806</v>
      </c>
      <c r="B3" s="1">
        <v>0.57986111111111105</v>
      </c>
      <c r="C3" t="s">
        <v>175</v>
      </c>
      <c r="D3" t="s">
        <v>801</v>
      </c>
      <c r="E3" t="s">
        <v>802</v>
      </c>
      <c r="F3">
        <v>12602</v>
      </c>
      <c r="G3" t="s">
        <v>291</v>
      </c>
      <c r="H3" t="s">
        <v>232</v>
      </c>
      <c r="I3" t="s">
        <v>5</v>
      </c>
      <c r="J3" t="s">
        <v>778</v>
      </c>
      <c r="K3" t="s">
        <v>803</v>
      </c>
      <c r="L3">
        <v>5</v>
      </c>
      <c r="M3">
        <v>111.19499999999999</v>
      </c>
      <c r="N3">
        <v>86.786199999999994</v>
      </c>
      <c r="O3">
        <v>23.967199999999998</v>
      </c>
      <c r="P3">
        <v>10.118399999999999</v>
      </c>
      <c r="Q3">
        <v>11.0703</v>
      </c>
      <c r="R3">
        <v>7.258</v>
      </c>
      <c r="S3">
        <v>6.4032</v>
      </c>
      <c r="T3">
        <v>3.8483999999999998</v>
      </c>
      <c r="U3">
        <v>2.7734999999999999</v>
      </c>
      <c r="V3">
        <v>2.2113</v>
      </c>
      <c r="W3">
        <v>21.627099999999999</v>
      </c>
      <c r="X3" t="s">
        <v>687</v>
      </c>
      <c r="Y3">
        <v>0.51980000000000004</v>
      </c>
      <c r="Z3" t="s">
        <v>263</v>
      </c>
      <c r="AA3">
        <v>2.3879000000000001</v>
      </c>
      <c r="AB3" t="s">
        <v>807</v>
      </c>
      <c r="AC3">
        <v>2.5899000000000001</v>
      </c>
      <c r="AD3">
        <v>24.348600000000001</v>
      </c>
      <c r="AE3">
        <v>317.10500000000002</v>
      </c>
      <c r="AF3">
        <v>5.5</v>
      </c>
      <c r="AG3">
        <v>97</v>
      </c>
    </row>
    <row r="4" spans="1:33">
      <c r="A4" t="s">
        <v>808</v>
      </c>
      <c r="B4" s="1">
        <v>0.57986111111111105</v>
      </c>
      <c r="C4" t="s">
        <v>175</v>
      </c>
      <c r="D4" t="s">
        <v>801</v>
      </c>
      <c r="E4" t="s">
        <v>802</v>
      </c>
      <c r="F4">
        <v>12602</v>
      </c>
      <c r="G4" t="s">
        <v>291</v>
      </c>
      <c r="H4" t="s">
        <v>232</v>
      </c>
      <c r="I4" t="s">
        <v>5</v>
      </c>
      <c r="J4" t="s">
        <v>778</v>
      </c>
      <c r="K4" t="s">
        <v>803</v>
      </c>
      <c r="L4">
        <v>6</v>
      </c>
      <c r="M4">
        <v>86.784999999999997</v>
      </c>
      <c r="N4">
        <v>94.768000000000001</v>
      </c>
      <c r="O4">
        <v>29.183800000000002</v>
      </c>
      <c r="P4">
        <v>16.273900000000001</v>
      </c>
      <c r="Q4">
        <v>6.2938000000000001</v>
      </c>
      <c r="R4">
        <v>4.2621000000000002</v>
      </c>
      <c r="S4">
        <v>6.0403000000000002</v>
      </c>
      <c r="T4">
        <v>3.6</v>
      </c>
      <c r="U4">
        <v>1.6646000000000001</v>
      </c>
      <c r="V4">
        <v>2.0352000000000001</v>
      </c>
      <c r="W4">
        <v>22.097100000000001</v>
      </c>
      <c r="X4" t="s">
        <v>809</v>
      </c>
      <c r="Y4">
        <v>3.1791</v>
      </c>
      <c r="Z4" t="s">
        <v>810</v>
      </c>
      <c r="AA4">
        <v>3.0297999999999998</v>
      </c>
      <c r="AB4" t="s">
        <v>664</v>
      </c>
      <c r="AC4">
        <v>1.764</v>
      </c>
      <c r="AD4">
        <v>21.0913</v>
      </c>
      <c r="AE4">
        <v>302.06799999999998</v>
      </c>
      <c r="AF4">
        <v>5.5</v>
      </c>
      <c r="AG4">
        <v>102</v>
      </c>
    </row>
    <row r="5" spans="1:33">
      <c r="A5" t="s">
        <v>811</v>
      </c>
      <c r="B5" s="1">
        <v>0.57986111111111105</v>
      </c>
      <c r="C5" t="s">
        <v>175</v>
      </c>
      <c r="D5" t="s">
        <v>801</v>
      </c>
      <c r="E5" t="s">
        <v>802</v>
      </c>
      <c r="F5">
        <v>12602</v>
      </c>
      <c r="G5" t="s">
        <v>291</v>
      </c>
      <c r="H5" t="s">
        <v>232</v>
      </c>
      <c r="I5" t="s">
        <v>5</v>
      </c>
      <c r="J5" t="s">
        <v>778</v>
      </c>
      <c r="K5" t="s">
        <v>803</v>
      </c>
      <c r="L5">
        <v>6</v>
      </c>
      <c r="M5">
        <v>82.73</v>
      </c>
      <c r="N5">
        <v>86.382099999999994</v>
      </c>
      <c r="O5">
        <v>40.573399999999999</v>
      </c>
      <c r="P5">
        <v>15.3567</v>
      </c>
      <c r="Q5">
        <v>8.1611999999999991</v>
      </c>
      <c r="R5">
        <v>4.8681000000000001</v>
      </c>
      <c r="S5">
        <v>5.1851000000000003</v>
      </c>
      <c r="T5">
        <v>3.7641</v>
      </c>
      <c r="U5">
        <v>1.6256999999999999</v>
      </c>
      <c r="V5">
        <v>1.5622</v>
      </c>
      <c r="W5">
        <v>24.573599999999999</v>
      </c>
      <c r="X5" t="s">
        <v>812</v>
      </c>
      <c r="Y5">
        <v>1.4609000000000001</v>
      </c>
      <c r="Z5" t="s">
        <v>813</v>
      </c>
      <c r="AA5">
        <v>1.9844999999999999</v>
      </c>
      <c r="AB5" t="s">
        <v>814</v>
      </c>
      <c r="AC5">
        <v>1.94</v>
      </c>
      <c r="AD5">
        <v>13.069599999999999</v>
      </c>
      <c r="AE5">
        <v>293.2373</v>
      </c>
      <c r="AF5">
        <v>2.5</v>
      </c>
      <c r="AG5">
        <v>97</v>
      </c>
    </row>
    <row r="6" spans="1:33">
      <c r="A6" t="s">
        <v>815</v>
      </c>
      <c r="B6" s="1">
        <v>0.57986111111111105</v>
      </c>
      <c r="C6" t="s">
        <v>175</v>
      </c>
      <c r="D6" t="s">
        <v>801</v>
      </c>
      <c r="E6" t="s">
        <v>802</v>
      </c>
      <c r="F6">
        <v>12602</v>
      </c>
      <c r="G6" t="s">
        <v>291</v>
      </c>
      <c r="H6" t="s">
        <v>232</v>
      </c>
      <c r="I6" t="s">
        <v>5</v>
      </c>
      <c r="J6" t="s">
        <v>778</v>
      </c>
      <c r="K6" t="s">
        <v>803</v>
      </c>
      <c r="L6">
        <v>4</v>
      </c>
      <c r="M6">
        <v>116.982</v>
      </c>
      <c r="N6">
        <v>72.814400000000006</v>
      </c>
      <c r="O6">
        <v>24.643699999999999</v>
      </c>
      <c r="P6">
        <v>12.295500000000001</v>
      </c>
      <c r="Q6">
        <v>6.5518999999999998</v>
      </c>
      <c r="R6">
        <v>4.8257000000000003</v>
      </c>
      <c r="S6">
        <v>2.6082000000000001</v>
      </c>
      <c r="T6">
        <v>1.7891999999999999</v>
      </c>
      <c r="U6">
        <v>2.1143999999999998</v>
      </c>
      <c r="V6">
        <v>1.8803000000000001</v>
      </c>
      <c r="W6">
        <v>21.703600000000002</v>
      </c>
      <c r="Y6">
        <v>0</v>
      </c>
      <c r="Z6" t="s">
        <v>325</v>
      </c>
      <c r="AA6">
        <v>2.3346</v>
      </c>
      <c r="AB6" t="s">
        <v>816</v>
      </c>
      <c r="AC6">
        <v>1.5582</v>
      </c>
      <c r="AD6">
        <v>11.3889</v>
      </c>
      <c r="AE6">
        <v>283.49059999999997</v>
      </c>
      <c r="AF6">
        <v>0</v>
      </c>
      <c r="AG6">
        <v>96</v>
      </c>
    </row>
    <row r="7" spans="1:33">
      <c r="A7" t="s">
        <v>817</v>
      </c>
      <c r="B7" s="1">
        <v>0.57986111111111105</v>
      </c>
      <c r="C7" t="s">
        <v>175</v>
      </c>
      <c r="D7" t="s">
        <v>801</v>
      </c>
      <c r="E7" t="s">
        <v>802</v>
      </c>
      <c r="F7">
        <v>12602</v>
      </c>
      <c r="G7" t="s">
        <v>291</v>
      </c>
      <c r="H7" t="s">
        <v>232</v>
      </c>
      <c r="I7" t="s">
        <v>5</v>
      </c>
      <c r="J7" t="s">
        <v>778</v>
      </c>
      <c r="K7" t="s">
        <v>803</v>
      </c>
      <c r="L7">
        <v>6</v>
      </c>
      <c r="M7">
        <v>97.875</v>
      </c>
      <c r="N7">
        <v>68.434899999999999</v>
      </c>
      <c r="O7">
        <v>29.927</v>
      </c>
      <c r="P7">
        <v>9.9382999999999999</v>
      </c>
      <c r="Q7">
        <v>11.141500000000001</v>
      </c>
      <c r="R7">
        <v>3.3231999999999999</v>
      </c>
      <c r="S7">
        <v>2.8512</v>
      </c>
      <c r="T7">
        <v>2.3512</v>
      </c>
      <c r="U7">
        <v>1.4214</v>
      </c>
      <c r="V7">
        <v>1.2402</v>
      </c>
      <c r="W7">
        <v>23.445</v>
      </c>
      <c r="X7" t="s">
        <v>305</v>
      </c>
      <c r="Y7">
        <v>1.5645</v>
      </c>
      <c r="Z7" t="s">
        <v>810</v>
      </c>
      <c r="AA7">
        <v>3.1898</v>
      </c>
      <c r="AB7" t="s">
        <v>818</v>
      </c>
      <c r="AC7">
        <v>1.3032999999999999</v>
      </c>
      <c r="AD7">
        <v>9.6249000000000002</v>
      </c>
      <c r="AE7">
        <v>267.63139999999999</v>
      </c>
      <c r="AF7">
        <v>10</v>
      </c>
      <c r="AG7">
        <v>97</v>
      </c>
    </row>
    <row r="8" spans="1:33">
      <c r="A8" t="s">
        <v>819</v>
      </c>
      <c r="B8" s="1">
        <v>0.57986111111111105</v>
      </c>
      <c r="C8" t="s">
        <v>175</v>
      </c>
      <c r="D8" t="s">
        <v>801</v>
      </c>
      <c r="E8" t="s">
        <v>802</v>
      </c>
      <c r="F8">
        <v>12602</v>
      </c>
      <c r="G8" t="s">
        <v>291</v>
      </c>
      <c r="H8" t="s">
        <v>232</v>
      </c>
      <c r="I8" t="s">
        <v>5</v>
      </c>
      <c r="J8" t="s">
        <v>778</v>
      </c>
      <c r="K8" t="s">
        <v>803</v>
      </c>
      <c r="L8">
        <v>4</v>
      </c>
      <c r="M8">
        <v>60.329599999999999</v>
      </c>
      <c r="N8">
        <v>95.758399999999995</v>
      </c>
      <c r="O8">
        <v>21.1585</v>
      </c>
      <c r="P8">
        <v>6.0063000000000004</v>
      </c>
      <c r="Q8">
        <v>5.8662999999999998</v>
      </c>
      <c r="R8">
        <v>5.3079999999999998</v>
      </c>
      <c r="S8">
        <v>3.1469999999999998</v>
      </c>
      <c r="T8">
        <v>2.1806000000000001</v>
      </c>
      <c r="U8">
        <v>2.0901000000000001</v>
      </c>
      <c r="V8">
        <v>1.6591</v>
      </c>
      <c r="W8">
        <v>20.695</v>
      </c>
      <c r="X8" t="s">
        <v>503</v>
      </c>
      <c r="Y8">
        <v>2.0792999999999999</v>
      </c>
      <c r="Z8" t="s">
        <v>820</v>
      </c>
      <c r="AA8">
        <v>1.4641999999999999</v>
      </c>
      <c r="AB8" t="s">
        <v>584</v>
      </c>
      <c r="AC8">
        <v>2.1659000000000002</v>
      </c>
      <c r="AD8">
        <v>20.718699999999998</v>
      </c>
      <c r="AE8">
        <v>250.62710000000001</v>
      </c>
      <c r="AF8">
        <v>14</v>
      </c>
      <c r="AG8">
        <v>96</v>
      </c>
    </row>
    <row r="9" spans="1:33">
      <c r="A9" t="s">
        <v>821</v>
      </c>
      <c r="B9" s="1">
        <v>0.57986111111111105</v>
      </c>
      <c r="C9" t="s">
        <v>175</v>
      </c>
      <c r="D9" t="s">
        <v>801</v>
      </c>
      <c r="E9" t="s">
        <v>802</v>
      </c>
      <c r="F9">
        <v>12602</v>
      </c>
      <c r="G9" t="s">
        <v>291</v>
      </c>
      <c r="H9" t="s">
        <v>232</v>
      </c>
      <c r="I9" t="s">
        <v>5</v>
      </c>
      <c r="J9" t="s">
        <v>778</v>
      </c>
      <c r="K9" t="s">
        <v>803</v>
      </c>
      <c r="L9">
        <v>8</v>
      </c>
      <c r="M9">
        <v>75.926599999999993</v>
      </c>
      <c r="N9">
        <v>48.657200000000003</v>
      </c>
      <c r="O9">
        <v>23.7639</v>
      </c>
      <c r="P9">
        <v>10.059699999999999</v>
      </c>
      <c r="Q9">
        <v>8.5518000000000001</v>
      </c>
      <c r="R9">
        <v>4.3505000000000003</v>
      </c>
      <c r="S9">
        <v>6.7523999999999997</v>
      </c>
      <c r="T9">
        <v>2.0234000000000001</v>
      </c>
      <c r="U9">
        <v>1.8186</v>
      </c>
      <c r="V9">
        <v>1.746</v>
      </c>
      <c r="W9">
        <v>22.022099999999998</v>
      </c>
      <c r="X9" t="s">
        <v>684</v>
      </c>
      <c r="Y9">
        <v>1.0503</v>
      </c>
      <c r="Z9" t="s">
        <v>822</v>
      </c>
      <c r="AA9">
        <v>1.0351999999999999</v>
      </c>
      <c r="AB9" t="s">
        <v>823</v>
      </c>
      <c r="AC9">
        <v>3.6413000000000002</v>
      </c>
      <c r="AD9">
        <v>18.5212</v>
      </c>
      <c r="AE9">
        <v>229.9203</v>
      </c>
      <c r="AF9">
        <v>20</v>
      </c>
      <c r="AG9">
        <v>96</v>
      </c>
    </row>
    <row r="51" spans="1:33" hidden="1" outlineLevel="1">
      <c r="A51" t="str">
        <f>C2</f>
        <v>Leicester</v>
      </c>
      <c r="B51">
        <f>B2</f>
        <v>0.57986111111111105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Twin Star (IRE)</v>
      </c>
      <c r="L52" t="str">
        <f t="shared" si="0"/>
        <v>Kasperenko</v>
      </c>
      <c r="M52" t="str">
        <f t="shared" si="0"/>
        <v>Hochfeld (IRE)</v>
      </c>
      <c r="N52" t="str">
        <f t="shared" ref="N52:N91" si="1">INDEX($A$2:$A$20,(MATCH(LARGE(W$2:W$20,$J52),W$2:W$20,0)))</f>
        <v>Not So Sleepy</v>
      </c>
      <c r="O52" t="str">
        <f t="shared" ref="O52:O91" si="2">INDEX($A$2:$A$20,(MATCH(LARGE(AA$2:AA$20,$J52),AA$2:AA$20,0)))</f>
        <v>Restorer</v>
      </c>
      <c r="P52" t="str">
        <f t="shared" ref="P52:P91" si="3">INDEX($A$2:$A$20,(MATCH(LARGE(Y$2:Y$20,$J52),Y$2:Y$20,0)))</f>
        <v>Banditry (IRE)</v>
      </c>
      <c r="Q52" t="str">
        <f t="shared" ref="Q52:Q91" si="4">INDEX($A$2:$A$20,(MATCH(LARGE(Y$2:Y$20,$J52),Y$2:Y$20,0)))</f>
        <v>Banditry (IRE)</v>
      </c>
      <c r="R52" t="str">
        <f t="shared" ref="R52:R91" si="5">INDEX($A$2:$A$20,(MATCH(LARGE(AD$2:AD$20,$J52),AD$2:AD$20,0)))</f>
        <v>Aasheq (IRE)</v>
      </c>
      <c r="S52" t="str">
        <f t="shared" ref="S52:S80" si="6">A2</f>
        <v>Hochfeld (IRE)</v>
      </c>
      <c r="V52">
        <f t="shared" ref="V52:V80" si="7">SUM(Y52:AF52)</f>
        <v>51</v>
      </c>
      <c r="W52">
        <f t="shared" ref="W52:W80" si="8">V52-AG2</f>
        <v>-52</v>
      </c>
      <c r="X52">
        <f t="shared" ref="X52:X60" si="9">IF(ISNA(W52),"",W52)</f>
        <v>-52</v>
      </c>
      <c r="Y52">
        <f t="shared" ref="Y52:AA80" si="10">(($H$63+1)-(RANK(M2,M$2:M$30)))</f>
        <v>7</v>
      </c>
      <c r="Z52">
        <f t="shared" si="10"/>
        <v>4</v>
      </c>
      <c r="AA52">
        <f t="shared" si="10"/>
        <v>8</v>
      </c>
      <c r="AB52">
        <f t="shared" ref="AB52:AB80" si="11">(($H$63+1)-(RANK(W2,W$2:W$30)))</f>
        <v>6</v>
      </c>
      <c r="AC52">
        <f t="shared" ref="AC52:AC80" si="12">(($H$63+1)-(RANK(Y2,Y$2:Y$30)))</f>
        <v>7</v>
      </c>
      <c r="AD52">
        <f t="shared" ref="AD52:AD80" si="13">(($H$63+1)-(RANK(AA2,AA$2:AA$30)))</f>
        <v>6</v>
      </c>
      <c r="AE52">
        <f t="shared" ref="AE52:AF80" si="14">(($H$63+1)-(RANK(AC2,AC$2:AC$30)))</f>
        <v>6</v>
      </c>
      <c r="AF52">
        <f t="shared" si="14"/>
        <v>7</v>
      </c>
      <c r="AG52" t="str">
        <f>INDEX(S52:S92, MATCH(LARGE(X52:X92, 1),X52:X92, 0))</f>
        <v>Hochfeld (IRE)</v>
      </c>
    </row>
    <row r="53" spans="1:33" hidden="1" outlineLevel="1">
      <c r="A53" t="s">
        <v>43</v>
      </c>
      <c r="B53" t="str">
        <f>A2</f>
        <v>Hochfeld (IRE)</v>
      </c>
      <c r="C53">
        <f>AE2</f>
        <v>326.64179999999999</v>
      </c>
      <c r="D53">
        <f>AG2</f>
        <v>103</v>
      </c>
      <c r="E53">
        <f>C53-D53</f>
        <v>223.64179999999999</v>
      </c>
      <c r="F53">
        <f>SUMIF(B53:B61, B53, G53:G61)</f>
        <v>2.9196508223993292E-2</v>
      </c>
      <c r="G53">
        <f>(1/C53)*(C53-C54)</f>
        <v>2.9196508223993292E-2</v>
      </c>
      <c r="H53">
        <f>AF2</f>
        <v>1.88</v>
      </c>
      <c r="J53">
        <v>2</v>
      </c>
      <c r="K53" t="str">
        <f t="shared" si="0"/>
        <v>Hochfeld (IRE)</v>
      </c>
      <c r="L53" t="str">
        <f t="shared" si="0"/>
        <v>Banditry (IRE)</v>
      </c>
      <c r="M53" t="str">
        <f t="shared" si="0"/>
        <v>Not So Sleepy</v>
      </c>
      <c r="N53" t="str">
        <f t="shared" si="1"/>
        <v>Restorer</v>
      </c>
      <c r="O53" t="str">
        <f t="shared" si="2"/>
        <v>Banditry (IRE)</v>
      </c>
      <c r="P53" t="str">
        <f t="shared" si="3"/>
        <v>Hochfeld (IRE)</v>
      </c>
      <c r="Q53" t="str">
        <f t="shared" si="4"/>
        <v>Hochfeld (IRE)</v>
      </c>
      <c r="R53" t="str">
        <f t="shared" si="5"/>
        <v>Hochfeld (IRE)</v>
      </c>
      <c r="S53" t="str">
        <f t="shared" si="6"/>
        <v>Aasheq (IRE)</v>
      </c>
      <c r="V53">
        <f t="shared" si="7"/>
        <v>39</v>
      </c>
      <c r="W53">
        <f t="shared" si="8"/>
        <v>-58</v>
      </c>
      <c r="X53">
        <f t="shared" si="9"/>
        <v>-58</v>
      </c>
      <c r="Y53">
        <f t="shared" si="10"/>
        <v>6</v>
      </c>
      <c r="Z53">
        <f t="shared" si="10"/>
        <v>6</v>
      </c>
      <c r="AA53">
        <f t="shared" si="10"/>
        <v>3</v>
      </c>
      <c r="AB53">
        <f t="shared" si="11"/>
        <v>2</v>
      </c>
      <c r="AC53">
        <f t="shared" si="12"/>
        <v>2</v>
      </c>
      <c r="AD53">
        <f t="shared" si="13"/>
        <v>5</v>
      </c>
      <c r="AE53">
        <f t="shared" si="14"/>
        <v>7</v>
      </c>
      <c r="AF53">
        <f t="shared" si="14"/>
        <v>8</v>
      </c>
    </row>
    <row r="54" spans="1:33" hidden="1" outlineLevel="1">
      <c r="A54" t="s">
        <v>44</v>
      </c>
      <c r="B54" t="str">
        <f>A3</f>
        <v>Aasheq (IRE)</v>
      </c>
      <c r="C54">
        <f>AE3</f>
        <v>317.10500000000002</v>
      </c>
      <c r="D54">
        <f>AG3</f>
        <v>97</v>
      </c>
      <c r="E54">
        <f t="shared" ref="E54:E55" si="15">C54-D54</f>
        <v>220.10500000000002</v>
      </c>
      <c r="F54">
        <f ca="1">SUMIF(B53:B64, B54, G53:G61)</f>
        <v>4.9760561182162447E-2</v>
      </c>
      <c r="H54">
        <f>AF3</f>
        <v>5.5</v>
      </c>
      <c r="J54">
        <v>3</v>
      </c>
      <c r="K54" t="str">
        <f t="shared" si="0"/>
        <v>Aasheq (IRE)</v>
      </c>
      <c r="L54" t="str">
        <f t="shared" si="0"/>
        <v>Aasheq (IRE)</v>
      </c>
      <c r="M54" t="str">
        <f t="shared" si="0"/>
        <v>Restorer</v>
      </c>
      <c r="N54" t="str">
        <f t="shared" si="1"/>
        <v>Hochfeld (IRE)</v>
      </c>
      <c r="O54" t="str">
        <f t="shared" si="2"/>
        <v>Hochfeld (IRE)</v>
      </c>
      <c r="P54" t="str">
        <f t="shared" si="3"/>
        <v>Kasperenko</v>
      </c>
      <c r="Q54" t="str">
        <f t="shared" si="4"/>
        <v>Kasperenko</v>
      </c>
      <c r="R54" t="str">
        <f t="shared" si="5"/>
        <v>Banditry (IRE)</v>
      </c>
      <c r="S54" t="str">
        <f t="shared" si="6"/>
        <v>Banditry (IRE)</v>
      </c>
      <c r="V54">
        <f t="shared" si="7"/>
        <v>45</v>
      </c>
      <c r="W54">
        <f t="shared" si="8"/>
        <v>-57</v>
      </c>
      <c r="X54">
        <f t="shared" si="9"/>
        <v>-57</v>
      </c>
      <c r="Y54">
        <f t="shared" si="10"/>
        <v>4</v>
      </c>
      <c r="Z54">
        <f t="shared" si="10"/>
        <v>7</v>
      </c>
      <c r="AA54">
        <f t="shared" si="10"/>
        <v>5</v>
      </c>
      <c r="AB54">
        <f t="shared" si="11"/>
        <v>5</v>
      </c>
      <c r="AC54">
        <f t="shared" si="12"/>
        <v>8</v>
      </c>
      <c r="AD54">
        <f t="shared" si="13"/>
        <v>7</v>
      </c>
      <c r="AE54">
        <f t="shared" si="14"/>
        <v>3</v>
      </c>
      <c r="AF54">
        <f t="shared" si="14"/>
        <v>6</v>
      </c>
    </row>
    <row r="55" spans="1:33" hidden="1" outlineLevel="1">
      <c r="A55" t="s">
        <v>45</v>
      </c>
      <c r="B55" t="str">
        <f>A4</f>
        <v>Banditry (IRE)</v>
      </c>
      <c r="C55">
        <f>AE4</f>
        <v>302.06799999999998</v>
      </c>
      <c r="D55">
        <f>AG4</f>
        <v>102</v>
      </c>
      <c r="E55">
        <f t="shared" si="15"/>
        <v>200.06799999999998</v>
      </c>
      <c r="F55">
        <f ca="1">SUMIF(B53:B64, B55, G53:G61)</f>
        <v>3.7903809254191387E-2</v>
      </c>
      <c r="H55">
        <f>AF4</f>
        <v>5.5</v>
      </c>
      <c r="J55">
        <v>4</v>
      </c>
      <c r="K55" t="str">
        <f t="shared" si="0"/>
        <v>Restorer</v>
      </c>
      <c r="L55" t="str">
        <f t="shared" si="0"/>
        <v>Not So Sleepy</v>
      </c>
      <c r="M55" t="str">
        <f t="shared" si="0"/>
        <v>Banditry (IRE)</v>
      </c>
      <c r="N55" t="str">
        <f t="shared" si="1"/>
        <v>Banditry (IRE)</v>
      </c>
      <c r="O55" t="str">
        <f t="shared" si="2"/>
        <v>Aasheq (IRE)</v>
      </c>
      <c r="P55" t="str">
        <f t="shared" si="3"/>
        <v>Restorer</v>
      </c>
      <c r="Q55" t="str">
        <f t="shared" si="4"/>
        <v>Restorer</v>
      </c>
      <c r="R55" t="str">
        <f t="shared" si="5"/>
        <v>Kasperenko</v>
      </c>
      <c r="S55" t="str">
        <f t="shared" si="6"/>
        <v>Not So Sleepy</v>
      </c>
      <c r="V55">
        <f t="shared" si="7"/>
        <v>37</v>
      </c>
      <c r="W55">
        <f t="shared" si="8"/>
        <v>-60</v>
      </c>
      <c r="X55">
        <f t="shared" si="9"/>
        <v>-60</v>
      </c>
      <c r="Y55">
        <f t="shared" si="10"/>
        <v>3</v>
      </c>
      <c r="Z55">
        <f t="shared" si="10"/>
        <v>5</v>
      </c>
      <c r="AA55">
        <f t="shared" si="10"/>
        <v>7</v>
      </c>
      <c r="AB55">
        <f t="shared" si="11"/>
        <v>8</v>
      </c>
      <c r="AC55">
        <f t="shared" si="12"/>
        <v>4</v>
      </c>
      <c r="AD55">
        <f t="shared" si="13"/>
        <v>3</v>
      </c>
      <c r="AE55">
        <f t="shared" si="14"/>
        <v>4</v>
      </c>
      <c r="AF55">
        <f t="shared" si="14"/>
        <v>3</v>
      </c>
    </row>
    <row r="56" spans="1:33" hidden="1" outlineLevel="1">
      <c r="A56" t="s">
        <v>46</v>
      </c>
      <c r="B56" t="str">
        <f>INDEX(A$2:A$20,MATCH(C56,M$2:M$20,0))</f>
        <v>Twin Star (IRE)</v>
      </c>
      <c r="C56">
        <f>LARGE(M$2:M$20, D56)</f>
        <v>116.982</v>
      </c>
      <c r="D56">
        <v>1</v>
      </c>
      <c r="E56">
        <f>LARGE(M$2:M$20, F56)</f>
        <v>111.4709</v>
      </c>
      <c r="F56">
        <v>2</v>
      </c>
      <c r="G56">
        <f t="shared" ref="G56:G61" si="16">IF(C56&gt;0, (1/C56)*(C56-E56), 0.1)</f>
        <v>4.7110666598280074E-2</v>
      </c>
      <c r="H56">
        <f t="shared" ref="H56:H61" si="17">INDEX(AF$2:AF$20,MATCH(B56,A$2:A$20,0))</f>
        <v>0</v>
      </c>
      <c r="J56">
        <v>5</v>
      </c>
      <c r="K56" t="str">
        <f t="shared" si="0"/>
        <v>Banditry (IRE)</v>
      </c>
      <c r="L56" t="str">
        <f t="shared" si="0"/>
        <v>Hochfeld (IRE)</v>
      </c>
      <c r="M56" t="str">
        <f t="shared" si="0"/>
        <v>Twin Star (IRE)</v>
      </c>
      <c r="N56" t="str">
        <f t="shared" si="1"/>
        <v>Great Hall</v>
      </c>
      <c r="O56" t="str">
        <f t="shared" si="2"/>
        <v>Twin Star (IRE)</v>
      </c>
      <c r="P56" t="str">
        <f t="shared" si="3"/>
        <v>Not So Sleepy</v>
      </c>
      <c r="Q56" t="str">
        <f t="shared" si="4"/>
        <v>Not So Sleepy</v>
      </c>
      <c r="R56" t="str">
        <f t="shared" si="5"/>
        <v>Great Hall</v>
      </c>
      <c r="S56" t="str">
        <f t="shared" si="6"/>
        <v>Twin Star (IRE)</v>
      </c>
      <c r="V56">
        <f t="shared" si="7"/>
        <v>27</v>
      </c>
      <c r="W56">
        <f t="shared" si="8"/>
        <v>-69</v>
      </c>
      <c r="X56">
        <f t="shared" si="9"/>
        <v>-69</v>
      </c>
      <c r="Y56">
        <f t="shared" si="10"/>
        <v>8</v>
      </c>
      <c r="Z56">
        <f t="shared" si="10"/>
        <v>3</v>
      </c>
      <c r="AA56">
        <f t="shared" si="10"/>
        <v>4</v>
      </c>
      <c r="AB56">
        <f t="shared" si="11"/>
        <v>3</v>
      </c>
      <c r="AC56">
        <f t="shared" si="12"/>
        <v>1</v>
      </c>
      <c r="AD56">
        <f t="shared" si="13"/>
        <v>4</v>
      </c>
      <c r="AE56">
        <f t="shared" si="14"/>
        <v>2</v>
      </c>
      <c r="AF56">
        <f t="shared" si="14"/>
        <v>2</v>
      </c>
    </row>
    <row r="57" spans="1:33" hidden="1" outlineLevel="1">
      <c r="A57" t="s">
        <v>25</v>
      </c>
      <c r="B57" t="str">
        <f>INDEX(A$2:A$20,MATCH(C57,W$2:W$20,0))</f>
        <v>Not So Sleepy</v>
      </c>
      <c r="C57">
        <f>LARGE(W$2:W$20, D57)</f>
        <v>24.573599999999999</v>
      </c>
      <c r="D57">
        <v>1</v>
      </c>
      <c r="E57">
        <f>LARGE(W$2:W$20, F57)</f>
        <v>23.445</v>
      </c>
      <c r="F57">
        <v>2</v>
      </c>
      <c r="G57">
        <f t="shared" si="16"/>
        <v>4.5927336653970065E-2</v>
      </c>
      <c r="H57">
        <f t="shared" si="17"/>
        <v>2.5</v>
      </c>
      <c r="J57">
        <v>6</v>
      </c>
      <c r="K57" t="str">
        <f t="shared" si="0"/>
        <v>Not So Sleepy</v>
      </c>
      <c r="L57" t="str">
        <f t="shared" si="0"/>
        <v>Twin Star (IRE)</v>
      </c>
      <c r="M57" t="str">
        <f t="shared" si="0"/>
        <v>Aasheq (IRE)</v>
      </c>
      <c r="N57" t="str">
        <f t="shared" si="1"/>
        <v>Twin Star (IRE)</v>
      </c>
      <c r="O57" t="str">
        <f t="shared" si="2"/>
        <v>Not So Sleepy</v>
      </c>
      <c r="P57" t="str">
        <f t="shared" si="3"/>
        <v>Great Hall</v>
      </c>
      <c r="Q57" t="str">
        <f t="shared" si="4"/>
        <v>Great Hall</v>
      </c>
      <c r="R57" t="str">
        <f t="shared" si="5"/>
        <v>Not So Sleepy</v>
      </c>
      <c r="S57" t="str">
        <f t="shared" si="6"/>
        <v>Restorer</v>
      </c>
      <c r="V57">
        <f t="shared" si="7"/>
        <v>35</v>
      </c>
      <c r="W57">
        <f t="shared" si="8"/>
        <v>-62</v>
      </c>
      <c r="X57">
        <f t="shared" si="9"/>
        <v>-62</v>
      </c>
      <c r="Y57">
        <f t="shared" si="10"/>
        <v>5</v>
      </c>
      <c r="Z57">
        <f t="shared" si="10"/>
        <v>2</v>
      </c>
      <c r="AA57">
        <f t="shared" si="10"/>
        <v>6</v>
      </c>
      <c r="AB57">
        <f t="shared" si="11"/>
        <v>7</v>
      </c>
      <c r="AC57">
        <f t="shared" si="12"/>
        <v>5</v>
      </c>
      <c r="AD57">
        <f t="shared" si="13"/>
        <v>8</v>
      </c>
      <c r="AE57">
        <f t="shared" si="14"/>
        <v>1</v>
      </c>
      <c r="AF57">
        <f t="shared" si="14"/>
        <v>1</v>
      </c>
    </row>
    <row r="58" spans="1:33" hidden="1" outlineLevel="1">
      <c r="A58" t="s">
        <v>28</v>
      </c>
      <c r="B58" t="str">
        <f>INDEX(A$2:A$20,MATCH(C58,AA$2:AA$20,0))</f>
        <v>Restorer</v>
      </c>
      <c r="C58">
        <f>LARGE(AA$2:AA$20, D58)</f>
        <v>3.1898</v>
      </c>
      <c r="D58">
        <v>1</v>
      </c>
      <c r="E58">
        <f>LARGE(AA$2:AA$20, F58)</f>
        <v>3.0297999999999998</v>
      </c>
      <c r="F58">
        <v>2</v>
      </c>
      <c r="G58">
        <f t="shared" si="16"/>
        <v>5.0159884632265388E-2</v>
      </c>
      <c r="H58">
        <f t="shared" si="17"/>
        <v>10</v>
      </c>
      <c r="J58">
        <v>7</v>
      </c>
      <c r="K58" t="str">
        <f t="shared" si="0"/>
        <v>Great Hall</v>
      </c>
      <c r="L58" t="str">
        <f t="shared" si="0"/>
        <v>Restorer</v>
      </c>
      <c r="M58" t="str">
        <f t="shared" si="0"/>
        <v>Great Hall</v>
      </c>
      <c r="N58" t="str">
        <f t="shared" si="1"/>
        <v>Aasheq (IRE)</v>
      </c>
      <c r="O58" t="str">
        <f t="shared" si="2"/>
        <v>Kasperenko</v>
      </c>
      <c r="P58" t="str">
        <f t="shared" si="3"/>
        <v>Aasheq (IRE)</v>
      </c>
      <c r="Q58" t="str">
        <f t="shared" si="4"/>
        <v>Aasheq (IRE)</v>
      </c>
      <c r="R58" t="str">
        <f t="shared" si="5"/>
        <v>Twin Star (IRE)</v>
      </c>
      <c r="S58" t="str">
        <f t="shared" si="6"/>
        <v>Kasperenko</v>
      </c>
      <c r="V58">
        <f t="shared" si="7"/>
        <v>29</v>
      </c>
      <c r="W58">
        <f t="shared" si="8"/>
        <v>-67</v>
      </c>
      <c r="X58">
        <f t="shared" si="9"/>
        <v>-67</v>
      </c>
      <c r="Y58">
        <f t="shared" si="10"/>
        <v>1</v>
      </c>
      <c r="Z58">
        <f t="shared" si="10"/>
        <v>8</v>
      </c>
      <c r="AA58">
        <f t="shared" si="10"/>
        <v>1</v>
      </c>
      <c r="AB58">
        <f t="shared" si="11"/>
        <v>1</v>
      </c>
      <c r="AC58">
        <f t="shared" si="12"/>
        <v>6</v>
      </c>
      <c r="AD58">
        <f t="shared" si="13"/>
        <v>2</v>
      </c>
      <c r="AE58">
        <f t="shared" si="14"/>
        <v>5</v>
      </c>
      <c r="AF58">
        <f t="shared" si="14"/>
        <v>5</v>
      </c>
    </row>
    <row r="59" spans="1:33" hidden="1" outlineLevel="1">
      <c r="A59" t="s">
        <v>30</v>
      </c>
      <c r="B59" t="str">
        <f>INDEX(A$2:A$20,MATCH(C59,AC$2:AC$20,0))</f>
        <v>Great Hall</v>
      </c>
      <c r="C59">
        <f>LARGE(AC$2:AC$20, D59)</f>
        <v>3.6413000000000002</v>
      </c>
      <c r="D59">
        <v>1</v>
      </c>
      <c r="E59">
        <f>LARGE(AC$2:AC$20, F59)</f>
        <v>2.5899000000000001</v>
      </c>
      <c r="F59">
        <v>2</v>
      </c>
      <c r="G59">
        <f t="shared" si="16"/>
        <v>0.28874303133496276</v>
      </c>
      <c r="H59">
        <f t="shared" si="17"/>
        <v>20</v>
      </c>
      <c r="J59">
        <v>8</v>
      </c>
      <c r="K59" t="str">
        <f t="shared" si="0"/>
        <v>Kasperenko</v>
      </c>
      <c r="L59" t="str">
        <f t="shared" si="0"/>
        <v>Great Hall</v>
      </c>
      <c r="M59" t="str">
        <f t="shared" si="0"/>
        <v>Kasperenko</v>
      </c>
      <c r="N59" t="str">
        <f t="shared" si="1"/>
        <v>Kasperenko</v>
      </c>
      <c r="O59" t="str">
        <f t="shared" si="2"/>
        <v>Great Hall</v>
      </c>
      <c r="P59" t="str">
        <f t="shared" si="3"/>
        <v>Twin Star (IRE)</v>
      </c>
      <c r="Q59" t="str">
        <f t="shared" si="4"/>
        <v>Twin Star (IRE)</v>
      </c>
      <c r="R59" t="str">
        <f t="shared" si="5"/>
        <v>Restorer</v>
      </c>
      <c r="S59" t="str">
        <f t="shared" si="6"/>
        <v>Great Hall</v>
      </c>
      <c r="V59">
        <f t="shared" si="7"/>
        <v>25</v>
      </c>
      <c r="W59">
        <f t="shared" si="8"/>
        <v>-71</v>
      </c>
      <c r="X59">
        <f t="shared" si="9"/>
        <v>-71</v>
      </c>
      <c r="Y59">
        <f t="shared" si="10"/>
        <v>2</v>
      </c>
      <c r="Z59">
        <f t="shared" si="10"/>
        <v>1</v>
      </c>
      <c r="AA59">
        <f t="shared" si="10"/>
        <v>2</v>
      </c>
      <c r="AB59">
        <f t="shared" si="11"/>
        <v>4</v>
      </c>
      <c r="AC59">
        <f t="shared" si="12"/>
        <v>3</v>
      </c>
      <c r="AD59">
        <f t="shared" si="13"/>
        <v>1</v>
      </c>
      <c r="AE59">
        <f t="shared" si="14"/>
        <v>8</v>
      </c>
      <c r="AF59">
        <f t="shared" si="14"/>
        <v>4</v>
      </c>
    </row>
    <row r="60" spans="1:33" hidden="1" outlineLevel="1">
      <c r="A60" t="s">
        <v>26</v>
      </c>
      <c r="B60" t="str">
        <f>INDEX(A$2:A$20,MATCH(C60,Y$2:Y$20,0))</f>
        <v>Banditry (IRE)</v>
      </c>
      <c r="C60">
        <f>LARGE(Y$2:Y$20, D60)</f>
        <v>3.1791</v>
      </c>
      <c r="D60">
        <v>1</v>
      </c>
      <c r="E60">
        <f>LARGE(Y$2:Y$20, F60)</f>
        <v>3.0586000000000002</v>
      </c>
      <c r="F60">
        <v>2</v>
      </c>
      <c r="G60">
        <f t="shared" si="16"/>
        <v>3.7903809254191387E-2</v>
      </c>
      <c r="H60">
        <f t="shared" si="17"/>
        <v>5.5</v>
      </c>
      <c r="J60">
        <v>9</v>
      </c>
      <c r="K60" t="e">
        <f t="shared" si="0"/>
        <v>#NUM!</v>
      </c>
      <c r="L60" t="e">
        <f t="shared" si="0"/>
        <v>#NUM!</v>
      </c>
      <c r="M60" t="e">
        <f t="shared" si="0"/>
        <v>#NUM!</v>
      </c>
      <c r="N60" t="e">
        <f t="shared" si="1"/>
        <v>#NUM!</v>
      </c>
      <c r="O60" t="e">
        <f t="shared" si="2"/>
        <v>#NUM!</v>
      </c>
      <c r="P60" t="e">
        <f t="shared" si="3"/>
        <v>#NUM!</v>
      </c>
      <c r="Q60" t="e">
        <f t="shared" si="4"/>
        <v>#NUM!</v>
      </c>
      <c r="R60" t="e">
        <f t="shared" si="5"/>
        <v>#NUM!</v>
      </c>
      <c r="S60">
        <f t="shared" si="6"/>
        <v>0</v>
      </c>
      <c r="V60" t="e">
        <f t="shared" si="7"/>
        <v>#N/A</v>
      </c>
      <c r="W60" t="e">
        <f t="shared" si="8"/>
        <v>#N/A</v>
      </c>
      <c r="X60" t="str">
        <f t="shared" si="9"/>
        <v/>
      </c>
      <c r="Y60" t="e">
        <f t="shared" si="10"/>
        <v>#N/A</v>
      </c>
      <c r="Z60" t="e">
        <f t="shared" si="10"/>
        <v>#N/A</v>
      </c>
      <c r="AA60" t="e">
        <f t="shared" si="10"/>
        <v>#N/A</v>
      </c>
      <c r="AB60" t="e">
        <f t="shared" si="11"/>
        <v>#N/A</v>
      </c>
      <c r="AC60">
        <f t="shared" si="12"/>
        <v>1</v>
      </c>
      <c r="AD60" t="e">
        <f t="shared" si="13"/>
        <v>#N/A</v>
      </c>
      <c r="AE60" t="e">
        <f t="shared" si="14"/>
        <v>#N/A</v>
      </c>
      <c r="AF60" t="e">
        <f t="shared" si="14"/>
        <v>#N/A</v>
      </c>
    </row>
    <row r="61" spans="1:33" hidden="1" outlineLevel="1">
      <c r="A61" t="s">
        <v>47</v>
      </c>
      <c r="B61" t="str">
        <f>INDEX(A$2:A$20,MATCH(C61,AD$2:AD$20,0))</f>
        <v>Aasheq (IRE)</v>
      </c>
      <c r="C61">
        <f>LARGE(AD$2:AD$20, D61)</f>
        <v>24.348600000000001</v>
      </c>
      <c r="D61">
        <v>1</v>
      </c>
      <c r="E61">
        <f>LARGE(AD$2:AD$20, F61)</f>
        <v>23.137</v>
      </c>
      <c r="F61">
        <v>2</v>
      </c>
      <c r="G61">
        <f t="shared" si="16"/>
        <v>4.9760561182162447E-2</v>
      </c>
      <c r="H61">
        <f t="shared" si="17"/>
        <v>5.5</v>
      </c>
      <c r="J61">
        <v>10</v>
      </c>
      <c r="K61" t="e">
        <f t="shared" si="0"/>
        <v>#NUM!</v>
      </c>
      <c r="L61" t="e">
        <f t="shared" si="0"/>
        <v>#NUM!</v>
      </c>
      <c r="M61" t="e">
        <f t="shared" si="0"/>
        <v>#NUM!</v>
      </c>
      <c r="N61" t="e">
        <f t="shared" si="1"/>
        <v>#NUM!</v>
      </c>
      <c r="O61" t="e">
        <f t="shared" si="2"/>
        <v>#NUM!</v>
      </c>
      <c r="P61" t="e">
        <f t="shared" si="3"/>
        <v>#NUM!</v>
      </c>
      <c r="Q61" t="e">
        <f t="shared" si="4"/>
        <v>#NUM!</v>
      </c>
      <c r="R61" t="e">
        <f t="shared" si="5"/>
        <v>#NUM!</v>
      </c>
      <c r="S61">
        <f t="shared" si="6"/>
        <v>0</v>
      </c>
      <c r="V61" t="e">
        <f t="shared" si="7"/>
        <v>#N/A</v>
      </c>
      <c r="W61" t="e">
        <f t="shared" si="8"/>
        <v>#N/A</v>
      </c>
      <c r="X61" t="str">
        <f>IF(ISNA(W61),"",W61)</f>
        <v/>
      </c>
      <c r="Y61" t="e">
        <f t="shared" si="10"/>
        <v>#N/A</v>
      </c>
      <c r="Z61" t="e">
        <f t="shared" si="10"/>
        <v>#N/A</v>
      </c>
      <c r="AA61" t="e">
        <f t="shared" si="10"/>
        <v>#N/A</v>
      </c>
      <c r="AB61" t="e">
        <f t="shared" si="11"/>
        <v>#N/A</v>
      </c>
      <c r="AC61">
        <f t="shared" si="12"/>
        <v>1</v>
      </c>
      <c r="AD61" t="e">
        <f t="shared" si="13"/>
        <v>#N/A</v>
      </c>
      <c r="AE61" t="e">
        <f t="shared" si="14"/>
        <v>#N/A</v>
      </c>
      <c r="AF61" t="e">
        <f t="shared" si="14"/>
        <v>#N/A</v>
      </c>
    </row>
    <row r="62" spans="1:33" hidden="1" outlineLevel="1">
      <c r="A62" t="s">
        <v>116</v>
      </c>
      <c r="B62" t="str">
        <f>IF(OR(D2="5f ", D2="6f ", D2="7f ", D2="1m "), B57, IF(J2="2yo", B59, B53))</f>
        <v>Hochfeld (IRE)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 t="e">
        <f t="shared" si="10"/>
        <v>#N/A</v>
      </c>
      <c r="Z62" t="e">
        <f t="shared" si="10"/>
        <v>#N/A</v>
      </c>
      <c r="AA62" t="e">
        <f t="shared" si="10"/>
        <v>#N/A</v>
      </c>
      <c r="AB62" t="e">
        <f t="shared" si="11"/>
        <v>#N/A</v>
      </c>
      <c r="AC62">
        <f t="shared" si="12"/>
        <v>1</v>
      </c>
      <c r="AD62" t="e">
        <f t="shared" si="13"/>
        <v>#N/A</v>
      </c>
      <c r="AE62" t="e">
        <f t="shared" si="14"/>
        <v>#N/A</v>
      </c>
      <c r="AF62" t="e">
        <f t="shared" si="14"/>
        <v>#N/A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Restorer</v>
      </c>
      <c r="C63" t="str">
        <f>IF(G68="Handicap", INDEX(B53:B55,(MATCH(LARGE(D53:D55,3),D53:D55,0))))</f>
        <v>Aasheq (IRE)</v>
      </c>
      <c r="D63" t="str">
        <f>IF(G68="Handicap", INDEX(B53:B55,(MATCH(LARGE(E53:E55,1),E53:E55,0))))</f>
        <v>Hochfeld (IRE)</v>
      </c>
      <c r="G63" t="s">
        <v>68</v>
      </c>
      <c r="H63">
        <f>COUNTIF(A2:A30, "*")</f>
        <v>8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 t="e">
        <f t="shared" si="10"/>
        <v>#N/A</v>
      </c>
      <c r="AB63" t="e">
        <f t="shared" si="11"/>
        <v>#N/A</v>
      </c>
      <c r="AC63">
        <f t="shared" si="12"/>
        <v>1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Hochfeld (IRE)</v>
      </c>
      <c r="C64">
        <f>INDEX(AF$2:AF$20,MATCH(B64,A$2:A$20,0))</f>
        <v>1.88</v>
      </c>
      <c r="D64">
        <v>1</v>
      </c>
      <c r="E64">
        <f>SUMIF(B53:B61, B64, G53:G61)</f>
        <v>2.9196508223993292E-2</v>
      </c>
      <c r="F64">
        <v>0</v>
      </c>
      <c r="G64" t="str">
        <f>K2</f>
        <v>Sir Gordon Richards Handicap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>
        <f t="shared" si="12"/>
        <v>1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Not So Sleepy</v>
      </c>
      <c r="C65">
        <f>INDEX(AF$2:AF$20,MATCH(B65,A$2:A$20,0))</f>
        <v>2.5</v>
      </c>
      <c r="D65">
        <v>1</v>
      </c>
      <c r="F65">
        <f>IF(G68="Non Handicap", F64+1, F64)</f>
        <v>0</v>
      </c>
      <c r="G65" t="str">
        <f>D2</f>
        <v xml:space="preserve">1m4f </v>
      </c>
      <c r="H65">
        <f>LARGE(G58:G60, 1)</f>
        <v>0.28874303133496276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>
        <f t="shared" si="12"/>
        <v>1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12602</v>
      </c>
      <c r="H66">
        <f ca="1">LARGE(F53:F55, 1)</f>
        <v>4.9760561182162447E-2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>
        <f t="shared" si="12"/>
        <v>1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Aasheq (IRE)</v>
      </c>
      <c r="F67">
        <f>IF(H63&lt;11, F66+1, F66)</f>
        <v>1</v>
      </c>
      <c r="G67" t="str">
        <f>G2</f>
        <v>Good To Soft</v>
      </c>
      <c r="H67" t="str">
        <f ca="1">INDEX(B53:B55,MATCH(H66,F53:F55,0))</f>
        <v>Aasheq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>
        <f t="shared" si="12"/>
        <v>1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Hochfeld (IRE)</v>
      </c>
      <c r="B68" t="str">
        <f ca="1">IF(ISNA(A68), B56, A68)</f>
        <v>Hochfeld (IRE)</v>
      </c>
      <c r="C68">
        <f ca="1">INDEX(AF$2:AF$20,MATCH(B68,A$2:A$20,0))</f>
        <v>1.88</v>
      </c>
      <c r="D68">
        <v>1</v>
      </c>
      <c r="F68">
        <f ca="1">IF(E70&gt;0.5, F67+1, F67)</f>
        <v>1</v>
      </c>
      <c r="G68" t="str">
        <f>I2</f>
        <v>Handicap</v>
      </c>
      <c r="H68">
        <f ca="1">IF(G66&gt;10000, G70+1, G70)</f>
        <v>2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>
        <f t="shared" si="12"/>
        <v>1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Hochfeld (IRE)</v>
      </c>
      <c r="C69">
        <f ca="1">INDEX(AF$2:AF$20,MATCH(B69,A$2:A$20,0))</f>
        <v>1.88</v>
      </c>
      <c r="D69">
        <v>1</v>
      </c>
      <c r="F69">
        <f ca="1">IF(E70&gt;1, F68+1, F68)</f>
        <v>1</v>
      </c>
      <c r="G69">
        <f ca="1">IF(G66&lt;5000, F70-1, F70)</f>
        <v>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>
        <f t="shared" si="12"/>
        <v>1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Hochfeld (IRE)</v>
      </c>
      <c r="C70">
        <f ca="1">INDEX(AF$2:AF$20,MATCH(B70,A$2:A$20,0))</f>
        <v>1.88</v>
      </c>
      <c r="D70">
        <v>1</v>
      </c>
      <c r="E70">
        <f ca="1">SUMIF(B53:B61, B70, G53:G61)</f>
        <v>2.9196508223993292E-2</v>
      </c>
      <c r="F70">
        <f ca="1">IF(E70&gt;1.5, F69+1, F69)</f>
        <v>1</v>
      </c>
      <c r="G70">
        <f ca="1">IF(H63&gt;15, G69-1, G69)</f>
        <v>1</v>
      </c>
      <c r="H70" t="str">
        <f ca="1">IF(H68=0,"*",IF(H68=1,"*",IF(H68=2,"**",IF(H68=3,"***",IF(H68=4,"****",IF(H68&gt;=5,"*****","*"))))))</f>
        <v>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>
        <f t="shared" si="12"/>
        <v>1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>
        <f t="shared" si="12"/>
        <v>1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Hochfeld (IRE)</v>
      </c>
      <c r="C72">
        <f>C53</f>
        <v>326.64179999999999</v>
      </c>
      <c r="D72">
        <f>(1/C72)*(C72-C73)</f>
        <v>2.9196508223993292E-2</v>
      </c>
      <c r="E72">
        <f>H53</f>
        <v>1.88</v>
      </c>
      <c r="F72">
        <f>(E72*10)-10</f>
        <v>8.7999999999999972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>
        <f t="shared" si="12"/>
        <v>1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Aasheq (IRE)</v>
      </c>
      <c r="C73">
        <f t="shared" si="19"/>
        <v>317.10500000000002</v>
      </c>
      <c r="D73">
        <f>(1/C73)*(C73-C74)</f>
        <v>4.7419624414626174E-2</v>
      </c>
      <c r="E73">
        <f t="shared" ref="E73:E74" si="20">H54</f>
        <v>5.5</v>
      </c>
      <c r="F73">
        <f>(E73*10)-10</f>
        <v>45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>
        <f t="shared" si="12"/>
        <v>1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Banditry (IRE)</v>
      </c>
      <c r="C74">
        <f t="shared" si="19"/>
        <v>302.06799999999998</v>
      </c>
      <c r="E74">
        <f t="shared" si="20"/>
        <v>5.5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>
        <f t="shared" si="12"/>
        <v>1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>
        <f t="shared" si="12"/>
        <v>1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>
        <f t="shared" si="12"/>
        <v>1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0</v>
      </c>
      <c r="C77">
        <f>SMALL(AF2:AF50, 1)</f>
        <v>0</v>
      </c>
      <c r="D77" t="str">
        <f>IF(G77&lt;=3, "YES", "NO")</f>
        <v>YES</v>
      </c>
      <c r="E77">
        <f>IF(C77=0,SMALL(AF2:AF49,2), C77)</f>
        <v>1.88</v>
      </c>
      <c r="F77">
        <f>IF(E77=0, SMALL(AF2:AF49, 3), E77)</f>
        <v>1.88</v>
      </c>
      <c r="G77">
        <f>IF(F77=0, SMALL(AF2:AF49, 4), F77)</f>
        <v>1.88</v>
      </c>
      <c r="H77" t="str">
        <f>INDEX(A2:A50, MATCH(G77, AF2:AF50, 0))</f>
        <v>Hochfeld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>
        <f t="shared" si="12"/>
        <v>1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326.64179999999999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>
        <f t="shared" si="12"/>
        <v>1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326.64179999999999</v>
      </c>
      <c r="C79">
        <f>C78/B79</f>
        <v>3.0614575354409632E-5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Hochfeld (IRE) is highly rated.</v>
      </c>
      <c r="H79" t="str">
        <f>INDEX(A2:A50, MATCH(B79, AE2:AE50, 0))</f>
        <v>Hochfeld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>
        <f t="shared" si="12"/>
        <v>1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23.0364</v>
      </c>
      <c r="C80">
        <f>(B81-B80)+0.01</f>
        <v>1.5471999999999986</v>
      </c>
      <c r="D80" t="str">
        <f>D2</f>
        <v xml:space="preserve">1m4f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>
        <f t="shared" si="12"/>
        <v>1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24.573599999999999</v>
      </c>
      <c r="C81">
        <f>C80/B81</f>
        <v>6.2961877787544307E-2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Great Hall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Leicester</v>
      </c>
    </row>
    <row r="82" spans="1:19" hidden="1" outlineLevel="1">
      <c r="A82" t="s">
        <v>110</v>
      </c>
      <c r="B82">
        <f>INDEX(M2:M49, MATCH(H77, A2:A49, 0))</f>
        <v>111.4709</v>
      </c>
      <c r="C82">
        <f>(B83-B82)+0.01</f>
        <v>5.5210999999999988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116.982</v>
      </c>
      <c r="C83">
        <f>C82/B83</f>
        <v>4.719614983501734E-2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Hochfeld (IRE)is the form horse.</v>
      </c>
      <c r="H83" t="str">
        <f>INDEX(A2:A50,MATCH(B83,INDEX(M2:M50,0)))</f>
        <v>Great Hall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2.4222999999999999</v>
      </c>
      <c r="C84">
        <f>(B85-B84)+0.01</f>
        <v>1.2290000000000003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3.6413000000000002</v>
      </c>
      <c r="C85">
        <f>C84/B85</f>
        <v>0.33751682091560714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Great Hall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23.137</v>
      </c>
      <c r="C86">
        <f>(B87-B86)+0.01</f>
        <v>1.2216000000000007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24.348600000000001</v>
      </c>
      <c r="C87">
        <f>C86/B87</f>
        <v>5.0171262413444738E-2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Aasheq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3.0586000000000002</v>
      </c>
      <c r="C88">
        <f>B89-B88</f>
        <v>0.12049999999999983</v>
      </c>
      <c r="H88" t="str">
        <f>INDEX(X2:X50, MATCH(B88, Y2:Y50, 0))</f>
        <v>McDonald, P J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3.1791</v>
      </c>
      <c r="C89">
        <f>C88/B89</f>
        <v>3.7903809254191387E-2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Spencer, Jamie. </v>
      </c>
      <c r="H89" t="str">
        <f>INDEX(X2:X50, MATCH(B89, Y2:Y50, 0))</f>
        <v>Spencer, Jamie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73.678600000000003</v>
      </c>
      <c r="C90">
        <f>(B91-B90)+0.01</f>
        <v>22.089799999999993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95.758399999999995</v>
      </c>
      <c r="C91">
        <f>(C90+0.01)/(B91+0.01)</f>
        <v>0.23076296565464177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Kasperenko outperformed Hochfeld (IRE) significantly.</v>
      </c>
      <c r="H91" t="str">
        <f>INDEX(A2:A50, MATCH(B91, N2:N50, 0))</f>
        <v>Kasperenko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0</v>
      </c>
      <c r="E92">
        <f>COUNTIF(D79:D91, "YES")</f>
        <v>1</v>
      </c>
      <c r="F92" t="str">
        <f>IF(E92=0, "", IF(E92=1, "*", IF(E92=2, "**", IF(E92=3, "***", IF(E92=4, "****", IF(E92&gt;4, "*****", ""))))))</f>
        <v>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53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0.24529999999999999</v>
      </c>
    </row>
    <row r="96" spans="1:19" hidden="1" outlineLevel="1">
      <c r="A96" t="s">
        <v>70</v>
      </c>
      <c r="B96">
        <f>INDEX(Sheet1!H:H, MATCH($A$51, Sheet1!$A:$A,0))</f>
        <v>0.24529999999999999</v>
      </c>
      <c r="C96" t="b">
        <f>IF(AND($B$94&gt;15,B96&gt;0.25),B55)</f>
        <v>0</v>
      </c>
      <c r="D96">
        <f t="shared" ref="D96:D101" si="22">RANK(B96, B$96:B$101, 2)</f>
        <v>5</v>
      </c>
      <c r="E96">
        <f t="shared" ref="E96:E101" si="23">7-D96</f>
        <v>2</v>
      </c>
      <c r="F96" t="str">
        <f t="shared" ref="F96:F101" si="24">IF(AND(OR(E96=1, E96=2), C96&lt;&gt;FALSE), C96, "")</f>
        <v/>
      </c>
      <c r="G96" t="str">
        <f>INDEX(F96:F101,MATCH(1,E96:E101,0))</f>
        <v>Not So Sleepy</v>
      </c>
    </row>
    <row r="97" spans="1:6" hidden="1" outlineLevel="1">
      <c r="A97" t="s">
        <v>25</v>
      </c>
      <c r="B97">
        <f>INDEX(Sheet1!J:J, MATCH($A$51, Sheet1!$A:$A,0))</f>
        <v>0.1321</v>
      </c>
      <c r="C97" t="b">
        <f>IF(AND($B$94&gt;15,B97&gt;0.25),B56)</f>
        <v>0</v>
      </c>
      <c r="D97">
        <f t="shared" si="22"/>
        <v>2</v>
      </c>
      <c r="E97">
        <f t="shared" si="23"/>
        <v>5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0.3019</v>
      </c>
      <c r="C98" t="str">
        <f>IF(AND($B$94&gt;15,B98&gt;0.25),B57)</f>
        <v>Not So Sleepy</v>
      </c>
      <c r="D98">
        <f t="shared" si="22"/>
        <v>6</v>
      </c>
      <c r="E98">
        <f t="shared" si="23"/>
        <v>1</v>
      </c>
      <c r="F98" t="str">
        <f t="shared" si="24"/>
        <v>Not So Sleepy</v>
      </c>
    </row>
    <row r="99" spans="1:6" hidden="1" outlineLevel="1">
      <c r="A99" t="s">
        <v>26</v>
      </c>
      <c r="B99">
        <f>INDEX(Sheet1!P:P, MATCH($A$51, Sheet1!$A:$A,0))</f>
        <v>0.1132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0.15090000000000001</v>
      </c>
      <c r="C100" t="b">
        <f>IF(AND($B$94&gt;15,B100&gt;0.25),B58)</f>
        <v>0</v>
      </c>
      <c r="D100">
        <f t="shared" si="22"/>
        <v>3</v>
      </c>
      <c r="E100">
        <f t="shared" si="23"/>
        <v>4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0.22639999999999999</v>
      </c>
      <c r="C101" t="b">
        <f>IF(AND($B$94&gt;15,B101&gt;0.25),B60)</f>
        <v>0</v>
      </c>
      <c r="D101">
        <f t="shared" si="22"/>
        <v>4</v>
      </c>
      <c r="E101">
        <f t="shared" si="23"/>
        <v>3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9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2.140625" bestFit="1" customWidth="1"/>
    <col min="2" max="2" width="21.140625" bestFit="1" customWidth="1"/>
    <col min="3" max="5" width="12" bestFit="1" customWidth="1"/>
    <col min="6" max="6" width="13.28515625" bestFit="1" customWidth="1"/>
    <col min="7" max="7" width="89.42578125" bestFit="1" customWidth="1"/>
    <col min="8" max="8" width="21.140625" bestFit="1" customWidth="1"/>
    <col min="9" max="9" width="13.42578125" bestFit="1" customWidth="1"/>
    <col min="10" max="10" width="16.28515625" bestFit="1" customWidth="1"/>
    <col min="11" max="11" width="53.85546875" bestFit="1" customWidth="1"/>
    <col min="12" max="17" width="22.140625" bestFit="1" customWidth="1"/>
    <col min="18" max="18" width="21.140625" bestFit="1" customWidth="1"/>
    <col min="19" max="19" width="22.1406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6.85546875" bestFit="1" customWidth="1"/>
    <col min="25" max="25" width="14.42578125" bestFit="1" customWidth="1"/>
    <col min="26" max="26" width="22.42578125" bestFit="1" customWidth="1"/>
    <col min="27" max="27" width="15" bestFit="1" customWidth="1"/>
    <col min="28" max="28" width="22.71093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20.2851562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827</v>
      </c>
      <c r="B2" s="1">
        <v>0.58333333333333337</v>
      </c>
      <c r="C2" t="s">
        <v>212</v>
      </c>
      <c r="D2" t="s">
        <v>824</v>
      </c>
      <c r="F2">
        <v>6269</v>
      </c>
      <c r="G2" t="s">
        <v>328</v>
      </c>
      <c r="H2" t="s">
        <v>329</v>
      </c>
      <c r="I2" t="s">
        <v>233</v>
      </c>
      <c r="J2" t="s">
        <v>825</v>
      </c>
      <c r="K2" t="s">
        <v>826</v>
      </c>
      <c r="L2">
        <v>6</v>
      </c>
      <c r="M2">
        <v>69.104699999999994</v>
      </c>
      <c r="N2">
        <v>42.576999999999998</v>
      </c>
      <c r="O2">
        <v>20.753399999999999</v>
      </c>
      <c r="P2">
        <v>6.6896000000000004</v>
      </c>
      <c r="Q2">
        <v>5.6337999999999999</v>
      </c>
      <c r="R2">
        <v>2.8405999999999998</v>
      </c>
      <c r="S2">
        <v>2.3771</v>
      </c>
      <c r="T2">
        <v>1.2513000000000001</v>
      </c>
      <c r="U2">
        <v>1.1221000000000001</v>
      </c>
      <c r="V2">
        <v>1.0911999999999999</v>
      </c>
      <c r="W2">
        <v>16.939299999999999</v>
      </c>
      <c r="X2" t="s">
        <v>700</v>
      </c>
      <c r="Y2">
        <v>0.39579999999999999</v>
      </c>
      <c r="Z2" t="s">
        <v>725</v>
      </c>
      <c r="AA2">
        <v>1.3239000000000001</v>
      </c>
      <c r="AB2" t="s">
        <v>362</v>
      </c>
      <c r="AC2">
        <v>2.0823999999999998</v>
      </c>
      <c r="AD2">
        <v>4.5999999999999996</v>
      </c>
      <c r="AE2" s="23">
        <v>178.78219999999999</v>
      </c>
      <c r="AF2">
        <v>3.5</v>
      </c>
      <c r="AG2">
        <v>90</v>
      </c>
    </row>
    <row r="3" spans="1:33">
      <c r="A3" t="s">
        <v>828</v>
      </c>
      <c r="B3" s="1">
        <v>0.58333333333333337</v>
      </c>
      <c r="C3" t="s">
        <v>212</v>
      </c>
      <c r="D3" t="s">
        <v>824</v>
      </c>
      <c r="F3">
        <v>6269</v>
      </c>
      <c r="G3" t="s">
        <v>328</v>
      </c>
      <c r="H3" t="s">
        <v>329</v>
      </c>
      <c r="I3" t="s">
        <v>233</v>
      </c>
      <c r="J3" t="s">
        <v>825</v>
      </c>
      <c r="K3" t="s">
        <v>826</v>
      </c>
      <c r="L3">
        <v>6</v>
      </c>
      <c r="M3">
        <v>59.948300000000003</v>
      </c>
      <c r="N3">
        <v>36.530500000000004</v>
      </c>
      <c r="O3">
        <v>13.6205</v>
      </c>
      <c r="P3">
        <v>5.4187000000000003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16.9221</v>
      </c>
      <c r="X3" t="s">
        <v>829</v>
      </c>
      <c r="Y3">
        <v>0</v>
      </c>
      <c r="Z3" t="s">
        <v>830</v>
      </c>
      <c r="AA3">
        <v>0</v>
      </c>
      <c r="AB3" t="s">
        <v>831</v>
      </c>
      <c r="AC3">
        <v>9.4549000000000003</v>
      </c>
      <c r="AD3">
        <v>3.5</v>
      </c>
      <c r="AE3">
        <v>158.84280000000001</v>
      </c>
      <c r="AF3">
        <v>2.5</v>
      </c>
      <c r="AG3">
        <v>0</v>
      </c>
    </row>
    <row r="4" spans="1:33">
      <c r="A4" t="s">
        <v>832</v>
      </c>
      <c r="B4" s="1">
        <v>0.58333333333333337</v>
      </c>
      <c r="C4" t="s">
        <v>212</v>
      </c>
      <c r="D4" t="s">
        <v>824</v>
      </c>
      <c r="F4">
        <v>6269</v>
      </c>
      <c r="G4" t="s">
        <v>328</v>
      </c>
      <c r="H4" t="s">
        <v>329</v>
      </c>
      <c r="I4" t="s">
        <v>233</v>
      </c>
      <c r="J4" t="s">
        <v>825</v>
      </c>
      <c r="K4" t="s">
        <v>826</v>
      </c>
      <c r="L4">
        <v>6</v>
      </c>
      <c r="M4">
        <v>55.309699999999999</v>
      </c>
      <c r="N4">
        <v>43.5381</v>
      </c>
      <c r="O4">
        <v>17.495100000000001</v>
      </c>
      <c r="P4">
        <v>5.78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17.356400000000001</v>
      </c>
      <c r="X4" t="s">
        <v>345</v>
      </c>
      <c r="Y4">
        <v>1.0963000000000001</v>
      </c>
      <c r="Z4" t="s">
        <v>833</v>
      </c>
      <c r="AA4">
        <v>0.56989999999999996</v>
      </c>
      <c r="AB4" t="s">
        <v>834</v>
      </c>
      <c r="AC4">
        <v>0.23319999999999999</v>
      </c>
      <c r="AD4">
        <v>0</v>
      </c>
      <c r="AE4">
        <v>156.06700000000001</v>
      </c>
      <c r="AF4">
        <v>14</v>
      </c>
      <c r="AG4">
        <v>0</v>
      </c>
    </row>
    <row r="5" spans="1:33">
      <c r="A5" t="s">
        <v>835</v>
      </c>
      <c r="B5" s="1">
        <v>0.58333333333333337</v>
      </c>
      <c r="C5" t="s">
        <v>212</v>
      </c>
      <c r="D5" t="s">
        <v>824</v>
      </c>
      <c r="F5">
        <v>6269</v>
      </c>
      <c r="G5" t="s">
        <v>328</v>
      </c>
      <c r="H5" t="s">
        <v>329</v>
      </c>
      <c r="I5" t="s">
        <v>233</v>
      </c>
      <c r="J5" t="s">
        <v>825</v>
      </c>
      <c r="K5" t="s">
        <v>826</v>
      </c>
      <c r="L5">
        <v>9</v>
      </c>
      <c r="M5">
        <v>60.215800000000002</v>
      </c>
      <c r="N5">
        <v>43.3688</v>
      </c>
      <c r="O5">
        <v>15.9656</v>
      </c>
      <c r="P5">
        <v>7.5990000000000002</v>
      </c>
      <c r="Q5">
        <v>4.5221</v>
      </c>
      <c r="R5">
        <v>2.2355999999999998</v>
      </c>
      <c r="S5">
        <v>1.6478999999999999</v>
      </c>
      <c r="T5">
        <v>1.0267999999999999</v>
      </c>
      <c r="U5">
        <v>1.0143</v>
      </c>
      <c r="V5">
        <v>0.82220000000000004</v>
      </c>
      <c r="W5">
        <v>8.6379000000000001</v>
      </c>
      <c r="X5" t="s">
        <v>836</v>
      </c>
      <c r="Y5">
        <v>0</v>
      </c>
      <c r="Z5" t="s">
        <v>837</v>
      </c>
      <c r="AA5">
        <v>9.3200000000000005E-2</v>
      </c>
      <c r="AB5" t="s">
        <v>838</v>
      </c>
      <c r="AC5">
        <v>1.1499999999999999</v>
      </c>
      <c r="AD5">
        <v>3.5</v>
      </c>
      <c r="AE5">
        <v>151.79929999999999</v>
      </c>
      <c r="AF5">
        <v>10</v>
      </c>
      <c r="AG5">
        <v>80</v>
      </c>
    </row>
    <row r="6" spans="1:33">
      <c r="A6" t="s">
        <v>839</v>
      </c>
      <c r="B6" s="1">
        <v>0.58333333333333337</v>
      </c>
      <c r="C6" t="s">
        <v>212</v>
      </c>
      <c r="D6" t="s">
        <v>824</v>
      </c>
      <c r="F6">
        <v>6269</v>
      </c>
      <c r="G6" t="s">
        <v>328</v>
      </c>
      <c r="H6" t="s">
        <v>329</v>
      </c>
      <c r="I6" t="s">
        <v>233</v>
      </c>
      <c r="J6" t="s">
        <v>825</v>
      </c>
      <c r="K6" t="s">
        <v>826</v>
      </c>
      <c r="L6">
        <v>7</v>
      </c>
      <c r="M6">
        <v>50.831200000000003</v>
      </c>
      <c r="N6">
        <v>41.279000000000003</v>
      </c>
      <c r="O6">
        <v>18.7254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10.3421</v>
      </c>
      <c r="X6" t="s">
        <v>840</v>
      </c>
      <c r="Y6">
        <v>1.4756</v>
      </c>
      <c r="Z6" t="s">
        <v>841</v>
      </c>
      <c r="AA6">
        <v>0</v>
      </c>
      <c r="AB6" t="s">
        <v>842</v>
      </c>
      <c r="AC6">
        <v>0.23080000000000001</v>
      </c>
      <c r="AD6">
        <v>0</v>
      </c>
      <c r="AE6">
        <v>144.8229</v>
      </c>
      <c r="AF6">
        <v>8</v>
      </c>
      <c r="AG6">
        <v>92</v>
      </c>
    </row>
    <row r="7" spans="1:33">
      <c r="A7" t="s">
        <v>843</v>
      </c>
      <c r="B7" s="1">
        <v>0.58333333333333337</v>
      </c>
      <c r="C7" t="s">
        <v>212</v>
      </c>
      <c r="D7" t="s">
        <v>824</v>
      </c>
      <c r="F7">
        <v>6269</v>
      </c>
      <c r="G7" t="s">
        <v>328</v>
      </c>
      <c r="H7" t="s">
        <v>329</v>
      </c>
      <c r="I7" t="s">
        <v>233</v>
      </c>
      <c r="J7" t="s">
        <v>825</v>
      </c>
      <c r="K7" t="s">
        <v>826</v>
      </c>
      <c r="L7">
        <v>5</v>
      </c>
      <c r="M7">
        <v>47.503599999999999</v>
      </c>
      <c r="N7">
        <v>47.4255</v>
      </c>
      <c r="O7">
        <v>13.0101</v>
      </c>
      <c r="P7">
        <v>6.0174000000000003</v>
      </c>
      <c r="Q7">
        <v>3.6919</v>
      </c>
      <c r="R7">
        <v>2.9822000000000002</v>
      </c>
      <c r="S7">
        <v>0</v>
      </c>
      <c r="T7">
        <v>0</v>
      </c>
      <c r="U7">
        <v>0</v>
      </c>
      <c r="V7">
        <v>0</v>
      </c>
      <c r="W7">
        <v>0</v>
      </c>
      <c r="X7" t="s">
        <v>727</v>
      </c>
      <c r="Y7">
        <v>1.8551</v>
      </c>
      <c r="Z7" t="s">
        <v>844</v>
      </c>
      <c r="AA7">
        <v>0.41949999999999998</v>
      </c>
      <c r="AB7" t="s">
        <v>524</v>
      </c>
      <c r="AC7">
        <v>0.88280000000000003</v>
      </c>
      <c r="AD7">
        <v>1.5</v>
      </c>
      <c r="AE7">
        <v>131.375</v>
      </c>
      <c r="AF7">
        <v>3.5</v>
      </c>
      <c r="AG7">
        <v>0</v>
      </c>
    </row>
    <row r="8" spans="1:33">
      <c r="A8" t="s">
        <v>845</v>
      </c>
      <c r="B8" s="1">
        <v>0.58333333333333337</v>
      </c>
      <c r="C8" t="s">
        <v>212</v>
      </c>
      <c r="D8" t="s">
        <v>824</v>
      </c>
      <c r="F8">
        <v>6269</v>
      </c>
      <c r="G8" t="s">
        <v>328</v>
      </c>
      <c r="H8" t="s">
        <v>329</v>
      </c>
      <c r="I8" t="s">
        <v>233</v>
      </c>
      <c r="J8" t="s">
        <v>825</v>
      </c>
      <c r="K8" t="s">
        <v>826</v>
      </c>
      <c r="L8">
        <v>6</v>
      </c>
      <c r="M8">
        <v>46.736400000000003</v>
      </c>
      <c r="N8">
        <v>28.544899999999998</v>
      </c>
      <c r="O8">
        <v>16.447500000000002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13.285</v>
      </c>
      <c r="X8" t="s">
        <v>714</v>
      </c>
      <c r="Y8">
        <v>8.6999999999999994E-2</v>
      </c>
      <c r="Z8" t="s">
        <v>846</v>
      </c>
      <c r="AA8">
        <v>0.19350000000000001</v>
      </c>
      <c r="AB8" t="s">
        <v>552</v>
      </c>
      <c r="AC8">
        <v>0.7369</v>
      </c>
      <c r="AD8">
        <v>3.5</v>
      </c>
      <c r="AE8">
        <v>127.69110000000001</v>
      </c>
      <c r="AF8">
        <v>50</v>
      </c>
      <c r="AG8">
        <v>0</v>
      </c>
    </row>
    <row r="9" spans="1:33">
      <c r="A9" t="s">
        <v>847</v>
      </c>
      <c r="B9" s="1">
        <v>0.58333333333333337</v>
      </c>
      <c r="C9" t="s">
        <v>212</v>
      </c>
      <c r="D9" t="s">
        <v>824</v>
      </c>
      <c r="F9">
        <v>6269</v>
      </c>
      <c r="G9" t="s">
        <v>328</v>
      </c>
      <c r="H9" t="s">
        <v>329</v>
      </c>
      <c r="I9" t="s">
        <v>233</v>
      </c>
      <c r="J9" t="s">
        <v>825</v>
      </c>
      <c r="K9" t="s">
        <v>826</v>
      </c>
      <c r="L9">
        <v>9</v>
      </c>
      <c r="M9">
        <v>39.046399999999998</v>
      </c>
      <c r="N9">
        <v>20.349499999999999</v>
      </c>
      <c r="O9">
        <v>10.1066</v>
      </c>
      <c r="P9">
        <v>4.4890999999999996</v>
      </c>
      <c r="Q9">
        <v>3.4664999999999999</v>
      </c>
      <c r="R9">
        <v>3.4586000000000001</v>
      </c>
      <c r="S9">
        <v>1.6028</v>
      </c>
      <c r="T9">
        <v>0.88280000000000003</v>
      </c>
      <c r="U9">
        <v>0.96140000000000003</v>
      </c>
      <c r="V9">
        <v>1.3391</v>
      </c>
      <c r="W9">
        <v>15.154299999999999</v>
      </c>
      <c r="X9" t="s">
        <v>380</v>
      </c>
      <c r="Y9">
        <v>0.3029</v>
      </c>
      <c r="Z9" t="s">
        <v>848</v>
      </c>
      <c r="AA9">
        <v>5.67E-2</v>
      </c>
      <c r="AB9" t="s">
        <v>849</v>
      </c>
      <c r="AC9">
        <v>0</v>
      </c>
      <c r="AD9">
        <v>1.5</v>
      </c>
      <c r="AE9">
        <v>102.7167</v>
      </c>
      <c r="AF9">
        <v>16</v>
      </c>
      <c r="AG9">
        <v>82</v>
      </c>
    </row>
    <row r="10" spans="1:33">
      <c r="A10" t="s">
        <v>850</v>
      </c>
      <c r="B10" s="1">
        <v>0.58333333333333337</v>
      </c>
      <c r="C10" t="s">
        <v>212</v>
      </c>
      <c r="D10" t="s">
        <v>824</v>
      </c>
      <c r="F10">
        <v>6269</v>
      </c>
      <c r="G10" t="s">
        <v>328</v>
      </c>
      <c r="H10" t="s">
        <v>329</v>
      </c>
      <c r="I10" t="s">
        <v>233</v>
      </c>
      <c r="J10" t="s">
        <v>825</v>
      </c>
      <c r="K10" t="s">
        <v>826</v>
      </c>
      <c r="L10">
        <v>7</v>
      </c>
      <c r="M10">
        <v>33.670999999999999</v>
      </c>
      <c r="N10">
        <v>23.6419</v>
      </c>
      <c r="O10">
        <v>14.004200000000001</v>
      </c>
      <c r="P10">
        <v>5.8476999999999997</v>
      </c>
      <c r="Q10">
        <v>2.0762999999999998</v>
      </c>
      <c r="R10">
        <v>1.6953</v>
      </c>
      <c r="S10">
        <v>1.0057</v>
      </c>
      <c r="T10">
        <v>0.84279999999999999</v>
      </c>
      <c r="U10">
        <v>0.33989999999999998</v>
      </c>
      <c r="V10">
        <v>0</v>
      </c>
      <c r="W10">
        <v>11.620699999999999</v>
      </c>
      <c r="X10" t="s">
        <v>851</v>
      </c>
      <c r="Y10">
        <v>0.46660000000000001</v>
      </c>
      <c r="Z10" t="s">
        <v>852</v>
      </c>
      <c r="AA10">
        <v>0</v>
      </c>
      <c r="AB10" t="s">
        <v>853</v>
      </c>
      <c r="AC10">
        <v>0.71209999999999996</v>
      </c>
      <c r="AD10">
        <v>2.1</v>
      </c>
      <c r="AE10">
        <v>98.709100000000007</v>
      </c>
      <c r="AF10">
        <v>12</v>
      </c>
      <c r="AG10">
        <v>85</v>
      </c>
    </row>
    <row r="11" spans="1:33">
      <c r="A11" t="s">
        <v>854</v>
      </c>
      <c r="B11" s="1">
        <v>0.58333333333333337</v>
      </c>
      <c r="C11" t="s">
        <v>212</v>
      </c>
      <c r="D11" t="s">
        <v>824</v>
      </c>
      <c r="F11">
        <v>6269</v>
      </c>
      <c r="G11" t="s">
        <v>328</v>
      </c>
      <c r="H11" t="s">
        <v>329</v>
      </c>
      <c r="I11" t="s">
        <v>233</v>
      </c>
      <c r="J11" t="s">
        <v>825</v>
      </c>
      <c r="K11" t="s">
        <v>826</v>
      </c>
      <c r="L11">
        <v>7</v>
      </c>
      <c r="M11">
        <v>45.396299999999997</v>
      </c>
      <c r="N11">
        <v>25.532900000000001</v>
      </c>
      <c r="O11">
        <v>9.4778000000000002</v>
      </c>
      <c r="P11">
        <v>2.4529999999999998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 t="s">
        <v>855</v>
      </c>
      <c r="Y11">
        <v>0.99890000000000001</v>
      </c>
      <c r="Z11" t="s">
        <v>856</v>
      </c>
      <c r="AA11">
        <v>0.08</v>
      </c>
      <c r="AB11" t="s">
        <v>857</v>
      </c>
      <c r="AC11">
        <v>1.6396999999999999</v>
      </c>
      <c r="AD11">
        <v>2.1</v>
      </c>
      <c r="AE11">
        <v>96.656700000000001</v>
      </c>
      <c r="AF11">
        <v>33</v>
      </c>
      <c r="AG11">
        <v>0</v>
      </c>
    </row>
    <row r="12" spans="1:33">
      <c r="A12" t="s">
        <v>858</v>
      </c>
      <c r="B12" s="1">
        <v>0.58333333333333337</v>
      </c>
      <c r="C12" t="s">
        <v>212</v>
      </c>
      <c r="D12" t="s">
        <v>824</v>
      </c>
      <c r="F12">
        <v>6269</v>
      </c>
      <c r="G12" t="s">
        <v>328</v>
      </c>
      <c r="H12" t="s">
        <v>329</v>
      </c>
      <c r="I12" t="s">
        <v>233</v>
      </c>
      <c r="J12" t="s">
        <v>825</v>
      </c>
      <c r="K12" t="s">
        <v>826</v>
      </c>
      <c r="L12">
        <v>5</v>
      </c>
      <c r="M12">
        <v>40.392200000000003</v>
      </c>
      <c r="N12">
        <v>21.8855</v>
      </c>
      <c r="O12">
        <v>13.906000000000001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 t="s">
        <v>859</v>
      </c>
      <c r="Y12">
        <v>0</v>
      </c>
      <c r="Z12" t="s">
        <v>860</v>
      </c>
      <c r="AA12">
        <v>3.3300000000000003E-2</v>
      </c>
      <c r="AB12" t="s">
        <v>861</v>
      </c>
      <c r="AC12">
        <v>1.8446</v>
      </c>
      <c r="AD12">
        <v>3.5</v>
      </c>
      <c r="AE12">
        <v>96.631299999999996</v>
      </c>
      <c r="AF12">
        <v>33</v>
      </c>
      <c r="AG12">
        <v>88</v>
      </c>
    </row>
    <row r="13" spans="1:33">
      <c r="A13" t="s">
        <v>862</v>
      </c>
      <c r="B13" s="1">
        <v>0.58333333333333337</v>
      </c>
      <c r="C13" t="s">
        <v>212</v>
      </c>
      <c r="D13" t="s">
        <v>824</v>
      </c>
      <c r="F13">
        <v>6269</v>
      </c>
      <c r="G13" t="s">
        <v>328</v>
      </c>
      <c r="H13" t="s">
        <v>329</v>
      </c>
      <c r="I13" t="s">
        <v>233</v>
      </c>
      <c r="J13" t="s">
        <v>825</v>
      </c>
      <c r="K13" t="s">
        <v>826</v>
      </c>
      <c r="L13">
        <v>6</v>
      </c>
      <c r="M13">
        <v>35.614100000000001</v>
      </c>
      <c r="N13">
        <v>19.7011</v>
      </c>
      <c r="O13">
        <v>11.7081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5.7142999999999997</v>
      </c>
      <c r="X13" t="s">
        <v>863</v>
      </c>
      <c r="Y13">
        <v>5.3999999999999999E-2</v>
      </c>
      <c r="Z13" t="s">
        <v>864</v>
      </c>
      <c r="AA13">
        <v>0.78100000000000003</v>
      </c>
      <c r="AB13" t="s">
        <v>865</v>
      </c>
      <c r="AC13">
        <v>1.2239</v>
      </c>
      <c r="AD13">
        <v>5.6</v>
      </c>
      <c r="AE13">
        <v>93.554599999999994</v>
      </c>
      <c r="AF13">
        <v>33</v>
      </c>
      <c r="AG13">
        <v>0</v>
      </c>
    </row>
    <row r="51" spans="1:33" hidden="1" outlineLevel="1">
      <c r="A51" t="str">
        <f>C2</f>
        <v>Wexford</v>
      </c>
      <c r="B51">
        <f>B2</f>
        <v>0.58333333333333337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Flemen Majic (IRE)</v>
      </c>
      <c r="L52" t="str">
        <f t="shared" si="0"/>
        <v>Churchtown Glen (IRE)</v>
      </c>
      <c r="M52" t="str">
        <f t="shared" si="0"/>
        <v>Flemen Majic (IRE)</v>
      </c>
      <c r="N52" t="str">
        <f t="shared" ref="N52:N91" si="1">INDEX($A$2:$A$20,(MATCH(LARGE(W$2:W$20,$J52),W$2:W$20,0)))</f>
        <v>Hilltop Supreme (IRE)</v>
      </c>
      <c r="O52" t="str">
        <f t="shared" ref="O52:O91" si="2">INDEX($A$2:$A$20,(MATCH(LARGE(AA$2:AA$20,$J52),AA$2:AA$20,0)))</f>
        <v>Flemen Majic (IRE)</v>
      </c>
      <c r="P52" t="str">
        <f t="shared" ref="P52:P91" si="3">INDEX($A$2:$A$20,(MATCH(LARGE(Y$2:Y$20,$J52),Y$2:Y$20,0)))</f>
        <v>Churchtown Glen (IRE)</v>
      </c>
      <c r="Q52" t="str">
        <f t="shared" ref="Q52:Q91" si="4">INDEX($A$2:$A$20,(MATCH(LARGE(Y$2:Y$20,$J52),Y$2:Y$20,0)))</f>
        <v>Churchtown Glen (IRE)</v>
      </c>
      <c r="R52" t="str">
        <f t="shared" ref="R52:R91" si="5">INDEX($A$2:$A$20,(MATCH(LARGE(AD$2:AD$20,$J52),AD$2:AD$20,0)))</f>
        <v>Sizing Julie (IRE)</v>
      </c>
      <c r="S52" t="str">
        <f t="shared" ref="S52:S80" si="6">A2</f>
        <v>Flemen Majic (IRE)</v>
      </c>
      <c r="V52">
        <f t="shared" ref="V52:V80" si="7">SUM(Y52:AF52)</f>
        <v>85</v>
      </c>
      <c r="W52">
        <f t="shared" ref="W52:W80" si="8">V52-AG2</f>
        <v>-5</v>
      </c>
      <c r="X52">
        <f t="shared" ref="X52:X60" si="9">IF(ISNA(W52),"",W52)</f>
        <v>-5</v>
      </c>
      <c r="Y52">
        <f t="shared" ref="Y52:AA80" si="10">(($H$63+1)-(RANK(M2,M$2:M$30)))</f>
        <v>12</v>
      </c>
      <c r="Z52">
        <f t="shared" si="10"/>
        <v>9</v>
      </c>
      <c r="AA52">
        <f t="shared" si="10"/>
        <v>12</v>
      </c>
      <c r="AB52">
        <f t="shared" ref="AB52:AB80" si="11">(($H$63+1)-(RANK(W2,W$2:W$30)))</f>
        <v>11</v>
      </c>
      <c r="AC52">
        <f t="shared" ref="AC52:AC80" si="12">(($H$63+1)-(RANK(Y2,Y$2:Y$30)))</f>
        <v>7</v>
      </c>
      <c r="AD52">
        <f t="shared" ref="AD52:AD80" si="13">(($H$63+1)-(RANK(AA2,AA$2:AA$30)))</f>
        <v>12</v>
      </c>
      <c r="AE52">
        <f t="shared" ref="AE52:AF80" si="14">(($H$63+1)-(RANK(AC2,AC$2:AC$30)))</f>
        <v>11</v>
      </c>
      <c r="AF52">
        <f t="shared" si="14"/>
        <v>11</v>
      </c>
      <c r="AG52" t="str">
        <f>INDEX(S52:S92, MATCH(LARGE(X52:X92, 1),X52:X92, 0))</f>
        <v>Hilltop Supreme (IRE)</v>
      </c>
    </row>
    <row r="53" spans="1:33" hidden="1" outlineLevel="1">
      <c r="A53" t="s">
        <v>43</v>
      </c>
      <c r="B53" t="str">
        <f>A2</f>
        <v>Flemen Majic (IRE)</v>
      </c>
      <c r="C53">
        <f>AE2</f>
        <v>178.78219999999999</v>
      </c>
      <c r="D53">
        <f>AG2</f>
        <v>90</v>
      </c>
      <c r="E53">
        <f>C53-D53</f>
        <v>88.782199999999989</v>
      </c>
      <c r="F53">
        <f>SUMIF(B53:B61, B53, G53:G61)</f>
        <v>0.65023474630303424</v>
      </c>
      <c r="G53">
        <f>(1/C53)*(C53-C54)</f>
        <v>0.11152900009061292</v>
      </c>
      <c r="H53">
        <f>AF2</f>
        <v>3.5</v>
      </c>
      <c r="J53">
        <v>2</v>
      </c>
      <c r="K53" t="str">
        <f t="shared" si="0"/>
        <v>Catch My Drift (IRE)</v>
      </c>
      <c r="L53" t="str">
        <f t="shared" si="0"/>
        <v>Hilltop Supreme (IRE)</v>
      </c>
      <c r="M53" t="str">
        <f t="shared" si="0"/>
        <v>Where Now (IRE)</v>
      </c>
      <c r="N53" t="str">
        <f t="shared" si="1"/>
        <v>Flemen Majic (IRE)</v>
      </c>
      <c r="O53" t="str">
        <f t="shared" si="2"/>
        <v>Sizing Julie (IRE)</v>
      </c>
      <c r="P53" t="str">
        <f t="shared" si="3"/>
        <v>Where Now (IRE)</v>
      </c>
      <c r="Q53" t="str">
        <f t="shared" si="4"/>
        <v>Where Now (IRE)</v>
      </c>
      <c r="R53" t="str">
        <f t="shared" si="5"/>
        <v>Flemen Majic (IRE)</v>
      </c>
      <c r="S53" t="str">
        <f t="shared" si="6"/>
        <v>Sullane Hill (IRE)</v>
      </c>
      <c r="V53">
        <f t="shared" si="7"/>
        <v>60</v>
      </c>
      <c r="W53">
        <f t="shared" si="8"/>
        <v>60</v>
      </c>
      <c r="X53">
        <f t="shared" si="9"/>
        <v>60</v>
      </c>
      <c r="Y53">
        <f t="shared" si="10"/>
        <v>10</v>
      </c>
      <c r="Z53">
        <f t="shared" si="10"/>
        <v>7</v>
      </c>
      <c r="AA53">
        <f t="shared" si="10"/>
        <v>5</v>
      </c>
      <c r="AB53">
        <f t="shared" si="11"/>
        <v>10</v>
      </c>
      <c r="AC53">
        <f t="shared" si="12"/>
        <v>3</v>
      </c>
      <c r="AD53">
        <f t="shared" si="13"/>
        <v>3</v>
      </c>
      <c r="AE53">
        <f t="shared" si="14"/>
        <v>12</v>
      </c>
      <c r="AF53">
        <f t="shared" si="14"/>
        <v>10</v>
      </c>
    </row>
    <row r="54" spans="1:33" hidden="1" outlineLevel="1">
      <c r="A54" t="s">
        <v>44</v>
      </c>
      <c r="B54" t="str">
        <f>A3</f>
        <v>Sullane Hill (IRE)</v>
      </c>
      <c r="C54">
        <f>AE3</f>
        <v>158.84280000000001</v>
      </c>
      <c r="D54">
        <f>AG3</f>
        <v>0</v>
      </c>
      <c r="E54">
        <f t="shared" ref="E54:E55" si="15">C54-D54</f>
        <v>158.84280000000001</v>
      </c>
      <c r="F54">
        <f ca="1">SUMIF(B53:B64, B54, G53:G61)</f>
        <v>0.77975441305566429</v>
      </c>
      <c r="H54">
        <f>AF3</f>
        <v>2.5</v>
      </c>
      <c r="J54">
        <v>3</v>
      </c>
      <c r="K54" t="str">
        <f t="shared" si="0"/>
        <v>Sullane Hill (IRE)</v>
      </c>
      <c r="L54" t="str">
        <f t="shared" si="0"/>
        <v>Catch My Drift (IRE)</v>
      </c>
      <c r="M54" t="str">
        <f t="shared" si="0"/>
        <v>Hilltop Supreme (IRE)</v>
      </c>
      <c r="N54" t="str">
        <f t="shared" si="1"/>
        <v>Sullane Hill (IRE)</v>
      </c>
      <c r="O54" t="str">
        <f t="shared" si="2"/>
        <v>Hilltop Supreme (IRE)</v>
      </c>
      <c r="P54" t="str">
        <f t="shared" si="3"/>
        <v>Hilltop Supreme (IRE)</v>
      </c>
      <c r="Q54" t="str">
        <f t="shared" si="4"/>
        <v>Hilltop Supreme (IRE)</v>
      </c>
      <c r="R54" t="str">
        <f t="shared" si="5"/>
        <v>Sullane Hill (IRE)</v>
      </c>
      <c r="S54" t="str">
        <f t="shared" si="6"/>
        <v>Hilltop Supreme (IRE)</v>
      </c>
      <c r="V54">
        <f t="shared" si="7"/>
        <v>67</v>
      </c>
      <c r="W54">
        <f t="shared" si="8"/>
        <v>67</v>
      </c>
      <c r="X54">
        <f t="shared" si="9"/>
        <v>67</v>
      </c>
      <c r="Y54">
        <f t="shared" si="10"/>
        <v>9</v>
      </c>
      <c r="Z54">
        <f t="shared" si="10"/>
        <v>11</v>
      </c>
      <c r="AA54">
        <f t="shared" si="10"/>
        <v>10</v>
      </c>
      <c r="AB54">
        <f t="shared" si="11"/>
        <v>12</v>
      </c>
      <c r="AC54">
        <f t="shared" si="12"/>
        <v>10</v>
      </c>
      <c r="AD54">
        <f t="shared" si="13"/>
        <v>10</v>
      </c>
      <c r="AE54">
        <f t="shared" si="14"/>
        <v>3</v>
      </c>
      <c r="AF54">
        <f t="shared" si="14"/>
        <v>2</v>
      </c>
    </row>
    <row r="55" spans="1:33" hidden="1" outlineLevel="1">
      <c r="A55" t="s">
        <v>45</v>
      </c>
      <c r="B55" t="str">
        <f>A4</f>
        <v>Hilltop Supreme (IRE)</v>
      </c>
      <c r="C55">
        <f>AE4</f>
        <v>156.06700000000001</v>
      </c>
      <c r="D55">
        <f>AG4</f>
        <v>0</v>
      </c>
      <c r="E55">
        <f t="shared" si="15"/>
        <v>156.06700000000001</v>
      </c>
      <c r="F55">
        <f ca="1">SUMIF(B53:B64, B55, G53:G61)</f>
        <v>2.4031481182733822E-2</v>
      </c>
      <c r="H55">
        <f>AF4</f>
        <v>14</v>
      </c>
      <c r="J55">
        <v>4</v>
      </c>
      <c r="K55" t="str">
        <f t="shared" si="0"/>
        <v>Hilltop Supreme (IRE)</v>
      </c>
      <c r="L55" t="str">
        <f t="shared" si="0"/>
        <v>Flemen Majic (IRE)</v>
      </c>
      <c r="M55" t="str">
        <f t="shared" si="0"/>
        <v>Captain Leo (IRE)</v>
      </c>
      <c r="N55" t="str">
        <f t="shared" si="1"/>
        <v>Willie The Warrior (IRE)</v>
      </c>
      <c r="O55" t="str">
        <f t="shared" si="2"/>
        <v>Churchtown Glen (IRE)</v>
      </c>
      <c r="P55" t="str">
        <f t="shared" si="3"/>
        <v>Tillys Delight (IRE)</v>
      </c>
      <c r="Q55" t="str">
        <f t="shared" si="4"/>
        <v>Tillys Delight (IRE)</v>
      </c>
      <c r="R55" t="str">
        <f t="shared" si="5"/>
        <v>Sullane Hill (IRE)</v>
      </c>
      <c r="S55" t="str">
        <f t="shared" si="6"/>
        <v>Catch My Drift (IRE)</v>
      </c>
      <c r="V55">
        <f t="shared" si="7"/>
        <v>61</v>
      </c>
      <c r="W55">
        <f t="shared" si="8"/>
        <v>-19</v>
      </c>
      <c r="X55">
        <f t="shared" si="9"/>
        <v>-19</v>
      </c>
      <c r="Y55">
        <f t="shared" si="10"/>
        <v>11</v>
      </c>
      <c r="Z55">
        <f t="shared" si="10"/>
        <v>10</v>
      </c>
      <c r="AA55">
        <f t="shared" si="10"/>
        <v>8</v>
      </c>
      <c r="AB55">
        <f t="shared" si="11"/>
        <v>5</v>
      </c>
      <c r="AC55">
        <f t="shared" si="12"/>
        <v>3</v>
      </c>
      <c r="AD55">
        <f t="shared" si="13"/>
        <v>7</v>
      </c>
      <c r="AE55">
        <f t="shared" si="14"/>
        <v>7</v>
      </c>
      <c r="AF55">
        <f t="shared" si="14"/>
        <v>10</v>
      </c>
    </row>
    <row r="56" spans="1:33" hidden="1" outlineLevel="1">
      <c r="A56" t="s">
        <v>46</v>
      </c>
      <c r="B56" t="str">
        <f>INDEX(A$2:A$20,MATCH(C56,M$2:M$20,0))</f>
        <v>Flemen Majic (IRE)</v>
      </c>
      <c r="C56">
        <f>LARGE(M$2:M$20, D56)</f>
        <v>69.104699999999994</v>
      </c>
      <c r="D56">
        <v>1</v>
      </c>
      <c r="E56">
        <f>LARGE(M$2:M$20, F56)</f>
        <v>60.215800000000002</v>
      </c>
      <c r="F56">
        <v>2</v>
      </c>
      <c r="G56">
        <f t="shared" ref="G56:G61" si="16">IF(C56&gt;0, (1/C56)*(C56-E56), 0.1)</f>
        <v>0.12862945646244023</v>
      </c>
      <c r="H56">
        <f t="shared" ref="H56:H61" si="17">INDEX(AF$2:AF$20,MATCH(B56,A$2:A$20,0))</f>
        <v>3.5</v>
      </c>
      <c r="J56">
        <v>5</v>
      </c>
      <c r="K56" t="str">
        <f t="shared" si="0"/>
        <v>Where Now (IRE)</v>
      </c>
      <c r="L56" t="str">
        <f t="shared" si="0"/>
        <v>Where Now (IRE)</v>
      </c>
      <c r="M56" t="str">
        <f t="shared" si="0"/>
        <v>Catch My Drift (IRE)</v>
      </c>
      <c r="N56" t="str">
        <f t="shared" si="1"/>
        <v>Captain Leo (IRE)</v>
      </c>
      <c r="O56" t="str">
        <f t="shared" si="2"/>
        <v>Captain Leo (IRE)</v>
      </c>
      <c r="P56" t="str">
        <f t="shared" si="3"/>
        <v>Kildaven Spider (IRE)</v>
      </c>
      <c r="Q56" t="str">
        <f t="shared" si="4"/>
        <v>Kildaven Spider (IRE)</v>
      </c>
      <c r="R56" t="str">
        <f t="shared" si="5"/>
        <v>Sullane Hill (IRE)</v>
      </c>
      <c r="S56" t="str">
        <f t="shared" si="6"/>
        <v>Where Now (IRE)</v>
      </c>
      <c r="V56">
        <f t="shared" si="7"/>
        <v>51</v>
      </c>
      <c r="W56">
        <f t="shared" si="8"/>
        <v>-41</v>
      </c>
      <c r="X56">
        <f t="shared" si="9"/>
        <v>-41</v>
      </c>
      <c r="Y56">
        <f t="shared" si="10"/>
        <v>8</v>
      </c>
      <c r="Z56">
        <f t="shared" si="10"/>
        <v>8</v>
      </c>
      <c r="AA56">
        <f t="shared" si="10"/>
        <v>11</v>
      </c>
      <c r="AB56">
        <f t="shared" si="11"/>
        <v>6</v>
      </c>
      <c r="AC56">
        <f t="shared" si="12"/>
        <v>11</v>
      </c>
      <c r="AD56">
        <f t="shared" si="13"/>
        <v>3</v>
      </c>
      <c r="AE56">
        <f t="shared" si="14"/>
        <v>2</v>
      </c>
      <c r="AF56">
        <f t="shared" si="14"/>
        <v>2</v>
      </c>
    </row>
    <row r="57" spans="1:33" hidden="1" outlineLevel="1">
      <c r="A57" t="s">
        <v>25</v>
      </c>
      <c r="B57" t="str">
        <f>INDEX(A$2:A$20,MATCH(C57,W$2:W$20,0))</f>
        <v>Hilltop Supreme (IRE)</v>
      </c>
      <c r="C57">
        <f>LARGE(W$2:W$20, D57)</f>
        <v>17.356400000000001</v>
      </c>
      <c r="D57">
        <v>1</v>
      </c>
      <c r="E57">
        <f>LARGE(W$2:W$20, F57)</f>
        <v>16.939299999999999</v>
      </c>
      <c r="F57">
        <v>2</v>
      </c>
      <c r="G57">
        <f t="shared" si="16"/>
        <v>2.4031481182733822E-2</v>
      </c>
      <c r="H57">
        <f t="shared" si="17"/>
        <v>14</v>
      </c>
      <c r="J57">
        <v>6</v>
      </c>
      <c r="K57" t="str">
        <f t="shared" si="0"/>
        <v>Churchtown Glen (IRE)</v>
      </c>
      <c r="L57" t="str">
        <f t="shared" si="0"/>
        <v>Sullane Hill (IRE)</v>
      </c>
      <c r="M57" t="str">
        <f t="shared" si="0"/>
        <v>Kildaven Spider (IRE)</v>
      </c>
      <c r="N57" t="str">
        <f t="shared" si="1"/>
        <v>Kildaven Spider (IRE)</v>
      </c>
      <c r="O57" t="str">
        <f t="shared" si="2"/>
        <v>Catch My Drift (IRE)</v>
      </c>
      <c r="P57" t="str">
        <f t="shared" si="3"/>
        <v>Flemen Majic (IRE)</v>
      </c>
      <c r="Q57" t="str">
        <f t="shared" si="4"/>
        <v>Flemen Majic (IRE)</v>
      </c>
      <c r="R57" t="str">
        <f t="shared" si="5"/>
        <v>Sullane Hill (IRE)</v>
      </c>
      <c r="S57" t="str">
        <f t="shared" si="6"/>
        <v>Churchtown Glen (IRE)</v>
      </c>
      <c r="V57">
        <f t="shared" si="7"/>
        <v>57</v>
      </c>
      <c r="W57">
        <f t="shared" si="8"/>
        <v>57</v>
      </c>
      <c r="X57">
        <f t="shared" si="9"/>
        <v>57</v>
      </c>
      <c r="Y57">
        <f t="shared" si="10"/>
        <v>7</v>
      </c>
      <c r="Z57">
        <f t="shared" si="10"/>
        <v>12</v>
      </c>
      <c r="AA57">
        <f t="shared" si="10"/>
        <v>4</v>
      </c>
      <c r="AB57">
        <f t="shared" si="11"/>
        <v>3</v>
      </c>
      <c r="AC57">
        <f t="shared" si="12"/>
        <v>12</v>
      </c>
      <c r="AD57">
        <f t="shared" si="13"/>
        <v>9</v>
      </c>
      <c r="AE57">
        <f t="shared" si="14"/>
        <v>6</v>
      </c>
      <c r="AF57">
        <f t="shared" si="14"/>
        <v>4</v>
      </c>
    </row>
    <row r="58" spans="1:33" hidden="1" outlineLevel="1">
      <c r="A58" t="s">
        <v>28</v>
      </c>
      <c r="B58" t="str">
        <f>INDEX(A$2:A$20,MATCH(C58,AA$2:AA$20,0))</f>
        <v>Flemen Majic (IRE)</v>
      </c>
      <c r="C58">
        <f>LARGE(AA$2:AA$20, D58)</f>
        <v>1.3239000000000001</v>
      </c>
      <c r="D58">
        <v>1</v>
      </c>
      <c r="E58">
        <f>LARGE(AA$2:AA$20, F58)</f>
        <v>0.78100000000000003</v>
      </c>
      <c r="F58">
        <v>2</v>
      </c>
      <c r="G58">
        <f t="shared" si="16"/>
        <v>0.41007628974998112</v>
      </c>
      <c r="H58">
        <f t="shared" si="17"/>
        <v>3.5</v>
      </c>
      <c r="J58">
        <v>7</v>
      </c>
      <c r="K58" t="str">
        <f t="shared" si="0"/>
        <v>Captain Leo (IRE)</v>
      </c>
      <c r="L58" t="str">
        <f t="shared" si="0"/>
        <v>Captain Leo (IRE)</v>
      </c>
      <c r="M58" t="str">
        <f t="shared" si="0"/>
        <v>Jimmy Rabbitte (IRE)</v>
      </c>
      <c r="N58" t="str">
        <f t="shared" si="1"/>
        <v>Where Now (IRE)</v>
      </c>
      <c r="O58" t="str">
        <f t="shared" si="2"/>
        <v>Tillys Delight (IRE)</v>
      </c>
      <c r="P58" t="str">
        <f t="shared" si="3"/>
        <v>Willie The Warrior (IRE)</v>
      </c>
      <c r="Q58" t="str">
        <f t="shared" si="4"/>
        <v>Willie The Warrior (IRE)</v>
      </c>
      <c r="R58" t="str">
        <f t="shared" si="5"/>
        <v>Kildaven Spider (IRE)</v>
      </c>
      <c r="S58" t="str">
        <f t="shared" si="6"/>
        <v>Captain Leo (IRE)</v>
      </c>
      <c r="V58">
        <f t="shared" si="7"/>
        <v>57</v>
      </c>
      <c r="W58">
        <f t="shared" si="8"/>
        <v>57</v>
      </c>
      <c r="X58">
        <f t="shared" si="9"/>
        <v>57</v>
      </c>
      <c r="Y58">
        <f t="shared" si="10"/>
        <v>6</v>
      </c>
      <c r="Z58">
        <f t="shared" si="10"/>
        <v>6</v>
      </c>
      <c r="AA58">
        <f t="shared" si="10"/>
        <v>9</v>
      </c>
      <c r="AB58">
        <f t="shared" si="11"/>
        <v>8</v>
      </c>
      <c r="AC58">
        <f t="shared" si="12"/>
        <v>5</v>
      </c>
      <c r="AD58">
        <f t="shared" si="13"/>
        <v>8</v>
      </c>
      <c r="AE58">
        <f t="shared" si="14"/>
        <v>5</v>
      </c>
      <c r="AF58">
        <f t="shared" si="14"/>
        <v>10</v>
      </c>
    </row>
    <row r="59" spans="1:33" hidden="1" outlineLevel="1">
      <c r="A59" t="s">
        <v>30</v>
      </c>
      <c r="B59" t="str">
        <f>INDEX(A$2:A$20,MATCH(C59,AC$2:AC$20,0))</f>
        <v>Sullane Hill (IRE)</v>
      </c>
      <c r="C59">
        <f>LARGE(AC$2:AC$20, D59)</f>
        <v>9.4549000000000003</v>
      </c>
      <c r="D59">
        <v>1</v>
      </c>
      <c r="E59">
        <f>LARGE(AC$2:AC$20, F59)</f>
        <v>2.0823999999999998</v>
      </c>
      <c r="F59">
        <v>2</v>
      </c>
      <c r="G59">
        <f t="shared" si="16"/>
        <v>0.77975441305566429</v>
      </c>
      <c r="H59">
        <f t="shared" si="17"/>
        <v>2.5</v>
      </c>
      <c r="J59">
        <v>8</v>
      </c>
      <c r="K59" t="str">
        <f t="shared" si="0"/>
        <v>Tillys Delight (IRE)</v>
      </c>
      <c r="L59" t="str">
        <f t="shared" si="0"/>
        <v>Tillys Delight (IRE)</v>
      </c>
      <c r="M59" t="str">
        <f t="shared" si="0"/>
        <v>Sullane Hill (IRE)</v>
      </c>
      <c r="N59" t="str">
        <f t="shared" si="1"/>
        <v>Catch My Drift (IRE)</v>
      </c>
      <c r="O59" t="str">
        <f t="shared" si="2"/>
        <v>Willie The Warrior (IRE)</v>
      </c>
      <c r="P59" t="str">
        <f t="shared" si="3"/>
        <v>Captain Leo (IRE)</v>
      </c>
      <c r="Q59" t="str">
        <f t="shared" si="4"/>
        <v>Captain Leo (IRE)</v>
      </c>
      <c r="R59" t="str">
        <f t="shared" si="5"/>
        <v>Kildaven Spider (IRE)</v>
      </c>
      <c r="S59" t="str">
        <f t="shared" si="6"/>
        <v>Willie The Warrior (IRE)</v>
      </c>
      <c r="V59">
        <f t="shared" si="7"/>
        <v>32</v>
      </c>
      <c r="W59">
        <f t="shared" si="8"/>
        <v>-50</v>
      </c>
      <c r="X59">
        <f t="shared" si="9"/>
        <v>-50</v>
      </c>
      <c r="Y59">
        <f t="shared" si="10"/>
        <v>3</v>
      </c>
      <c r="Z59">
        <f t="shared" si="10"/>
        <v>2</v>
      </c>
      <c r="AA59">
        <f t="shared" si="10"/>
        <v>2</v>
      </c>
      <c r="AB59">
        <f t="shared" si="11"/>
        <v>9</v>
      </c>
      <c r="AC59">
        <f t="shared" si="12"/>
        <v>6</v>
      </c>
      <c r="AD59">
        <f t="shared" si="13"/>
        <v>5</v>
      </c>
      <c r="AE59">
        <f t="shared" si="14"/>
        <v>1</v>
      </c>
      <c r="AF59">
        <f t="shared" si="14"/>
        <v>4</v>
      </c>
    </row>
    <row r="60" spans="1:33" hidden="1" outlineLevel="1">
      <c r="A60" t="s">
        <v>26</v>
      </c>
      <c r="B60" t="str">
        <f>INDEX(A$2:A$20,MATCH(C60,Y$2:Y$20,0))</f>
        <v>Churchtown Glen (IRE)</v>
      </c>
      <c r="C60">
        <f>LARGE(Y$2:Y$20, D60)</f>
        <v>1.8551</v>
      </c>
      <c r="D60">
        <v>1</v>
      </c>
      <c r="E60">
        <f>LARGE(Y$2:Y$20, F60)</f>
        <v>1.4756</v>
      </c>
      <c r="F60">
        <v>2</v>
      </c>
      <c r="G60">
        <f t="shared" si="16"/>
        <v>0.20457118214651498</v>
      </c>
      <c r="H60">
        <f t="shared" si="17"/>
        <v>3.5</v>
      </c>
      <c r="J60">
        <v>9</v>
      </c>
      <c r="K60" t="str">
        <f t="shared" si="0"/>
        <v>Jimmy Rabbitte (IRE)</v>
      </c>
      <c r="L60" t="str">
        <f t="shared" si="0"/>
        <v>Kildaven Spider (IRE)</v>
      </c>
      <c r="M60" t="str">
        <f t="shared" si="0"/>
        <v>Churchtown Glen (IRE)</v>
      </c>
      <c r="N60" t="str">
        <f t="shared" si="1"/>
        <v>Sizing Julie (IRE)</v>
      </c>
      <c r="O60" t="str">
        <f t="shared" si="2"/>
        <v>Jimmy Rabbitte (IRE)</v>
      </c>
      <c r="P60" t="str">
        <f t="shared" si="3"/>
        <v>Sizing Julie (IRE)</v>
      </c>
      <c r="Q60" t="str">
        <f t="shared" si="4"/>
        <v>Sizing Julie (IRE)</v>
      </c>
      <c r="R60" t="str">
        <f t="shared" si="5"/>
        <v>Churchtown Glen (IRE)</v>
      </c>
      <c r="S60" t="str">
        <f t="shared" si="6"/>
        <v>Kildaven Spider (IRE)</v>
      </c>
      <c r="V60">
        <f t="shared" si="7"/>
        <v>40</v>
      </c>
      <c r="W60">
        <f t="shared" si="8"/>
        <v>-45</v>
      </c>
      <c r="X60">
        <f t="shared" si="9"/>
        <v>-45</v>
      </c>
      <c r="Y60">
        <f t="shared" si="10"/>
        <v>1</v>
      </c>
      <c r="Z60">
        <f t="shared" si="10"/>
        <v>4</v>
      </c>
      <c r="AA60">
        <f t="shared" si="10"/>
        <v>7</v>
      </c>
      <c r="AB60">
        <f t="shared" si="11"/>
        <v>7</v>
      </c>
      <c r="AC60">
        <f t="shared" si="12"/>
        <v>8</v>
      </c>
      <c r="AD60">
        <f t="shared" si="13"/>
        <v>3</v>
      </c>
      <c r="AE60">
        <f t="shared" si="14"/>
        <v>4</v>
      </c>
      <c r="AF60">
        <f t="shared" si="14"/>
        <v>6</v>
      </c>
    </row>
    <row r="61" spans="1:33" hidden="1" outlineLevel="1">
      <c r="A61" t="s">
        <v>47</v>
      </c>
      <c r="B61" t="str">
        <f>INDEX(A$2:A$20,MATCH(C61,AD$2:AD$20,0))</f>
        <v>Sizing Julie (IRE)</v>
      </c>
      <c r="C61">
        <f>LARGE(AD$2:AD$20, D61)</f>
        <v>5.6</v>
      </c>
      <c r="D61">
        <v>1</v>
      </c>
      <c r="E61">
        <f>LARGE(AD$2:AD$20, F61)</f>
        <v>4.5999999999999996</v>
      </c>
      <c r="F61">
        <v>2</v>
      </c>
      <c r="G61">
        <f t="shared" si="16"/>
        <v>0.17857142857142858</v>
      </c>
      <c r="H61">
        <f t="shared" si="17"/>
        <v>33</v>
      </c>
      <c r="J61">
        <v>10</v>
      </c>
      <c r="K61" t="str">
        <f t="shared" si="0"/>
        <v>Willie The Warrior (IRE)</v>
      </c>
      <c r="L61" t="str">
        <f t="shared" si="0"/>
        <v>Jimmy Rabbitte (IRE)</v>
      </c>
      <c r="M61" t="str">
        <f t="shared" si="0"/>
        <v>Sizing Julie (IRE)</v>
      </c>
      <c r="N61" t="str">
        <f t="shared" si="1"/>
        <v>Churchtown Glen (IRE)</v>
      </c>
      <c r="O61" t="str">
        <f t="shared" si="2"/>
        <v>Sullane Hill (IRE)</v>
      </c>
      <c r="P61" t="str">
        <f t="shared" si="3"/>
        <v>Sullane Hill (IRE)</v>
      </c>
      <c r="Q61" t="str">
        <f t="shared" si="4"/>
        <v>Sullane Hill (IRE)</v>
      </c>
      <c r="R61" t="str">
        <f t="shared" si="5"/>
        <v>Churchtown Glen (IRE)</v>
      </c>
      <c r="S61" t="str">
        <f t="shared" si="6"/>
        <v>Tillys Delight (IRE)</v>
      </c>
      <c r="V61">
        <f t="shared" si="7"/>
        <v>44</v>
      </c>
      <c r="W61">
        <f t="shared" si="8"/>
        <v>44</v>
      </c>
      <c r="X61">
        <f>IF(ISNA(W61),"",W61)</f>
        <v>44</v>
      </c>
      <c r="Y61">
        <f t="shared" si="10"/>
        <v>5</v>
      </c>
      <c r="Z61">
        <f t="shared" si="10"/>
        <v>5</v>
      </c>
      <c r="AA61">
        <f t="shared" si="10"/>
        <v>1</v>
      </c>
      <c r="AB61">
        <f t="shared" si="11"/>
        <v>3</v>
      </c>
      <c r="AC61">
        <f t="shared" si="12"/>
        <v>9</v>
      </c>
      <c r="AD61">
        <f t="shared" si="13"/>
        <v>6</v>
      </c>
      <c r="AE61">
        <f t="shared" si="14"/>
        <v>9</v>
      </c>
      <c r="AF61">
        <f t="shared" si="14"/>
        <v>6</v>
      </c>
    </row>
    <row r="62" spans="1:33" hidden="1" outlineLevel="1">
      <c r="A62" t="s">
        <v>116</v>
      </c>
      <c r="B62" t="str">
        <f>IF(OR(D2="5f ", D2="6f ", D2="7f ", D2="1m "), B57, IF(J2="2yo", B59, B53))</f>
        <v>Flemen Majic (IRE)</v>
      </c>
      <c r="J62">
        <v>11</v>
      </c>
      <c r="K62" t="str">
        <f t="shared" si="0"/>
        <v>Sizing Julie (IRE)</v>
      </c>
      <c r="L62" t="str">
        <f t="shared" si="0"/>
        <v>Willie The Warrior (IRE)</v>
      </c>
      <c r="M62" t="str">
        <f t="shared" si="0"/>
        <v>Willie The Warrior (IRE)</v>
      </c>
      <c r="N62" t="str">
        <f t="shared" si="1"/>
        <v>Churchtown Glen (IRE)</v>
      </c>
      <c r="O62" t="str">
        <f t="shared" si="2"/>
        <v>Sullane Hill (IRE)</v>
      </c>
      <c r="P62" t="str">
        <f t="shared" si="3"/>
        <v>Sullane Hill (IRE)</v>
      </c>
      <c r="Q62" t="str">
        <f t="shared" si="4"/>
        <v>Sullane Hill (IRE)</v>
      </c>
      <c r="R62" t="str">
        <f t="shared" si="5"/>
        <v>Hilltop Supreme (IRE)</v>
      </c>
      <c r="S62" t="str">
        <f t="shared" si="6"/>
        <v>Jimmy Rabbitte (IRE)</v>
      </c>
      <c r="V62">
        <f t="shared" si="7"/>
        <v>43</v>
      </c>
      <c r="W62">
        <f t="shared" si="8"/>
        <v>-45</v>
      </c>
      <c r="X62">
        <f t="shared" ref="X62:X80" si="18">IF(ISNA(W62),"",W62)</f>
        <v>-45</v>
      </c>
      <c r="Y62">
        <f t="shared" si="10"/>
        <v>4</v>
      </c>
      <c r="Z62">
        <f t="shared" si="10"/>
        <v>3</v>
      </c>
      <c r="AA62">
        <f t="shared" si="10"/>
        <v>6</v>
      </c>
      <c r="AB62">
        <f t="shared" si="11"/>
        <v>3</v>
      </c>
      <c r="AC62">
        <f t="shared" si="12"/>
        <v>3</v>
      </c>
      <c r="AD62">
        <f t="shared" si="13"/>
        <v>4</v>
      </c>
      <c r="AE62">
        <f t="shared" si="14"/>
        <v>10</v>
      </c>
      <c r="AF62">
        <f t="shared" si="14"/>
        <v>10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Flemen Majic (IRE)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12</v>
      </c>
      <c r="J63">
        <v>12</v>
      </c>
      <c r="K63" t="str">
        <f t="shared" si="0"/>
        <v>Kildaven Spider (IRE)</v>
      </c>
      <c r="L63" t="str">
        <f t="shared" si="0"/>
        <v>Sizing Julie (IRE)</v>
      </c>
      <c r="M63" t="str">
        <f t="shared" si="0"/>
        <v>Tillys Delight (IRE)</v>
      </c>
      <c r="N63" t="str">
        <f t="shared" si="1"/>
        <v>Churchtown Glen (IRE)</v>
      </c>
      <c r="O63" t="str">
        <f t="shared" si="2"/>
        <v>Sullane Hill (IRE)</v>
      </c>
      <c r="P63" t="str">
        <f t="shared" si="3"/>
        <v>Sullane Hill (IRE)</v>
      </c>
      <c r="Q63" t="str">
        <f t="shared" si="4"/>
        <v>Sullane Hill (IRE)</v>
      </c>
      <c r="R63" t="str">
        <f t="shared" si="5"/>
        <v>Hilltop Supreme (IRE)</v>
      </c>
      <c r="S63" t="str">
        <f t="shared" si="6"/>
        <v>Sizing Julie (IRE)</v>
      </c>
      <c r="V63">
        <f t="shared" si="7"/>
        <v>45</v>
      </c>
      <c r="W63">
        <f t="shared" si="8"/>
        <v>45</v>
      </c>
      <c r="X63">
        <f t="shared" si="18"/>
        <v>45</v>
      </c>
      <c r="Y63">
        <f t="shared" si="10"/>
        <v>2</v>
      </c>
      <c r="Z63">
        <f t="shared" si="10"/>
        <v>1</v>
      </c>
      <c r="AA63">
        <f t="shared" si="10"/>
        <v>3</v>
      </c>
      <c r="AB63">
        <f t="shared" si="11"/>
        <v>4</v>
      </c>
      <c r="AC63">
        <f t="shared" si="12"/>
        <v>4</v>
      </c>
      <c r="AD63">
        <f t="shared" si="13"/>
        <v>11</v>
      </c>
      <c r="AE63">
        <f t="shared" si="14"/>
        <v>8</v>
      </c>
      <c r="AF63">
        <f t="shared" si="14"/>
        <v>12</v>
      </c>
    </row>
    <row r="64" spans="1:33" hidden="1" outlineLevel="1">
      <c r="A64" t="s">
        <v>48</v>
      </c>
      <c r="B64" t="str">
        <f>INDEX(B53:B63,MODE(MATCH(B53:B63,B53:B63,0)))</f>
        <v>Flemen Majic (IRE)</v>
      </c>
      <c r="C64">
        <f>INDEX(AF$2:AF$20,MATCH(B64,A$2:A$20,0))</f>
        <v>3.5</v>
      </c>
      <c r="D64">
        <v>1</v>
      </c>
      <c r="E64">
        <f>SUMIF(B53:B61, B64, G53:G61)</f>
        <v>0.65023474630303424</v>
      </c>
      <c r="F64">
        <v>0</v>
      </c>
      <c r="G64" t="str">
        <f>K2</f>
        <v>Wexford Volkswagen Commercial Vehicles Maiden Hurdle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>
        <f t="shared" si="11"/>
        <v>3</v>
      </c>
      <c r="AC64">
        <f t="shared" si="12"/>
        <v>3</v>
      </c>
      <c r="AD64">
        <f t="shared" si="13"/>
        <v>3</v>
      </c>
      <c r="AE64">
        <f t="shared" si="14"/>
        <v>1</v>
      </c>
      <c r="AF64">
        <f t="shared" si="14"/>
        <v>2</v>
      </c>
    </row>
    <row r="65" spans="1:32" hidden="1" outlineLevel="1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1</v>
      </c>
      <c r="G65" t="str">
        <f>D2</f>
        <v xml:space="preserve">2m4f </v>
      </c>
      <c r="H65">
        <f>LARGE(G58:G60, 1)</f>
        <v>0.77975441305566429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>
        <f t="shared" si="11"/>
        <v>3</v>
      </c>
      <c r="AC65">
        <f t="shared" si="12"/>
        <v>3</v>
      </c>
      <c r="AD65">
        <f t="shared" si="13"/>
        <v>3</v>
      </c>
      <c r="AE65">
        <f t="shared" si="14"/>
        <v>1</v>
      </c>
      <c r="AF65">
        <f t="shared" si="14"/>
        <v>2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2</v>
      </c>
      <c r="G66">
        <f>F2</f>
        <v>6269</v>
      </c>
      <c r="H66">
        <f ca="1">LARGE(F53:F55, 1)</f>
        <v>0.77975441305566429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>
        <f t="shared" si="11"/>
        <v>3</v>
      </c>
      <c r="AC66">
        <f t="shared" si="12"/>
        <v>3</v>
      </c>
      <c r="AD66">
        <f t="shared" si="13"/>
        <v>3</v>
      </c>
      <c r="AE66">
        <f t="shared" si="14"/>
        <v>1</v>
      </c>
      <c r="AF66">
        <f t="shared" si="14"/>
        <v>2</v>
      </c>
    </row>
    <row r="67" spans="1:32" hidden="1" outlineLevel="1">
      <c r="A67" t="s">
        <v>67</v>
      </c>
      <c r="B67" t="str">
        <f ca="1">H67</f>
        <v>Sullane Hill (IRE)</v>
      </c>
      <c r="F67">
        <f>IF(H63&lt;11, F66+1, F66)</f>
        <v>2</v>
      </c>
      <c r="G67" t="str">
        <f>G2</f>
        <v>Yielding</v>
      </c>
      <c r="H67" t="str">
        <f ca="1">INDEX(B53:B55,MATCH(H66,F53:F55,0))</f>
        <v>Sullane Hill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>
        <f t="shared" si="11"/>
        <v>3</v>
      </c>
      <c r="AC67">
        <f t="shared" si="12"/>
        <v>3</v>
      </c>
      <c r="AD67">
        <f t="shared" si="13"/>
        <v>3</v>
      </c>
      <c r="AE67">
        <f t="shared" si="14"/>
        <v>1</v>
      </c>
      <c r="AF67">
        <f t="shared" si="14"/>
        <v>2</v>
      </c>
    </row>
    <row r="68" spans="1:32" hidden="1" outlineLevel="1">
      <c r="A68" t="str">
        <f ca="1">INDEX(B62:B67,MODE(MATCH(B62:B67,B62:B67,0)))</f>
        <v>Flemen Majic (IRE)</v>
      </c>
      <c r="B68" t="str">
        <f ca="1">IF(ISNA(A68), B56, A68)</f>
        <v>Flemen Majic (IRE)</v>
      </c>
      <c r="C68">
        <f ca="1">INDEX(AF$2:AF$20,MATCH(B68,A$2:A$20,0))</f>
        <v>3.5</v>
      </c>
      <c r="D68">
        <v>1</v>
      </c>
      <c r="F68">
        <f ca="1">IF(E70&gt;0.5, F67+1, F67)</f>
        <v>3</v>
      </c>
      <c r="G68" t="str">
        <f>I2</f>
        <v>Non Handicap</v>
      </c>
      <c r="H68">
        <f ca="1">IF(G66&gt;10000, G70+1, G70)</f>
        <v>3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>
        <f t="shared" si="11"/>
        <v>3</v>
      </c>
      <c r="AC68">
        <f t="shared" si="12"/>
        <v>3</v>
      </c>
      <c r="AD68">
        <f t="shared" si="13"/>
        <v>3</v>
      </c>
      <c r="AE68">
        <f t="shared" si="14"/>
        <v>1</v>
      </c>
      <c r="AF68">
        <f t="shared" si="14"/>
        <v>2</v>
      </c>
    </row>
    <row r="69" spans="1:32" hidden="1" outlineLevel="1">
      <c r="A69" t="s">
        <v>51</v>
      </c>
      <c r="B69" t="str">
        <f ca="1">IF(OR(ISNA(B68), B68="no selection"), B64, B68)</f>
        <v>Flemen Majic (IRE)</v>
      </c>
      <c r="C69">
        <f ca="1">INDEX(AF$2:AF$20,MATCH(B69,A$2:A$20,0))</f>
        <v>3.5</v>
      </c>
      <c r="D69">
        <v>1</v>
      </c>
      <c r="F69">
        <f ca="1">IF(E70&gt;1, F68+1, F68)</f>
        <v>3</v>
      </c>
      <c r="G69">
        <f ca="1">IF(G66&lt;5000, F70-1, F70)</f>
        <v>3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>
        <f t="shared" si="11"/>
        <v>3</v>
      </c>
      <c r="AC69">
        <f t="shared" si="12"/>
        <v>3</v>
      </c>
      <c r="AD69">
        <f t="shared" si="13"/>
        <v>3</v>
      </c>
      <c r="AE69">
        <f t="shared" si="14"/>
        <v>1</v>
      </c>
      <c r="AF69">
        <f t="shared" si="14"/>
        <v>2</v>
      </c>
    </row>
    <row r="70" spans="1:32" hidden="1" outlineLevel="1">
      <c r="A70" t="s">
        <v>62</v>
      </c>
      <c r="B70" t="str">
        <f ca="1">IF(B69=FALSE, B53, B69)</f>
        <v>Flemen Majic (IRE)</v>
      </c>
      <c r="C70">
        <f ca="1">INDEX(AF$2:AF$20,MATCH(B70,A$2:A$20,0))</f>
        <v>3.5</v>
      </c>
      <c r="D70">
        <v>1</v>
      </c>
      <c r="E70">
        <f ca="1">SUMIF(B53:B61, B70, G53:G61)</f>
        <v>0.65023474630303424</v>
      </c>
      <c r="F70">
        <f ca="1">IF(E70&gt;1.5, F69+1, F69)</f>
        <v>3</v>
      </c>
      <c r="G70">
        <f ca="1">IF(H63&gt;15, G69-1, G69)</f>
        <v>3</v>
      </c>
      <c r="H70" t="str">
        <f ca="1">IF(H68=0,"*",IF(H68=1,"*",IF(H68=2,"**",IF(H68=3,"***",IF(H68=4,"****",IF(H68&gt;=5,"*****","*"))))))</f>
        <v>***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>
        <f t="shared" si="11"/>
        <v>3</v>
      </c>
      <c r="AC70">
        <f t="shared" si="12"/>
        <v>3</v>
      </c>
      <c r="AD70">
        <f t="shared" si="13"/>
        <v>3</v>
      </c>
      <c r="AE70">
        <f t="shared" si="14"/>
        <v>1</v>
      </c>
      <c r="AF70">
        <f t="shared" si="14"/>
        <v>2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>
        <f t="shared" si="11"/>
        <v>3</v>
      </c>
      <c r="AC71">
        <f t="shared" si="12"/>
        <v>3</v>
      </c>
      <c r="AD71">
        <f t="shared" si="13"/>
        <v>3</v>
      </c>
      <c r="AE71">
        <f t="shared" si="14"/>
        <v>1</v>
      </c>
      <c r="AF71">
        <f t="shared" si="14"/>
        <v>2</v>
      </c>
    </row>
    <row r="72" spans="1:32" hidden="1" outlineLevel="1">
      <c r="A72" t="s">
        <v>98</v>
      </c>
      <c r="B72" t="str">
        <f>B53</f>
        <v>Flemen Majic (IRE)</v>
      </c>
      <c r="C72">
        <f>C53</f>
        <v>178.78219999999999</v>
      </c>
      <c r="D72">
        <f>(1/C72)*(C72-C73)</f>
        <v>0.11152900009061292</v>
      </c>
      <c r="E72">
        <f>H53</f>
        <v>3.5</v>
      </c>
      <c r="F72">
        <f>(E72*10)-10</f>
        <v>25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>
        <f t="shared" si="11"/>
        <v>3</v>
      </c>
      <c r="AC72">
        <f t="shared" si="12"/>
        <v>3</v>
      </c>
      <c r="AD72">
        <f t="shared" si="13"/>
        <v>3</v>
      </c>
      <c r="AE72">
        <f t="shared" si="14"/>
        <v>1</v>
      </c>
      <c r="AF72">
        <f t="shared" si="14"/>
        <v>2</v>
      </c>
    </row>
    <row r="73" spans="1:32" hidden="1" outlineLevel="1">
      <c r="A73" t="s">
        <v>99</v>
      </c>
      <c r="B73" t="str">
        <f t="shared" ref="B73:C74" si="19">B54</f>
        <v>Sullane Hill (IRE)</v>
      </c>
      <c r="C73">
        <f t="shared" si="19"/>
        <v>158.84280000000001</v>
      </c>
      <c r="D73">
        <f>(1/C73)*(C73-C74)</f>
        <v>1.7475138942400936E-2</v>
      </c>
      <c r="E73">
        <f t="shared" ref="E73:E74" si="20">H54</f>
        <v>2.5</v>
      </c>
      <c r="F73">
        <f>(E73*10)-10</f>
        <v>15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>
        <f t="shared" si="11"/>
        <v>3</v>
      </c>
      <c r="AC73">
        <f t="shared" si="12"/>
        <v>3</v>
      </c>
      <c r="AD73">
        <f t="shared" si="13"/>
        <v>3</v>
      </c>
      <c r="AE73">
        <f t="shared" si="14"/>
        <v>1</v>
      </c>
      <c r="AF73">
        <f t="shared" si="14"/>
        <v>2</v>
      </c>
    </row>
    <row r="74" spans="1:32" hidden="1" outlineLevel="1">
      <c r="A74" t="s">
        <v>100</v>
      </c>
      <c r="B74" t="str">
        <f t="shared" si="19"/>
        <v>Hilltop Supreme (IRE)</v>
      </c>
      <c r="C74">
        <f t="shared" si="19"/>
        <v>156.06700000000001</v>
      </c>
      <c r="E74">
        <f t="shared" si="20"/>
        <v>14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>
        <f t="shared" si="11"/>
        <v>3</v>
      </c>
      <c r="AC74">
        <f t="shared" si="12"/>
        <v>3</v>
      </c>
      <c r="AD74">
        <f t="shared" si="13"/>
        <v>3</v>
      </c>
      <c r="AE74">
        <f t="shared" si="14"/>
        <v>1</v>
      </c>
      <c r="AF74">
        <f t="shared" si="14"/>
        <v>2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>
        <f t="shared" si="11"/>
        <v>3</v>
      </c>
      <c r="AC75">
        <f t="shared" si="12"/>
        <v>3</v>
      </c>
      <c r="AD75">
        <f t="shared" si="13"/>
        <v>3</v>
      </c>
      <c r="AE75">
        <f t="shared" si="14"/>
        <v>1</v>
      </c>
      <c r="AF75">
        <f t="shared" si="14"/>
        <v>2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>
        <f t="shared" si="11"/>
        <v>3</v>
      </c>
      <c r="AC76">
        <f t="shared" si="12"/>
        <v>3</v>
      </c>
      <c r="AD76">
        <f t="shared" si="13"/>
        <v>3</v>
      </c>
      <c r="AE76">
        <f t="shared" si="14"/>
        <v>1</v>
      </c>
      <c r="AF76">
        <f t="shared" si="14"/>
        <v>2</v>
      </c>
    </row>
    <row r="77" spans="1:32" hidden="1" outlineLevel="1">
      <c r="A77" t="s">
        <v>105</v>
      </c>
      <c r="B77">
        <f>SMALL(AF2:AF50, 1)</f>
        <v>2.5</v>
      </c>
      <c r="C77">
        <f>SMALL(AF2:AF50, 1)</f>
        <v>2.5</v>
      </c>
      <c r="D77" t="str">
        <f>IF(G77&lt;=3, "YES", "NO")</f>
        <v>YES</v>
      </c>
      <c r="E77">
        <f>IF(C77=0,SMALL(AF2:AF49,2), C77)</f>
        <v>2.5</v>
      </c>
      <c r="F77">
        <f>IF(E77=0, SMALL(AF2:AF49, 3), E77)</f>
        <v>2.5</v>
      </c>
      <c r="G77">
        <f>IF(F77=0, SMALL(AF2:AF49, 4), F77)</f>
        <v>2.5</v>
      </c>
      <c r="H77" t="str">
        <f>INDEX(A2:A50, MATCH(G77, AF2:AF50, 0))</f>
        <v>Sullane Hill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>
        <f t="shared" si="11"/>
        <v>3</v>
      </c>
      <c r="AC77">
        <f t="shared" si="12"/>
        <v>3</v>
      </c>
      <c r="AD77">
        <f t="shared" si="13"/>
        <v>3</v>
      </c>
      <c r="AE77">
        <f t="shared" si="14"/>
        <v>1</v>
      </c>
      <c r="AF77">
        <f t="shared" si="14"/>
        <v>2</v>
      </c>
    </row>
    <row r="78" spans="1:32" hidden="1" outlineLevel="1">
      <c r="A78" t="s">
        <v>106</v>
      </c>
      <c r="B78">
        <f>INDEX(AE2:AE50, MATCH(H77, A2:A50, 0))</f>
        <v>158.84280000000001</v>
      </c>
      <c r="C78">
        <f>(B79-B78)+0.01</f>
        <v>19.949399999999979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>
        <f t="shared" si="11"/>
        <v>3</v>
      </c>
      <c r="AC78">
        <f t="shared" si="12"/>
        <v>3</v>
      </c>
      <c r="AD78">
        <f t="shared" si="13"/>
        <v>3</v>
      </c>
      <c r="AE78">
        <f t="shared" si="14"/>
        <v>1</v>
      </c>
      <c r="AF78">
        <f t="shared" si="14"/>
        <v>2</v>
      </c>
    </row>
    <row r="79" spans="1:32" hidden="1" outlineLevel="1">
      <c r="A79" t="s">
        <v>107</v>
      </c>
      <c r="B79">
        <f>LARGE(AE2:AE50, 1)</f>
        <v>178.78219999999999</v>
      </c>
      <c r="C79">
        <f>C78/B79</f>
        <v>0.11158493407061766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Sullane Hill (IRE) is highly rated.</v>
      </c>
      <c r="H79" t="str">
        <f>INDEX(A2:A50, MATCH(B79, AE2:AE50, 0))</f>
        <v>Flemen Majic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>
        <f t="shared" si="11"/>
        <v>3</v>
      </c>
      <c r="AC79">
        <f t="shared" si="12"/>
        <v>3</v>
      </c>
      <c r="AD79">
        <f t="shared" si="13"/>
        <v>3</v>
      </c>
      <c r="AE79">
        <f t="shared" si="14"/>
        <v>1</v>
      </c>
      <c r="AF79">
        <f t="shared" si="14"/>
        <v>2</v>
      </c>
    </row>
    <row r="80" spans="1:32" hidden="1" outlineLevel="1">
      <c r="A80" t="s">
        <v>108</v>
      </c>
      <c r="B80">
        <f>INDEX(W2:W50,MATCH(H77,A2:A50,0))</f>
        <v>16.9221</v>
      </c>
      <c r="C80">
        <f>(B81-B80)+0.01</f>
        <v>0.44430000000000036</v>
      </c>
      <c r="D80" t="str">
        <f>D2</f>
        <v xml:space="preserve">2m4f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>
        <f t="shared" si="11"/>
        <v>3</v>
      </c>
      <c r="AC80">
        <f t="shared" si="12"/>
        <v>3</v>
      </c>
      <c r="AD80">
        <f t="shared" si="13"/>
        <v>3</v>
      </c>
      <c r="AE80">
        <f t="shared" si="14"/>
        <v>1</v>
      </c>
      <c r="AF80">
        <f t="shared" si="14"/>
        <v>2</v>
      </c>
    </row>
    <row r="81" spans="1:19" hidden="1" outlineLevel="1">
      <c r="A81" t="s">
        <v>109</v>
      </c>
      <c r="B81">
        <f>LARGE(W2:W49, 1)</f>
        <v>17.356400000000001</v>
      </c>
      <c r="C81">
        <f>C80/B81</f>
        <v>2.5598626443271665E-2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Sizing Julie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Wexford</v>
      </c>
    </row>
    <row r="82" spans="1:19" hidden="1" outlineLevel="1">
      <c r="A82" t="s">
        <v>110</v>
      </c>
      <c r="B82">
        <f>INDEX(M2:M49, MATCH(H77, A2:A49, 0))</f>
        <v>59.948300000000003</v>
      </c>
      <c r="C82">
        <f>(B83-B82)+0.01</f>
        <v>9.1663999999999906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69.104699999999994</v>
      </c>
      <c r="C83">
        <f>C82/B83</f>
        <v>0.13264510228681972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Sullane Hill (IRE)is the form horse.</v>
      </c>
      <c r="H83" t="str">
        <f>INDEX(A2:A50,MATCH(B83,INDEX(M2:M50,0)))</f>
        <v>Sizing Julie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9.4549000000000003</v>
      </c>
      <c r="C84">
        <f>(B85-B84)+0.01</f>
        <v>0.01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9.4549000000000003</v>
      </c>
      <c r="C85">
        <f>C84/B85</f>
        <v>1.0576526457180932E-3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Sullane Hill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3.5</v>
      </c>
      <c r="C86">
        <f>(B87-B86)+0.01</f>
        <v>2.1099999999999994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5.6</v>
      </c>
      <c r="C87">
        <f>C86/B87</f>
        <v>0.37678571428571422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Sizing Julie (IRE) is 37.68% ahead of Sullane Hill (IRE). </v>
      </c>
      <c r="H87" t="str">
        <f>INDEX(A2:A50, MATCH(B87, AD2:AD50, 0))</f>
        <v>Sizing Julie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0</v>
      </c>
      <c r="C88">
        <f>B89-B88</f>
        <v>1.8551</v>
      </c>
      <c r="H88" t="str">
        <f>INDEX(X2:X50, MATCH(B88, Y2:Y50, 0))</f>
        <v>Hannon, Mr J W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1.8551</v>
      </c>
      <c r="C89">
        <f>C88/B89</f>
        <v>1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McInerney, Mr D J is 100% ahead of Hannon, Mr J W. </v>
      </c>
      <c r="H89" t="str">
        <f>INDEX(X2:X50, MATCH(B89, Y2:Y50, 0))</f>
        <v>McInerney, Mr D J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36.530500000000004</v>
      </c>
      <c r="C90">
        <f>(B91-B90)+0.01</f>
        <v>10.904999999999996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47.4255</v>
      </c>
      <c r="C91">
        <f>(C90+0.01)/(B91+0.01)</f>
        <v>0.2301019278810173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Churchtown Glen (IRE) outperformed Sullane Hill (IRE) significantly.</v>
      </c>
      <c r="H91" t="str">
        <f>INDEX(A2:A50, MATCH(B91, N2:N50, 0))</f>
        <v>Churchtown Glen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3</v>
      </c>
      <c r="F92" t="str">
        <f>IF(E92=0, "", IF(E92=1, "*", IF(E92=2, "**", IF(E92=3, "***", IF(E92=4, "****", IF(E92&gt;4, "*****", ""))))))</f>
        <v>***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30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6.6699999999999995E-2</v>
      </c>
    </row>
    <row r="96" spans="1:19" hidden="1" outlineLevel="1">
      <c r="A96" t="s">
        <v>70</v>
      </c>
      <c r="B96">
        <f>INDEX(Sheet1!H:H, MATCH($A$51, Sheet1!$A:$A,0))</f>
        <v>6.6699999999999995E-2</v>
      </c>
      <c r="C96" t="b">
        <f>IF(AND($B$94&gt;15,B96&gt;0.25),B55)</f>
        <v>0</v>
      </c>
      <c r="D96">
        <f t="shared" ref="D96:D101" si="22">RANK(B96, B$96:B$101, 2)</f>
        <v>2</v>
      </c>
      <c r="E96">
        <f t="shared" ref="E96:E101" si="23">7-D96</f>
        <v>5</v>
      </c>
      <c r="F96" t="str">
        <f t="shared" ref="F96:F101" si="24">IF(AND(OR(E96=1, E96=2), C96&lt;&gt;FALSE), C96, "")</f>
        <v/>
      </c>
      <c r="G96" t="e">
        <f>INDEX(F96:F101,MATCH(1,E96:E101,0))</f>
        <v>#N/A</v>
      </c>
    </row>
    <row r="97" spans="1:6" hidden="1" outlineLevel="1">
      <c r="A97" t="s">
        <v>25</v>
      </c>
      <c r="B97">
        <f>INDEX(Sheet1!J:J, MATCH($A$51, Sheet1!$A:$A,0))</f>
        <v>0.1333</v>
      </c>
      <c r="C97" t="b">
        <f>IF(AND($B$94&gt;15,B97&gt;0.25),B56)</f>
        <v>0</v>
      </c>
      <c r="D97">
        <f t="shared" si="22"/>
        <v>3</v>
      </c>
      <c r="E97">
        <f t="shared" si="23"/>
        <v>4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0.2</v>
      </c>
      <c r="C98" t="b">
        <f>IF(AND($B$94&gt;15,B98&gt;0.25),B57)</f>
        <v>0</v>
      </c>
      <c r="D98">
        <f t="shared" si="22"/>
        <v>5</v>
      </c>
      <c r="E98">
        <f t="shared" si="23"/>
        <v>2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0.2</v>
      </c>
      <c r="C99" t="b">
        <f>IF(AND($B$94&gt;15,B99&gt;0.25),B59)</f>
        <v>0</v>
      </c>
      <c r="D99">
        <f t="shared" si="22"/>
        <v>5</v>
      </c>
      <c r="E99">
        <f t="shared" si="23"/>
        <v>2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0.1333</v>
      </c>
      <c r="C100" t="b">
        <f>IF(AND($B$94&gt;15,B100&gt;0.25),B58)</f>
        <v>0</v>
      </c>
      <c r="D100">
        <f t="shared" si="22"/>
        <v>3</v>
      </c>
      <c r="E100">
        <f t="shared" si="23"/>
        <v>4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</v>
      </c>
      <c r="C101" t="b">
        <f>IF(AND($B$94&gt;15,B101&gt;0.25),B60)</f>
        <v>0</v>
      </c>
      <c r="D101">
        <f t="shared" si="22"/>
        <v>1</v>
      </c>
      <c r="E101">
        <f t="shared" si="23"/>
        <v>6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1.140625" bestFit="1" customWidth="1"/>
    <col min="2" max="3" width="20" bestFit="1" customWidth="1"/>
    <col min="4" max="4" width="13.5703125" bestFit="1" customWidth="1"/>
    <col min="5" max="5" width="12" bestFit="1" customWidth="1"/>
    <col min="6" max="6" width="17.7109375" bestFit="1" customWidth="1"/>
    <col min="7" max="7" width="97" bestFit="1" customWidth="1"/>
    <col min="8" max="8" width="20" bestFit="1" customWidth="1"/>
    <col min="9" max="9" width="10.140625" bestFit="1" customWidth="1"/>
    <col min="10" max="10" width="16.28515625" bestFit="1" customWidth="1"/>
    <col min="11" max="11" width="71.42578125" bestFit="1" customWidth="1"/>
    <col min="12" max="19" width="21.1406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6" bestFit="1" customWidth="1"/>
    <col min="25" max="25" width="14.42578125" bestFit="1" customWidth="1"/>
    <col min="26" max="26" width="22.42578125" bestFit="1" customWidth="1"/>
    <col min="27" max="27" width="15" bestFit="1" customWidth="1"/>
    <col min="28" max="28" width="19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867</v>
      </c>
      <c r="B2" s="1">
        <v>0.58680555555555558</v>
      </c>
      <c r="C2" t="s">
        <v>186</v>
      </c>
      <c r="D2" t="s">
        <v>547</v>
      </c>
      <c r="E2" t="s">
        <v>290</v>
      </c>
      <c r="F2">
        <v>6758</v>
      </c>
      <c r="G2" t="s">
        <v>548</v>
      </c>
      <c r="H2" t="s">
        <v>329</v>
      </c>
      <c r="I2" t="s">
        <v>5</v>
      </c>
      <c r="J2" t="s">
        <v>521</v>
      </c>
      <c r="K2" t="s">
        <v>866</v>
      </c>
      <c r="L2">
        <v>6</v>
      </c>
      <c r="M2">
        <v>108.52500000000001</v>
      </c>
      <c r="N2">
        <v>66.880300000000005</v>
      </c>
      <c r="O2">
        <v>30.934699999999999</v>
      </c>
      <c r="P2">
        <v>8.7335999999999991</v>
      </c>
      <c r="Q2">
        <v>3.8003999999999998</v>
      </c>
      <c r="R2">
        <v>5.1268000000000002</v>
      </c>
      <c r="S2">
        <v>2.8090999999999999</v>
      </c>
      <c r="T2">
        <v>1.9301999999999999</v>
      </c>
      <c r="U2">
        <v>2.2183999999999999</v>
      </c>
      <c r="V2">
        <v>1.3293999999999999</v>
      </c>
      <c r="W2">
        <v>10.344200000000001</v>
      </c>
      <c r="X2" t="s">
        <v>558</v>
      </c>
      <c r="Y2">
        <v>2.8784999999999998</v>
      </c>
      <c r="Z2" t="s">
        <v>247</v>
      </c>
      <c r="AA2">
        <v>0.84589999999999999</v>
      </c>
      <c r="AB2" t="s">
        <v>868</v>
      </c>
      <c r="AC2">
        <v>0.90759999999999996</v>
      </c>
      <c r="AD2">
        <v>30.1678</v>
      </c>
      <c r="AE2" s="23">
        <v>277.43169999999998</v>
      </c>
      <c r="AF2">
        <v>1.2</v>
      </c>
      <c r="AG2">
        <v>117</v>
      </c>
    </row>
    <row r="3" spans="1:33">
      <c r="A3" t="s">
        <v>870</v>
      </c>
      <c r="B3" s="1">
        <v>0.58680555555555558</v>
      </c>
      <c r="C3" t="s">
        <v>186</v>
      </c>
      <c r="D3" t="s">
        <v>547</v>
      </c>
      <c r="E3" t="s">
        <v>290</v>
      </c>
      <c r="F3">
        <v>6758</v>
      </c>
      <c r="G3" t="s">
        <v>548</v>
      </c>
      <c r="H3" t="s">
        <v>329</v>
      </c>
      <c r="I3" t="s">
        <v>5</v>
      </c>
      <c r="J3" t="s">
        <v>521</v>
      </c>
      <c r="K3" t="s">
        <v>866</v>
      </c>
      <c r="L3">
        <v>6</v>
      </c>
      <c r="M3">
        <v>78.504000000000005</v>
      </c>
      <c r="N3">
        <v>39.295499999999997</v>
      </c>
      <c r="O3">
        <v>23.584499999999998</v>
      </c>
      <c r="P3">
        <v>11.1294</v>
      </c>
      <c r="Q3">
        <v>6.9151999999999996</v>
      </c>
      <c r="R3">
        <v>6.9608999999999996</v>
      </c>
      <c r="S3">
        <v>3.8734999999999999</v>
      </c>
      <c r="T3">
        <v>2.4533999999999998</v>
      </c>
      <c r="U3">
        <v>1.2377</v>
      </c>
      <c r="V3">
        <v>1.4126000000000001</v>
      </c>
      <c r="W3">
        <v>14.508599999999999</v>
      </c>
      <c r="X3" t="s">
        <v>579</v>
      </c>
      <c r="Y3">
        <v>3.4523000000000001</v>
      </c>
      <c r="Z3" t="s">
        <v>871</v>
      </c>
      <c r="AA3">
        <v>2.0589</v>
      </c>
      <c r="AB3" t="s">
        <v>872</v>
      </c>
      <c r="AC3">
        <v>1.3277000000000001</v>
      </c>
      <c r="AD3">
        <v>20.322800000000001</v>
      </c>
      <c r="AE3">
        <v>217.0369</v>
      </c>
      <c r="AF3">
        <v>5</v>
      </c>
      <c r="AG3">
        <v>119</v>
      </c>
    </row>
    <row r="4" spans="1:33">
      <c r="A4" t="s">
        <v>873</v>
      </c>
      <c r="B4" s="1">
        <v>0.58680555555555558</v>
      </c>
      <c r="C4" t="s">
        <v>186</v>
      </c>
      <c r="D4" t="s">
        <v>547</v>
      </c>
      <c r="E4" t="s">
        <v>290</v>
      </c>
      <c r="F4">
        <v>6758</v>
      </c>
      <c r="G4" t="s">
        <v>548</v>
      </c>
      <c r="H4" t="s">
        <v>329</v>
      </c>
      <c r="I4" t="s">
        <v>5</v>
      </c>
      <c r="J4" t="s">
        <v>521</v>
      </c>
      <c r="K4" t="s">
        <v>866</v>
      </c>
      <c r="L4">
        <v>6</v>
      </c>
      <c r="M4">
        <v>57.141599999999997</v>
      </c>
      <c r="N4">
        <v>54.662399999999998</v>
      </c>
      <c r="O4">
        <v>22.326799999999999</v>
      </c>
      <c r="P4">
        <v>6.0411000000000001</v>
      </c>
      <c r="Q4">
        <v>4.8981000000000003</v>
      </c>
      <c r="R4">
        <v>3.5009999999999999</v>
      </c>
      <c r="S4">
        <v>2.3441999999999998</v>
      </c>
      <c r="T4">
        <v>1.4621999999999999</v>
      </c>
      <c r="U4">
        <v>1.0758000000000001</v>
      </c>
      <c r="V4">
        <v>1.8714999999999999</v>
      </c>
      <c r="W4">
        <v>16.1571</v>
      </c>
      <c r="X4" t="s">
        <v>741</v>
      </c>
      <c r="Y4">
        <v>1.8396999999999999</v>
      </c>
      <c r="Z4" t="s">
        <v>572</v>
      </c>
      <c r="AA4">
        <v>0.45650000000000002</v>
      </c>
      <c r="AB4" t="s">
        <v>874</v>
      </c>
      <c r="AC4">
        <v>2.1966000000000001</v>
      </c>
      <c r="AD4">
        <v>4.6669</v>
      </c>
      <c r="AE4">
        <v>180.64160000000001</v>
      </c>
      <c r="AF4">
        <v>8</v>
      </c>
      <c r="AG4">
        <v>110</v>
      </c>
    </row>
    <row r="5" spans="1:33">
      <c r="A5" t="s">
        <v>875</v>
      </c>
      <c r="B5" s="1">
        <v>0.58680555555555558</v>
      </c>
      <c r="C5" t="s">
        <v>186</v>
      </c>
      <c r="D5" t="s">
        <v>547</v>
      </c>
      <c r="E5" t="s">
        <v>290</v>
      </c>
      <c r="F5">
        <v>6758</v>
      </c>
      <c r="G5" t="s">
        <v>548</v>
      </c>
      <c r="H5" t="s">
        <v>329</v>
      </c>
      <c r="I5" t="s">
        <v>5</v>
      </c>
      <c r="J5" t="s">
        <v>521</v>
      </c>
      <c r="K5" t="s">
        <v>866</v>
      </c>
      <c r="L5">
        <v>8</v>
      </c>
      <c r="M5">
        <v>57.564900000000002</v>
      </c>
      <c r="N5">
        <v>36.747999999999998</v>
      </c>
      <c r="O5">
        <v>26.042300000000001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15.1357</v>
      </c>
      <c r="X5" t="s">
        <v>876</v>
      </c>
      <c r="Y5">
        <v>1.3153999999999999</v>
      </c>
      <c r="Z5" t="s">
        <v>774</v>
      </c>
      <c r="AA5">
        <v>0.97470000000000001</v>
      </c>
      <c r="AB5" t="s">
        <v>877</v>
      </c>
      <c r="AC5">
        <v>1.7068000000000001</v>
      </c>
      <c r="AD5">
        <v>5.3666</v>
      </c>
      <c r="AE5">
        <v>169.63939999999999</v>
      </c>
      <c r="AF5">
        <v>6.5</v>
      </c>
      <c r="AG5">
        <v>110</v>
      </c>
    </row>
    <row r="6" spans="1:33">
      <c r="A6" t="s">
        <v>878</v>
      </c>
      <c r="B6" s="1">
        <v>0.58680555555555558</v>
      </c>
      <c r="C6" t="s">
        <v>186</v>
      </c>
      <c r="D6" t="s">
        <v>547</v>
      </c>
      <c r="E6" t="s">
        <v>290</v>
      </c>
      <c r="F6">
        <v>6758</v>
      </c>
      <c r="G6" t="s">
        <v>548</v>
      </c>
      <c r="H6" t="s">
        <v>329</v>
      </c>
      <c r="I6" t="s">
        <v>5</v>
      </c>
      <c r="J6" t="s">
        <v>521</v>
      </c>
      <c r="K6" t="s">
        <v>866</v>
      </c>
      <c r="L6">
        <v>4</v>
      </c>
      <c r="M6">
        <v>47.999000000000002</v>
      </c>
      <c r="N6">
        <v>46.763800000000003</v>
      </c>
      <c r="O6">
        <v>23.951799999999999</v>
      </c>
      <c r="P6">
        <v>8.91</v>
      </c>
      <c r="Q6">
        <v>4.4294000000000002</v>
      </c>
      <c r="R6">
        <v>6.4828999999999999</v>
      </c>
      <c r="S6">
        <v>5.2510000000000003</v>
      </c>
      <c r="T6">
        <v>1.1862999999999999</v>
      </c>
      <c r="U6">
        <v>1.0840000000000001</v>
      </c>
      <c r="V6">
        <v>1.0690999999999999</v>
      </c>
      <c r="W6">
        <v>5.7142999999999997</v>
      </c>
      <c r="X6" t="s">
        <v>879</v>
      </c>
      <c r="Y6">
        <v>2.4508000000000001</v>
      </c>
      <c r="Z6" t="s">
        <v>725</v>
      </c>
      <c r="AA6">
        <v>1.9281999999999999</v>
      </c>
      <c r="AB6" t="s">
        <v>764</v>
      </c>
      <c r="AC6">
        <v>1.4419999999999999</v>
      </c>
      <c r="AD6">
        <v>9.6167999999999996</v>
      </c>
      <c r="AE6">
        <v>168.27930000000001</v>
      </c>
      <c r="AF6">
        <v>5</v>
      </c>
      <c r="AG6">
        <v>110</v>
      </c>
    </row>
    <row r="7" spans="1:33">
      <c r="A7" t="s">
        <v>880</v>
      </c>
      <c r="B7" s="1">
        <v>0.58680555555555558</v>
      </c>
      <c r="C7" t="s">
        <v>186</v>
      </c>
      <c r="D7" t="s">
        <v>547</v>
      </c>
      <c r="E7" t="s">
        <v>290</v>
      </c>
      <c r="F7">
        <v>6758</v>
      </c>
      <c r="G7" t="s">
        <v>548</v>
      </c>
      <c r="H7" t="s">
        <v>329</v>
      </c>
      <c r="I7" t="s">
        <v>5</v>
      </c>
      <c r="J7" t="s">
        <v>521</v>
      </c>
      <c r="K7" t="s">
        <v>866</v>
      </c>
      <c r="L7">
        <v>7</v>
      </c>
      <c r="M7">
        <v>65.069999999999993</v>
      </c>
      <c r="N7">
        <v>36.539499999999997</v>
      </c>
      <c r="O7">
        <v>18.71</v>
      </c>
      <c r="P7">
        <v>10.9313</v>
      </c>
      <c r="Q7">
        <v>7.8933</v>
      </c>
      <c r="R7">
        <v>2.8708</v>
      </c>
      <c r="S7">
        <v>2.4944000000000002</v>
      </c>
      <c r="T7">
        <v>1.6243000000000001</v>
      </c>
      <c r="U7">
        <v>1.0577000000000001</v>
      </c>
      <c r="V7">
        <v>1.8707</v>
      </c>
      <c r="W7">
        <v>0</v>
      </c>
      <c r="X7" t="s">
        <v>881</v>
      </c>
      <c r="Y7">
        <v>0.73060000000000003</v>
      </c>
      <c r="Z7" t="s">
        <v>603</v>
      </c>
      <c r="AA7">
        <v>1.1358999999999999</v>
      </c>
      <c r="AB7" t="s">
        <v>573</v>
      </c>
      <c r="AC7">
        <v>1.6229</v>
      </c>
      <c r="AD7">
        <v>10.680400000000001</v>
      </c>
      <c r="AE7">
        <v>163.23179999999999</v>
      </c>
      <c r="AF7">
        <v>25</v>
      </c>
      <c r="AG7">
        <v>114</v>
      </c>
    </row>
    <row r="8" spans="1:33">
      <c r="A8" t="s">
        <v>882</v>
      </c>
      <c r="B8" s="1">
        <v>0.58680555555555558</v>
      </c>
      <c r="C8" t="s">
        <v>186</v>
      </c>
      <c r="D8" t="s">
        <v>547</v>
      </c>
      <c r="E8" t="s">
        <v>290</v>
      </c>
      <c r="F8">
        <v>6758</v>
      </c>
      <c r="G8" t="s">
        <v>548</v>
      </c>
      <c r="H8" t="s">
        <v>329</v>
      </c>
      <c r="I8" t="s">
        <v>5</v>
      </c>
      <c r="J8" t="s">
        <v>521</v>
      </c>
      <c r="K8" t="s">
        <v>866</v>
      </c>
      <c r="L8">
        <v>6</v>
      </c>
      <c r="M8">
        <v>45.1815</v>
      </c>
      <c r="N8">
        <v>38.549300000000002</v>
      </c>
      <c r="O8">
        <v>20.202000000000002</v>
      </c>
      <c r="P8">
        <v>5.1798000000000002</v>
      </c>
      <c r="Q8">
        <v>6.0896999999999997</v>
      </c>
      <c r="R8">
        <v>2.7989000000000002</v>
      </c>
      <c r="S8">
        <v>2.7269000000000001</v>
      </c>
      <c r="T8">
        <v>0</v>
      </c>
      <c r="U8">
        <v>0</v>
      </c>
      <c r="V8">
        <v>0</v>
      </c>
      <c r="W8">
        <v>8.3336000000000006</v>
      </c>
      <c r="X8" t="s">
        <v>571</v>
      </c>
      <c r="Y8">
        <v>1.2461</v>
      </c>
      <c r="Z8" t="s">
        <v>883</v>
      </c>
      <c r="AA8">
        <v>2.3818999999999999</v>
      </c>
      <c r="AB8" t="s">
        <v>877</v>
      </c>
      <c r="AC8">
        <v>1.9336</v>
      </c>
      <c r="AD8">
        <v>2.9716</v>
      </c>
      <c r="AE8">
        <v>141.70580000000001</v>
      </c>
      <c r="AF8">
        <v>12</v>
      </c>
      <c r="AG8">
        <v>111</v>
      </c>
    </row>
    <row r="51" spans="1:33" hidden="1" outlineLevel="1">
      <c r="A51" t="str">
        <f>C2</f>
        <v>Ayr</v>
      </c>
      <c r="B51">
        <f>B2</f>
        <v>0.58680555555555558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Trongate (IRE)</v>
      </c>
      <c r="L52" t="str">
        <f t="shared" si="0"/>
        <v>Trongate (IRE)</v>
      </c>
      <c r="M52" t="str">
        <f t="shared" si="0"/>
        <v>Trongate (IRE)</v>
      </c>
      <c r="N52" t="str">
        <f t="shared" ref="N52:N91" si="1">INDEX($A$2:$A$20,(MATCH(LARGE(W$2:W$20,$J52),W$2:W$20,0)))</f>
        <v>Strong Economy (IRE)</v>
      </c>
      <c r="O52" t="str">
        <f t="shared" ref="O52:O91" si="2">INDEX($A$2:$A$20,(MATCH(LARGE(AA$2:AA$20,$J52),AA$2:AA$20,0)))</f>
        <v>The Road Home (IRE)</v>
      </c>
      <c r="P52" t="str">
        <f t="shared" ref="P52:P91" si="3">INDEX($A$2:$A$20,(MATCH(LARGE(Y$2:Y$20,$J52),Y$2:Y$20,0)))</f>
        <v>Ofcourseiwill (IRE)</v>
      </c>
      <c r="Q52" t="str">
        <f t="shared" ref="Q52:Q91" si="4">INDEX($A$2:$A$20,(MATCH(LARGE(Y$2:Y$20,$J52),Y$2:Y$20,0)))</f>
        <v>Ofcourseiwill (IRE)</v>
      </c>
      <c r="R52" t="str">
        <f t="shared" ref="R52:R91" si="5">INDEX($A$2:$A$20,(MATCH(LARGE(AD$2:AD$20,$J52),AD$2:AD$20,0)))</f>
        <v>Trongate (IRE)</v>
      </c>
      <c r="S52" t="str">
        <f t="shared" ref="S52:S80" si="6">A2</f>
        <v>Trongate (IRE)</v>
      </c>
      <c r="V52">
        <f t="shared" ref="V52:V80" si="7">SUM(Y52:AF52)</f>
        <v>41</v>
      </c>
      <c r="W52">
        <f t="shared" ref="W52:W80" si="8">V52-AG2</f>
        <v>-76</v>
      </c>
      <c r="X52">
        <f t="shared" ref="X52:X60" si="9">IF(ISNA(W52),"",W52)</f>
        <v>-76</v>
      </c>
      <c r="Y52">
        <f t="shared" ref="Y52:AA80" si="10">(($H$63+1)-(RANK(M2,M$2:M$30)))</f>
        <v>7</v>
      </c>
      <c r="Z52">
        <f t="shared" si="10"/>
        <v>7</v>
      </c>
      <c r="AA52">
        <f t="shared" si="10"/>
        <v>7</v>
      </c>
      <c r="AB52">
        <f t="shared" ref="AB52:AB80" si="11">(($H$63+1)-(RANK(W2,W$2:W$30)))</f>
        <v>4</v>
      </c>
      <c r="AC52">
        <f t="shared" ref="AC52:AC80" si="12">(($H$63+1)-(RANK(Y2,Y$2:Y$30)))</f>
        <v>6</v>
      </c>
      <c r="AD52">
        <f t="shared" ref="AD52:AD80" si="13">(($H$63+1)-(RANK(AA2,AA$2:AA$30)))</f>
        <v>2</v>
      </c>
      <c r="AE52">
        <f t="shared" ref="AE52:AF80" si="14">(($H$63+1)-(RANK(AC2,AC$2:AC$30)))</f>
        <v>1</v>
      </c>
      <c r="AF52">
        <f t="shared" si="14"/>
        <v>7</v>
      </c>
      <c r="AG52" t="str">
        <f>INDEX(S52:S92, MATCH(LARGE(X52:X92, 1),X52:X92, 0))</f>
        <v>Trongate (IRE)</v>
      </c>
    </row>
    <row r="53" spans="1:33" hidden="1" outlineLevel="1">
      <c r="A53" t="s">
        <v>43</v>
      </c>
      <c r="B53" t="str">
        <f>A2</f>
        <v>Trongate (IRE)</v>
      </c>
      <c r="C53">
        <f>AE2</f>
        <v>277.43169999999998</v>
      </c>
      <c r="D53">
        <f>AG2</f>
        <v>117</v>
      </c>
      <c r="E53">
        <f>C53-D53</f>
        <v>160.43169999999998</v>
      </c>
      <c r="F53">
        <f>SUMIF(B53:B61, B53, G53:G61)</f>
        <v>0.82066133473638592</v>
      </c>
      <c r="G53">
        <f>(1/C53)*(C53-C54)</f>
        <v>0.21769249873031807</v>
      </c>
      <c r="H53">
        <f>AF2</f>
        <v>1.2</v>
      </c>
      <c r="J53">
        <v>2</v>
      </c>
      <c r="K53" t="str">
        <f t="shared" si="0"/>
        <v>Ofcourseiwill (IRE)</v>
      </c>
      <c r="L53" t="str">
        <f t="shared" si="0"/>
        <v>Strong Economy (IRE)</v>
      </c>
      <c r="M53" t="str">
        <f t="shared" si="0"/>
        <v>Emerald Chieftan (IRE)</v>
      </c>
      <c r="N53" t="str">
        <f t="shared" si="1"/>
        <v>Emerald Chieftan (IRE)</v>
      </c>
      <c r="O53" t="str">
        <f t="shared" si="2"/>
        <v>Ofcourseiwill (IRE)</v>
      </c>
      <c r="P53" t="str">
        <f t="shared" si="3"/>
        <v>Trongate (IRE)</v>
      </c>
      <c r="Q53" t="str">
        <f t="shared" si="4"/>
        <v>Trongate (IRE)</v>
      </c>
      <c r="R53" t="str">
        <f t="shared" si="5"/>
        <v>Ofcourseiwill (IRE)</v>
      </c>
      <c r="S53" t="str">
        <f t="shared" si="6"/>
        <v>Ofcourseiwill (IRE)</v>
      </c>
      <c r="V53">
        <f t="shared" si="7"/>
        <v>40</v>
      </c>
      <c r="W53">
        <f t="shared" si="8"/>
        <v>-79</v>
      </c>
      <c r="X53">
        <f t="shared" si="9"/>
        <v>-79</v>
      </c>
      <c r="Y53">
        <f t="shared" si="10"/>
        <v>6</v>
      </c>
      <c r="Z53">
        <f t="shared" si="10"/>
        <v>4</v>
      </c>
      <c r="AA53">
        <f t="shared" si="10"/>
        <v>4</v>
      </c>
      <c r="AB53">
        <f t="shared" si="11"/>
        <v>5</v>
      </c>
      <c r="AC53">
        <f t="shared" si="12"/>
        <v>7</v>
      </c>
      <c r="AD53">
        <f t="shared" si="13"/>
        <v>6</v>
      </c>
      <c r="AE53">
        <f t="shared" si="14"/>
        <v>2</v>
      </c>
      <c r="AF53">
        <f t="shared" si="14"/>
        <v>6</v>
      </c>
    </row>
    <row r="54" spans="1:33" hidden="1" outlineLevel="1">
      <c r="A54" t="s">
        <v>44</v>
      </c>
      <c r="B54" t="str">
        <f>A3</f>
        <v>Ofcourseiwill (IRE)</v>
      </c>
      <c r="C54">
        <f>AE3</f>
        <v>217.0369</v>
      </c>
      <c r="D54">
        <f>AG3</f>
        <v>119</v>
      </c>
      <c r="E54">
        <f t="shared" ref="E54:E55" si="15">C54-D54</f>
        <v>98.036900000000003</v>
      </c>
      <c r="F54">
        <f ca="1">SUMIF(B53:B64, B54, G53:G61)</f>
        <v>0.16620803522289496</v>
      </c>
      <c r="H54">
        <f>AF3</f>
        <v>5</v>
      </c>
      <c r="J54">
        <v>3</v>
      </c>
      <c r="K54" t="str">
        <f t="shared" si="0"/>
        <v>Asum</v>
      </c>
      <c r="L54" t="str">
        <f t="shared" si="0"/>
        <v>Callthebarman (IRE)</v>
      </c>
      <c r="M54" t="str">
        <f t="shared" si="0"/>
        <v>Callthebarman (IRE)</v>
      </c>
      <c r="N54" t="str">
        <f t="shared" si="1"/>
        <v>Ofcourseiwill (IRE)</v>
      </c>
      <c r="O54" t="str">
        <f t="shared" si="2"/>
        <v>Callthebarman (IRE)</v>
      </c>
      <c r="P54" t="str">
        <f t="shared" si="3"/>
        <v>Callthebarman (IRE)</v>
      </c>
      <c r="Q54" t="str">
        <f t="shared" si="4"/>
        <v>Callthebarman (IRE)</v>
      </c>
      <c r="R54" t="str">
        <f t="shared" si="5"/>
        <v>Asum</v>
      </c>
      <c r="S54" t="str">
        <f t="shared" si="6"/>
        <v>Strong Economy (IRE)</v>
      </c>
      <c r="V54">
        <f t="shared" si="7"/>
        <v>33</v>
      </c>
      <c r="W54">
        <f t="shared" si="8"/>
        <v>-77</v>
      </c>
      <c r="X54">
        <f t="shared" si="9"/>
        <v>-77</v>
      </c>
      <c r="Y54">
        <f t="shared" si="10"/>
        <v>3</v>
      </c>
      <c r="Z54">
        <f t="shared" si="10"/>
        <v>6</v>
      </c>
      <c r="AA54">
        <f t="shared" si="10"/>
        <v>3</v>
      </c>
      <c r="AB54">
        <f t="shared" si="11"/>
        <v>7</v>
      </c>
      <c r="AC54">
        <f t="shared" si="12"/>
        <v>4</v>
      </c>
      <c r="AD54">
        <f t="shared" si="13"/>
        <v>1</v>
      </c>
      <c r="AE54">
        <f t="shared" si="14"/>
        <v>7</v>
      </c>
      <c r="AF54">
        <f t="shared" si="14"/>
        <v>2</v>
      </c>
    </row>
    <row r="55" spans="1:33" hidden="1" outlineLevel="1">
      <c r="A55" t="s">
        <v>45</v>
      </c>
      <c r="B55" t="str">
        <f>A4</f>
        <v>Strong Economy (IRE)</v>
      </c>
      <c r="C55">
        <f>AE4</f>
        <v>180.64160000000001</v>
      </c>
      <c r="D55">
        <f>AG4</f>
        <v>110</v>
      </c>
      <c r="E55">
        <f t="shared" si="15"/>
        <v>70.641600000000011</v>
      </c>
      <c r="F55">
        <f ca="1">SUMIF(B53:B64, B55, G53:G61)</f>
        <v>0.18294728272123623</v>
      </c>
      <c r="H55">
        <f>AF4</f>
        <v>8</v>
      </c>
      <c r="J55">
        <v>4</v>
      </c>
      <c r="K55" t="str">
        <f t="shared" si="0"/>
        <v>Emerald Chieftan (IRE)</v>
      </c>
      <c r="L55" t="str">
        <f t="shared" si="0"/>
        <v>Ofcourseiwill (IRE)</v>
      </c>
      <c r="M55" t="str">
        <f t="shared" si="0"/>
        <v>Ofcourseiwill (IRE)</v>
      </c>
      <c r="N55" t="str">
        <f t="shared" si="1"/>
        <v>Trongate (IRE)</v>
      </c>
      <c r="O55" t="str">
        <f t="shared" si="2"/>
        <v>Asum</v>
      </c>
      <c r="P55" t="str">
        <f t="shared" si="3"/>
        <v>Strong Economy (IRE)</v>
      </c>
      <c r="Q55" t="str">
        <f t="shared" si="4"/>
        <v>Strong Economy (IRE)</v>
      </c>
      <c r="R55" t="str">
        <f t="shared" si="5"/>
        <v>Callthebarman (IRE)</v>
      </c>
      <c r="S55" t="str">
        <f t="shared" si="6"/>
        <v>Emerald Chieftan (IRE)</v>
      </c>
      <c r="V55">
        <f t="shared" si="7"/>
        <v>32</v>
      </c>
      <c r="W55">
        <f t="shared" si="8"/>
        <v>-78</v>
      </c>
      <c r="X55">
        <f t="shared" si="9"/>
        <v>-78</v>
      </c>
      <c r="Y55">
        <f t="shared" si="10"/>
        <v>4</v>
      </c>
      <c r="Z55">
        <f t="shared" si="10"/>
        <v>2</v>
      </c>
      <c r="AA55">
        <f t="shared" si="10"/>
        <v>6</v>
      </c>
      <c r="AB55">
        <f t="shared" si="11"/>
        <v>6</v>
      </c>
      <c r="AC55">
        <f t="shared" si="12"/>
        <v>3</v>
      </c>
      <c r="AD55">
        <f t="shared" si="13"/>
        <v>3</v>
      </c>
      <c r="AE55">
        <f t="shared" si="14"/>
        <v>5</v>
      </c>
      <c r="AF55">
        <f t="shared" si="14"/>
        <v>3</v>
      </c>
    </row>
    <row r="56" spans="1:33" hidden="1" outlineLevel="1">
      <c r="A56" t="s">
        <v>46</v>
      </c>
      <c r="B56" t="str">
        <f>INDEX(A$2:A$20,MATCH(C56,M$2:M$20,0))</f>
        <v>Trongate (IRE)</v>
      </c>
      <c r="C56">
        <f>LARGE(M$2:M$20, D56)</f>
        <v>108.52500000000001</v>
      </c>
      <c r="D56">
        <v>1</v>
      </c>
      <c r="E56">
        <f>LARGE(M$2:M$20, F56)</f>
        <v>78.504000000000005</v>
      </c>
      <c r="F56">
        <v>2</v>
      </c>
      <c r="G56">
        <f t="shared" ref="G56:G61" si="16">IF(C56&gt;0, (1/C56)*(C56-E56), 0.1)</f>
        <v>0.2766275051831375</v>
      </c>
      <c r="H56">
        <f t="shared" ref="H56:H61" si="17">INDEX(AF$2:AF$20,MATCH(B56,A$2:A$20,0))</f>
        <v>1.2</v>
      </c>
      <c r="J56">
        <v>5</v>
      </c>
      <c r="K56" t="str">
        <f t="shared" si="0"/>
        <v>Strong Economy (IRE)</v>
      </c>
      <c r="L56" t="str">
        <f t="shared" si="0"/>
        <v>The Road Home (IRE)</v>
      </c>
      <c r="M56" t="str">
        <f t="shared" si="0"/>
        <v>Strong Economy (IRE)</v>
      </c>
      <c r="N56" t="str">
        <f t="shared" si="1"/>
        <v>The Road Home (IRE)</v>
      </c>
      <c r="O56" t="str">
        <f t="shared" si="2"/>
        <v>Emerald Chieftan (IRE)</v>
      </c>
      <c r="P56" t="str">
        <f t="shared" si="3"/>
        <v>Emerald Chieftan (IRE)</v>
      </c>
      <c r="Q56" t="str">
        <f t="shared" si="4"/>
        <v>Emerald Chieftan (IRE)</v>
      </c>
      <c r="R56" t="str">
        <f t="shared" si="5"/>
        <v>Emerald Chieftan (IRE)</v>
      </c>
      <c r="S56" t="str">
        <f t="shared" si="6"/>
        <v>Callthebarman (IRE)</v>
      </c>
      <c r="V56">
        <f t="shared" si="7"/>
        <v>31</v>
      </c>
      <c r="W56">
        <f t="shared" si="8"/>
        <v>-79</v>
      </c>
      <c r="X56">
        <f t="shared" si="9"/>
        <v>-79</v>
      </c>
      <c r="Y56">
        <f t="shared" si="10"/>
        <v>2</v>
      </c>
      <c r="Z56">
        <f t="shared" si="10"/>
        <v>5</v>
      </c>
      <c r="AA56">
        <f t="shared" si="10"/>
        <v>5</v>
      </c>
      <c r="AB56">
        <f t="shared" si="11"/>
        <v>2</v>
      </c>
      <c r="AC56">
        <f t="shared" si="12"/>
        <v>5</v>
      </c>
      <c r="AD56">
        <f t="shared" si="13"/>
        <v>5</v>
      </c>
      <c r="AE56">
        <f t="shared" si="14"/>
        <v>3</v>
      </c>
      <c r="AF56">
        <f t="shared" si="14"/>
        <v>4</v>
      </c>
    </row>
    <row r="57" spans="1:33" hidden="1" outlineLevel="1">
      <c r="A57" t="s">
        <v>25</v>
      </c>
      <c r="B57" t="str">
        <f>INDEX(A$2:A$20,MATCH(C57,W$2:W$20,0))</f>
        <v>Strong Economy (IRE)</v>
      </c>
      <c r="C57">
        <f>LARGE(W$2:W$20, D57)</f>
        <v>16.1571</v>
      </c>
      <c r="D57">
        <v>1</v>
      </c>
      <c r="E57">
        <f>LARGE(W$2:W$20, F57)</f>
        <v>15.1357</v>
      </c>
      <c r="F57">
        <v>2</v>
      </c>
      <c r="G57">
        <f t="shared" si="16"/>
        <v>6.3216790141795237E-2</v>
      </c>
      <c r="H57">
        <f t="shared" si="17"/>
        <v>8</v>
      </c>
      <c r="J57">
        <v>6</v>
      </c>
      <c r="K57" t="str">
        <f t="shared" si="0"/>
        <v>Callthebarman (IRE)</v>
      </c>
      <c r="L57" t="str">
        <f t="shared" si="0"/>
        <v>Emerald Chieftan (IRE)</v>
      </c>
      <c r="M57" t="str">
        <f t="shared" si="0"/>
        <v>The Road Home (IRE)</v>
      </c>
      <c r="N57" t="str">
        <f t="shared" si="1"/>
        <v>Callthebarman (IRE)</v>
      </c>
      <c r="O57" t="str">
        <f t="shared" si="2"/>
        <v>Trongate (IRE)</v>
      </c>
      <c r="P57" t="str">
        <f t="shared" si="3"/>
        <v>The Road Home (IRE)</v>
      </c>
      <c r="Q57" t="str">
        <f t="shared" si="4"/>
        <v>The Road Home (IRE)</v>
      </c>
      <c r="R57" t="str">
        <f t="shared" si="5"/>
        <v>Strong Economy (IRE)</v>
      </c>
      <c r="S57" t="str">
        <f t="shared" si="6"/>
        <v>Asum</v>
      </c>
      <c r="V57">
        <f t="shared" si="7"/>
        <v>22</v>
      </c>
      <c r="W57">
        <f t="shared" si="8"/>
        <v>-92</v>
      </c>
      <c r="X57">
        <f t="shared" si="9"/>
        <v>-92</v>
      </c>
      <c r="Y57">
        <f t="shared" si="10"/>
        <v>5</v>
      </c>
      <c r="Z57">
        <f t="shared" si="10"/>
        <v>1</v>
      </c>
      <c r="AA57">
        <f t="shared" si="10"/>
        <v>1</v>
      </c>
      <c r="AB57">
        <f t="shared" si="11"/>
        <v>1</v>
      </c>
      <c r="AC57">
        <f t="shared" si="12"/>
        <v>1</v>
      </c>
      <c r="AD57">
        <f t="shared" si="13"/>
        <v>4</v>
      </c>
      <c r="AE57">
        <f t="shared" si="14"/>
        <v>4</v>
      </c>
      <c r="AF57">
        <f t="shared" si="14"/>
        <v>5</v>
      </c>
    </row>
    <row r="58" spans="1:33" hidden="1" outlineLevel="1">
      <c r="A58" t="s">
        <v>28</v>
      </c>
      <c r="B58" t="str">
        <f>INDEX(A$2:A$20,MATCH(C58,AA$2:AA$20,0))</f>
        <v>The Road Home (IRE)</v>
      </c>
      <c r="C58">
        <f>LARGE(AA$2:AA$20, D58)</f>
        <v>2.3818999999999999</v>
      </c>
      <c r="D58">
        <v>1</v>
      </c>
      <c r="E58">
        <f>LARGE(AA$2:AA$20, F58)</f>
        <v>2.0589</v>
      </c>
      <c r="F58">
        <v>2</v>
      </c>
      <c r="G58">
        <f t="shared" si="16"/>
        <v>0.13560602880053738</v>
      </c>
      <c r="H58">
        <f t="shared" si="17"/>
        <v>12</v>
      </c>
      <c r="J58">
        <v>7</v>
      </c>
      <c r="K58" t="str">
        <f t="shared" si="0"/>
        <v>The Road Home (IRE)</v>
      </c>
      <c r="L58" t="str">
        <f t="shared" si="0"/>
        <v>Asum</v>
      </c>
      <c r="M58" t="str">
        <f t="shared" si="0"/>
        <v>Asum</v>
      </c>
      <c r="N58" t="str">
        <f t="shared" si="1"/>
        <v>Asum</v>
      </c>
      <c r="O58" t="str">
        <f t="shared" si="2"/>
        <v>Strong Economy (IRE)</v>
      </c>
      <c r="P58" t="str">
        <f t="shared" si="3"/>
        <v>Asum</v>
      </c>
      <c r="Q58" t="str">
        <f t="shared" si="4"/>
        <v>Asum</v>
      </c>
      <c r="R58" t="str">
        <f t="shared" si="5"/>
        <v>The Road Home (IRE)</v>
      </c>
      <c r="S58" t="str">
        <f t="shared" si="6"/>
        <v>The Road Home (IRE)</v>
      </c>
      <c r="V58">
        <f t="shared" si="7"/>
        <v>25</v>
      </c>
      <c r="W58">
        <f t="shared" si="8"/>
        <v>-86</v>
      </c>
      <c r="X58">
        <f t="shared" si="9"/>
        <v>-86</v>
      </c>
      <c r="Y58">
        <f t="shared" si="10"/>
        <v>1</v>
      </c>
      <c r="Z58">
        <f t="shared" si="10"/>
        <v>3</v>
      </c>
      <c r="AA58">
        <f t="shared" si="10"/>
        <v>2</v>
      </c>
      <c r="AB58">
        <f t="shared" si="11"/>
        <v>3</v>
      </c>
      <c r="AC58">
        <f t="shared" si="12"/>
        <v>2</v>
      </c>
      <c r="AD58">
        <f t="shared" si="13"/>
        <v>7</v>
      </c>
      <c r="AE58">
        <f t="shared" si="14"/>
        <v>6</v>
      </c>
      <c r="AF58">
        <f t="shared" si="14"/>
        <v>1</v>
      </c>
    </row>
    <row r="59" spans="1:33" hidden="1" outlineLevel="1">
      <c r="A59" t="s">
        <v>30</v>
      </c>
      <c r="B59" t="str">
        <f>INDEX(A$2:A$20,MATCH(C59,AC$2:AC$20,0))</f>
        <v>Strong Economy (IRE)</v>
      </c>
      <c r="C59">
        <f>LARGE(AC$2:AC$20, D59)</f>
        <v>2.1966000000000001</v>
      </c>
      <c r="D59">
        <v>1</v>
      </c>
      <c r="E59">
        <f>LARGE(AC$2:AC$20, F59)</f>
        <v>1.9336</v>
      </c>
      <c r="F59">
        <v>2</v>
      </c>
      <c r="G59">
        <f t="shared" si="16"/>
        <v>0.119730492579441</v>
      </c>
      <c r="H59">
        <f t="shared" si="17"/>
        <v>8</v>
      </c>
      <c r="J59">
        <v>8</v>
      </c>
      <c r="K59" t="e">
        <f t="shared" si="0"/>
        <v>#NUM!</v>
      </c>
      <c r="L59" t="e">
        <f t="shared" si="0"/>
        <v>#NUM!</v>
      </c>
      <c r="M59" t="e">
        <f t="shared" si="0"/>
        <v>#NUM!</v>
      </c>
      <c r="N59" t="e">
        <f t="shared" si="1"/>
        <v>#NUM!</v>
      </c>
      <c r="O59" t="e">
        <f t="shared" si="2"/>
        <v>#NUM!</v>
      </c>
      <c r="P59" t="e">
        <f t="shared" si="3"/>
        <v>#NUM!</v>
      </c>
      <c r="Q59" t="e">
        <f t="shared" si="4"/>
        <v>#NUM!</v>
      </c>
      <c r="R59" t="e">
        <f t="shared" si="5"/>
        <v>#NUM!</v>
      </c>
      <c r="S59">
        <f t="shared" si="6"/>
        <v>0</v>
      </c>
      <c r="V59" t="e">
        <f t="shared" si="7"/>
        <v>#N/A</v>
      </c>
      <c r="W59" t="e">
        <f t="shared" si="8"/>
        <v>#N/A</v>
      </c>
      <c r="X59" t="str">
        <f t="shared" si="9"/>
        <v/>
      </c>
      <c r="Y59" t="e">
        <f t="shared" si="10"/>
        <v>#N/A</v>
      </c>
      <c r="Z59" t="e">
        <f t="shared" si="10"/>
        <v>#N/A</v>
      </c>
      <c r="AA59" t="e">
        <f t="shared" si="10"/>
        <v>#N/A</v>
      </c>
      <c r="AB59">
        <f t="shared" si="11"/>
        <v>1</v>
      </c>
      <c r="AC59" t="e">
        <f t="shared" si="12"/>
        <v>#N/A</v>
      </c>
      <c r="AD59" t="e">
        <f t="shared" si="13"/>
        <v>#N/A</v>
      </c>
      <c r="AE59" t="e">
        <f t="shared" si="14"/>
        <v>#N/A</v>
      </c>
      <c r="AF59" t="e">
        <f t="shared" si="14"/>
        <v>#N/A</v>
      </c>
    </row>
    <row r="60" spans="1:33" hidden="1" outlineLevel="1">
      <c r="A60" t="s">
        <v>26</v>
      </c>
      <c r="B60" t="str">
        <f>INDEX(A$2:A$20,MATCH(C60,Y$2:Y$20,0))</f>
        <v>Ofcourseiwill (IRE)</v>
      </c>
      <c r="C60">
        <f>LARGE(Y$2:Y$20, D60)</f>
        <v>3.4523000000000001</v>
      </c>
      <c r="D60">
        <v>1</v>
      </c>
      <c r="E60">
        <f>LARGE(Y$2:Y$20, F60)</f>
        <v>2.8784999999999998</v>
      </c>
      <c r="F60">
        <v>2</v>
      </c>
      <c r="G60">
        <f t="shared" si="16"/>
        <v>0.16620803522289496</v>
      </c>
      <c r="H60">
        <f t="shared" si="17"/>
        <v>5</v>
      </c>
      <c r="J60">
        <v>9</v>
      </c>
      <c r="K60" t="e">
        <f t="shared" si="0"/>
        <v>#NUM!</v>
      </c>
      <c r="L60" t="e">
        <f t="shared" si="0"/>
        <v>#NUM!</v>
      </c>
      <c r="M60" t="e">
        <f t="shared" si="0"/>
        <v>#NUM!</v>
      </c>
      <c r="N60" t="e">
        <f t="shared" si="1"/>
        <v>#NUM!</v>
      </c>
      <c r="O60" t="e">
        <f t="shared" si="2"/>
        <v>#NUM!</v>
      </c>
      <c r="P60" t="e">
        <f t="shared" si="3"/>
        <v>#NUM!</v>
      </c>
      <c r="Q60" t="e">
        <f t="shared" si="4"/>
        <v>#NUM!</v>
      </c>
      <c r="R60" t="e">
        <f t="shared" si="5"/>
        <v>#NUM!</v>
      </c>
      <c r="S60">
        <f t="shared" si="6"/>
        <v>0</v>
      </c>
      <c r="V60" t="e">
        <f t="shared" si="7"/>
        <v>#N/A</v>
      </c>
      <c r="W60" t="e">
        <f t="shared" si="8"/>
        <v>#N/A</v>
      </c>
      <c r="X60" t="str">
        <f t="shared" si="9"/>
        <v/>
      </c>
      <c r="Y60" t="e">
        <f t="shared" si="10"/>
        <v>#N/A</v>
      </c>
      <c r="Z60" t="e">
        <f t="shared" si="10"/>
        <v>#N/A</v>
      </c>
      <c r="AA60" t="e">
        <f t="shared" si="10"/>
        <v>#N/A</v>
      </c>
      <c r="AB60">
        <f t="shared" si="11"/>
        <v>1</v>
      </c>
      <c r="AC60" t="e">
        <f t="shared" si="12"/>
        <v>#N/A</v>
      </c>
      <c r="AD60" t="e">
        <f t="shared" si="13"/>
        <v>#N/A</v>
      </c>
      <c r="AE60" t="e">
        <f t="shared" si="14"/>
        <v>#N/A</v>
      </c>
      <c r="AF60" t="e">
        <f t="shared" si="14"/>
        <v>#N/A</v>
      </c>
    </row>
    <row r="61" spans="1:33" hidden="1" outlineLevel="1">
      <c r="A61" t="s">
        <v>47</v>
      </c>
      <c r="B61" t="str">
        <f>INDEX(A$2:A$20,MATCH(C61,AD$2:AD$20,0))</f>
        <v>Trongate (IRE)</v>
      </c>
      <c r="C61">
        <f>LARGE(AD$2:AD$20, D61)</f>
        <v>30.1678</v>
      </c>
      <c r="D61">
        <v>1</v>
      </c>
      <c r="E61">
        <f>LARGE(AD$2:AD$20, F61)</f>
        <v>20.322800000000001</v>
      </c>
      <c r="F61">
        <v>2</v>
      </c>
      <c r="G61">
        <f t="shared" si="16"/>
        <v>0.32634133082293038</v>
      </c>
      <c r="H61">
        <f t="shared" si="17"/>
        <v>1.2</v>
      </c>
      <c r="J61">
        <v>10</v>
      </c>
      <c r="K61" t="e">
        <f t="shared" si="0"/>
        <v>#NUM!</v>
      </c>
      <c r="L61" t="e">
        <f t="shared" si="0"/>
        <v>#NUM!</v>
      </c>
      <c r="M61" t="e">
        <f t="shared" si="0"/>
        <v>#NUM!</v>
      </c>
      <c r="N61" t="e">
        <f t="shared" si="1"/>
        <v>#NUM!</v>
      </c>
      <c r="O61" t="e">
        <f t="shared" si="2"/>
        <v>#NUM!</v>
      </c>
      <c r="P61" t="e">
        <f t="shared" si="3"/>
        <v>#NUM!</v>
      </c>
      <c r="Q61" t="e">
        <f t="shared" si="4"/>
        <v>#NUM!</v>
      </c>
      <c r="R61" t="e">
        <f t="shared" si="5"/>
        <v>#NUM!</v>
      </c>
      <c r="S61">
        <f t="shared" si="6"/>
        <v>0</v>
      </c>
      <c r="V61" t="e">
        <f t="shared" si="7"/>
        <v>#N/A</v>
      </c>
      <c r="W61" t="e">
        <f t="shared" si="8"/>
        <v>#N/A</v>
      </c>
      <c r="X61" t="str">
        <f>IF(ISNA(W61),"",W61)</f>
        <v/>
      </c>
      <c r="Y61" t="e">
        <f t="shared" si="10"/>
        <v>#N/A</v>
      </c>
      <c r="Z61" t="e">
        <f t="shared" si="10"/>
        <v>#N/A</v>
      </c>
      <c r="AA61" t="e">
        <f t="shared" si="10"/>
        <v>#N/A</v>
      </c>
      <c r="AB61">
        <f t="shared" si="11"/>
        <v>1</v>
      </c>
      <c r="AC61" t="e">
        <f t="shared" si="12"/>
        <v>#N/A</v>
      </c>
      <c r="AD61" t="e">
        <f t="shared" si="13"/>
        <v>#N/A</v>
      </c>
      <c r="AE61" t="e">
        <f t="shared" si="14"/>
        <v>#N/A</v>
      </c>
      <c r="AF61" t="e">
        <f t="shared" si="14"/>
        <v>#N/A</v>
      </c>
    </row>
    <row r="62" spans="1:33" hidden="1" outlineLevel="1">
      <c r="A62" t="s">
        <v>116</v>
      </c>
      <c r="B62" t="str">
        <f>IF(OR(D2="5f ", D2="6f ", D2="7f ", D2="1m "), B57, IF(J2="2yo", B59, B53))</f>
        <v>Trongate (IRE)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 t="e">
        <f t="shared" si="10"/>
        <v>#N/A</v>
      </c>
      <c r="Z62" t="e">
        <f t="shared" si="10"/>
        <v>#N/A</v>
      </c>
      <c r="AA62" t="e">
        <f t="shared" si="10"/>
        <v>#N/A</v>
      </c>
      <c r="AB62">
        <f t="shared" si="11"/>
        <v>1</v>
      </c>
      <c r="AC62" t="e">
        <f t="shared" si="12"/>
        <v>#N/A</v>
      </c>
      <c r="AD62" t="e">
        <f t="shared" si="13"/>
        <v>#N/A</v>
      </c>
      <c r="AE62" t="e">
        <f t="shared" si="14"/>
        <v>#N/A</v>
      </c>
      <c r="AF62" t="e">
        <f t="shared" si="14"/>
        <v>#N/A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The Road Home (IRE)</v>
      </c>
      <c r="C63" t="str">
        <f>IF(G68="Handicap", INDEX(B53:B55,(MATCH(LARGE(D53:D55,3),D53:D55,0))))</f>
        <v>Strong Economy (IRE)</v>
      </c>
      <c r="D63" t="str">
        <f>IF(G68="Handicap", INDEX(B53:B55,(MATCH(LARGE(E53:E55,1),E53:E55,0))))</f>
        <v>Trongate (IRE)</v>
      </c>
      <c r="G63" t="s">
        <v>68</v>
      </c>
      <c r="H63">
        <f>COUNTIF(A2:A30, "*")</f>
        <v>7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 t="e">
        <f t="shared" si="10"/>
        <v>#N/A</v>
      </c>
      <c r="AB63">
        <f t="shared" si="11"/>
        <v>1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Trongate (IRE)</v>
      </c>
      <c r="C64">
        <f>INDEX(AF$2:AF$20,MATCH(B64,A$2:A$20,0))</f>
        <v>1.2</v>
      </c>
      <c r="D64">
        <v>1</v>
      </c>
      <c r="E64">
        <f>SUMIF(B53:B61, B64, G53:G61)</f>
        <v>0.82066133473638592</v>
      </c>
      <c r="F64">
        <v>0</v>
      </c>
      <c r="G64" t="str">
        <f>K2</f>
        <v>Christmas Tribute Nights At Ayr Racecourse Chase (Novices Limited Handicap)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>
        <f t="shared" si="11"/>
        <v>1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Ofcourseiwill (IRE)</v>
      </c>
      <c r="C65">
        <f>INDEX(AF$2:AF$20,MATCH(B65,A$2:A$20,0))</f>
        <v>5</v>
      </c>
      <c r="D65">
        <v>1</v>
      </c>
      <c r="F65">
        <f>IF(G68="Non Handicap", F64+1, F64)</f>
        <v>0</v>
      </c>
      <c r="G65" t="str">
        <f>D2</f>
        <v xml:space="preserve">2m4½f </v>
      </c>
      <c r="H65">
        <f>LARGE(G58:G60, 1)</f>
        <v>0.16620803522289496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>
        <f t="shared" si="11"/>
        <v>1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Trongate (IRE)</v>
      </c>
      <c r="C66">
        <f>INDEX(AF$2:AF$20,MATCH(B66,A$2:A$20,0))</f>
        <v>1.2</v>
      </c>
      <c r="D66">
        <v>1</v>
      </c>
      <c r="F66">
        <f>IF(B65=B66, F65+1, F65)</f>
        <v>0</v>
      </c>
      <c r="G66">
        <f>F2</f>
        <v>6758</v>
      </c>
      <c r="H66">
        <f ca="1">LARGE(F53:F55, 1)</f>
        <v>0.82066133473638592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>
        <f t="shared" si="11"/>
        <v>1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Trongate (IRE)</v>
      </c>
      <c r="F67">
        <f>IF(H63&lt;11, F66+1, F66)</f>
        <v>1</v>
      </c>
      <c r="G67" t="str">
        <f>G2</f>
        <v>Good</v>
      </c>
      <c r="H67" t="str">
        <f ca="1">INDEX(B53:B55,MATCH(H66,F53:F55,0))</f>
        <v>Trongate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>
        <f t="shared" si="11"/>
        <v>1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Trongate (IRE)</v>
      </c>
      <c r="B68" t="str">
        <f ca="1">IF(ISNA(A68), B56, A68)</f>
        <v>Trongate (IRE)</v>
      </c>
      <c r="C68">
        <f ca="1">INDEX(AF$2:AF$20,MATCH(B68,A$2:A$20,0))</f>
        <v>1.2</v>
      </c>
      <c r="D68">
        <v>1</v>
      </c>
      <c r="F68">
        <f ca="1">IF(E70&gt;0.5, F67+1, F67)</f>
        <v>2</v>
      </c>
      <c r="G68" t="str">
        <f>I2</f>
        <v>Handicap</v>
      </c>
      <c r="H68">
        <f ca="1">IF(G66&gt;10000, G70+1, G70)</f>
        <v>2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>
        <f t="shared" si="11"/>
        <v>1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Trongate (IRE)</v>
      </c>
      <c r="C69">
        <f ca="1">INDEX(AF$2:AF$20,MATCH(B69,A$2:A$20,0))</f>
        <v>1.2</v>
      </c>
      <c r="D69">
        <v>1</v>
      </c>
      <c r="F69">
        <f ca="1">IF(E70&gt;1, F68+1, F68)</f>
        <v>2</v>
      </c>
      <c r="G69">
        <f ca="1">IF(G66&lt;5000, F70-1, F70)</f>
        <v>2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>
        <f t="shared" si="11"/>
        <v>1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Trongate (IRE)</v>
      </c>
      <c r="C70">
        <f ca="1">INDEX(AF$2:AF$20,MATCH(B70,A$2:A$20,0))</f>
        <v>1.2</v>
      </c>
      <c r="D70">
        <v>1</v>
      </c>
      <c r="E70">
        <f ca="1">SUMIF(B53:B61, B70, G53:G61)</f>
        <v>0.82066133473638592</v>
      </c>
      <c r="F70">
        <f ca="1">IF(E70&gt;1.5, F69+1, F69)</f>
        <v>2</v>
      </c>
      <c r="G70">
        <f ca="1">IF(H63&gt;15, G69-1, G69)</f>
        <v>2</v>
      </c>
      <c r="H70" t="str">
        <f ca="1">IF(H68=0,"*",IF(H68=1,"*",IF(H68=2,"**",IF(H68=3,"***",IF(H68=4,"****",IF(H68&gt;=5,"*****","*"))))))</f>
        <v>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>
        <f t="shared" si="11"/>
        <v>1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>
        <f t="shared" si="11"/>
        <v>1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Trongate (IRE)</v>
      </c>
      <c r="C72">
        <f>C53</f>
        <v>277.43169999999998</v>
      </c>
      <c r="D72">
        <f>(1/C72)*(C72-C73)</f>
        <v>0.21769249873031807</v>
      </c>
      <c r="E72">
        <f>H53</f>
        <v>1.2</v>
      </c>
      <c r="F72">
        <f>(E72*10)-10</f>
        <v>2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>
        <f t="shared" si="11"/>
        <v>1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Ofcourseiwill (IRE)</v>
      </c>
      <c r="C73">
        <f t="shared" si="19"/>
        <v>217.0369</v>
      </c>
      <c r="D73">
        <f>(1/C73)*(C73-C74)</f>
        <v>0.16769176117056589</v>
      </c>
      <c r="E73">
        <f t="shared" ref="E73:E74" si="20">H54</f>
        <v>5</v>
      </c>
      <c r="F73">
        <f>(E73*10)-10</f>
        <v>40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>
        <f t="shared" si="11"/>
        <v>1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Strong Economy (IRE)</v>
      </c>
      <c r="C74">
        <f t="shared" si="19"/>
        <v>180.64160000000001</v>
      </c>
      <c r="E74">
        <f t="shared" si="20"/>
        <v>8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>
        <f t="shared" si="11"/>
        <v>1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>
        <f t="shared" si="11"/>
        <v>1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>
        <f t="shared" si="11"/>
        <v>1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1.2</v>
      </c>
      <c r="C77">
        <f>SMALL(AF2:AF50, 1)</f>
        <v>1.2</v>
      </c>
      <c r="D77" t="str">
        <f>IF(G77&lt;=3, "YES", "NO")</f>
        <v>YES</v>
      </c>
      <c r="E77">
        <f>IF(C77=0,SMALL(AF2:AF49,2), C77)</f>
        <v>1.2</v>
      </c>
      <c r="F77">
        <f>IF(E77=0, SMALL(AF2:AF49, 3), E77)</f>
        <v>1.2</v>
      </c>
      <c r="G77">
        <f>IF(F77=0, SMALL(AF2:AF49, 4), F77)</f>
        <v>1.2</v>
      </c>
      <c r="H77" t="str">
        <f>INDEX(A2:A50, MATCH(G77, AF2:AF50, 0))</f>
        <v>Trongate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>
        <f t="shared" si="11"/>
        <v>1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277.43169999999998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>
        <f t="shared" si="11"/>
        <v>1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277.43169999999998</v>
      </c>
      <c r="C79">
        <f>C78/B79</f>
        <v>3.6044907629517465E-5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Trongate (IRE) is highly rated.</v>
      </c>
      <c r="H79" t="str">
        <f>INDEX(A2:A50, MATCH(B79, AE2:AE50, 0))</f>
        <v>Trongate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>
        <f t="shared" si="11"/>
        <v>1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10.344200000000001</v>
      </c>
      <c r="C80">
        <f>(B81-B80)+0.01</f>
        <v>5.8228999999999989</v>
      </c>
      <c r="D80" t="str">
        <f>D2</f>
        <v xml:space="preserve">2m4½f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>
        <f t="shared" si="11"/>
        <v>1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16.1571</v>
      </c>
      <c r="C81">
        <f>C80/B81</f>
        <v>0.36039264471965876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The Road Home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Ayr</v>
      </c>
    </row>
    <row r="82" spans="1:19" hidden="1" outlineLevel="1">
      <c r="A82" t="s">
        <v>110</v>
      </c>
      <c r="B82">
        <f>INDEX(M2:M49, MATCH(H77, A2:A49, 0))</f>
        <v>108.52500000000001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108.52500000000001</v>
      </c>
      <c r="C83">
        <f>C82/B83</f>
        <v>9.2144667127389996E-5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Trongate (IRE)is the form horse.</v>
      </c>
      <c r="H83" t="str">
        <f>INDEX(A2:A50,MATCH(B83,INDEX(M2:M50,0)))</f>
        <v>The Road Home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0.90759999999999996</v>
      </c>
      <c r="C84">
        <f>(B85-B84)+0.01</f>
        <v>1.2990000000000002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2.1966000000000001</v>
      </c>
      <c r="C85">
        <f>C84/B85</f>
        <v>0.59136847855777119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Strong Economy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30.1678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30.1678</v>
      </c>
      <c r="C87">
        <f>C86/B87</f>
        <v>3.3147925934274295E-4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Trongate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2.8784999999999998</v>
      </c>
      <c r="C88">
        <f>B89-B88</f>
        <v>0.57380000000000031</v>
      </c>
      <c r="H88" t="str">
        <f>INDEX(X2:X50, MATCH(B88, Y2:Y50, 0))</f>
        <v>Johnson, Richard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3.4523000000000001</v>
      </c>
      <c r="C89">
        <f>C88/B89</f>
        <v>0.16620803522289496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Hughes, Brian. </v>
      </c>
      <c r="H89" t="str">
        <f>INDEX(X2:X50, MATCH(B89, Y2:Y50, 0))</f>
        <v>Hughes, Brian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66.880300000000005</v>
      </c>
      <c r="C90">
        <f>(B91-B90)+0.01</f>
        <v>0.01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66.880300000000005</v>
      </c>
      <c r="C91">
        <f>(C90+0.01)/(B91+0.01)</f>
        <v>2.9899701451481005E-4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Trongate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0</v>
      </c>
      <c r="E92">
        <f>COUNTIF(D79:D91, "YES")</f>
        <v>0</v>
      </c>
      <c r="F92" t="str">
        <f>IF(E92=0, "", IF(E92=1, "*", IF(E92=2, "**", IF(E92=3, "***", IF(E92=4, "****", IF(E92&gt;4, "*****", ""))))))</f>
        <v/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45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0.37780000000000002</v>
      </c>
    </row>
    <row r="96" spans="1:19" hidden="1" outlineLevel="1">
      <c r="A96" t="s">
        <v>70</v>
      </c>
      <c r="B96">
        <f>INDEX(Sheet1!H:H, MATCH($A$51, Sheet1!$A:$A,0))</f>
        <v>0.24440000000000001</v>
      </c>
      <c r="C96" t="b">
        <f>IF(AND($B$94&gt;15,B96&gt;0.25),B55)</f>
        <v>0</v>
      </c>
      <c r="D96">
        <f t="shared" ref="D96:D101" si="22">RANK(B96, B$96:B$101, 2)</f>
        <v>4</v>
      </c>
      <c r="E96">
        <f t="shared" ref="E96:E101" si="23">7-D96</f>
        <v>3</v>
      </c>
      <c r="F96" t="str">
        <f t="shared" ref="F96:F101" si="24">IF(AND(OR(E96=1, E96=2), C96&lt;&gt;FALSE), C96, "")</f>
        <v/>
      </c>
      <c r="G96" t="str">
        <f>INDEX(F96:F101,MATCH(1,E96:E101,0))</f>
        <v>Ofcourseiwill (IRE)</v>
      </c>
    </row>
    <row r="97" spans="1:6" hidden="1" outlineLevel="1">
      <c r="A97" t="s">
        <v>25</v>
      </c>
      <c r="B97">
        <f>INDEX(Sheet1!J:J, MATCH($A$51, Sheet1!$A:$A,0))</f>
        <v>0.26669999999999999</v>
      </c>
      <c r="C97" t="str">
        <f>IF(AND($B$94&gt;15,B97&gt;0.25),B56)</f>
        <v>Trongate (IRE)</v>
      </c>
      <c r="D97">
        <f t="shared" si="22"/>
        <v>5</v>
      </c>
      <c r="E97">
        <f t="shared" si="23"/>
        <v>2</v>
      </c>
      <c r="F97" t="str">
        <f t="shared" si="24"/>
        <v>Trongate (IRE)</v>
      </c>
    </row>
    <row r="98" spans="1:6" hidden="1" outlineLevel="1">
      <c r="A98" t="s">
        <v>28</v>
      </c>
      <c r="B98">
        <f>INDEX(Sheet1!L:L, MATCH($A$51, Sheet1!$A:$A,0))</f>
        <v>0.17780000000000001</v>
      </c>
      <c r="C98" t="b">
        <f>IF(AND($B$94&gt;15,B98&gt;0.25),B57)</f>
        <v>0</v>
      </c>
      <c r="D98">
        <f t="shared" si="22"/>
        <v>3</v>
      </c>
      <c r="E98">
        <f t="shared" si="23"/>
        <v>4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0.1111</v>
      </c>
      <c r="C99" t="b">
        <f>IF(AND($B$94&gt;15,B99&gt;0.25),B59)</f>
        <v>0</v>
      </c>
      <c r="D99">
        <f t="shared" si="22"/>
        <v>2</v>
      </c>
      <c r="E99">
        <f t="shared" si="23"/>
        <v>5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8.8900000000000007E-2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0.28889999999999999</v>
      </c>
      <c r="C101" t="str">
        <f>IF(AND($B$94&gt;15,B101&gt;0.25),B60)</f>
        <v>Ofcourseiwill (IRE)</v>
      </c>
      <c r="D101">
        <f t="shared" si="22"/>
        <v>6</v>
      </c>
      <c r="E101">
        <f t="shared" si="23"/>
        <v>1</v>
      </c>
      <c r="F101" t="str">
        <f t="shared" si="24"/>
        <v>Ofcourseiwill (IRE)</v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8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8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8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8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8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8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20.42578125" bestFit="1" customWidth="1"/>
    <col min="3" max="3" width="13.42578125" bestFit="1" customWidth="1"/>
    <col min="4" max="4" width="20.42578125" bestFit="1" customWidth="1"/>
    <col min="5" max="5" width="12" bestFit="1" customWidth="1"/>
    <col min="6" max="6" width="13.28515625" bestFit="1" customWidth="1"/>
    <col min="7" max="7" width="89" bestFit="1" customWidth="1"/>
    <col min="8" max="8" width="20.42578125" bestFit="1" customWidth="1"/>
    <col min="9" max="9" width="10.140625" bestFit="1" customWidth="1"/>
    <col min="10" max="10" width="16.28515625" bestFit="1" customWidth="1"/>
    <col min="11" max="11" width="30.5703125" bestFit="1" customWidth="1"/>
    <col min="12" max="19" width="20.425781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6.140625" bestFit="1" customWidth="1"/>
    <col min="25" max="25" width="14.42578125" bestFit="1" customWidth="1"/>
    <col min="26" max="26" width="17" bestFit="1" customWidth="1"/>
    <col min="27" max="27" width="15" bestFit="1" customWidth="1"/>
    <col min="28" max="28" width="23.57031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888</v>
      </c>
      <c r="B2" s="1">
        <v>0.59375</v>
      </c>
      <c r="C2" t="s">
        <v>226</v>
      </c>
      <c r="D2" t="s">
        <v>884</v>
      </c>
      <c r="E2" t="s">
        <v>885</v>
      </c>
      <c r="F2">
        <v>9704</v>
      </c>
      <c r="G2" t="s">
        <v>231</v>
      </c>
      <c r="H2" t="s">
        <v>232</v>
      </c>
      <c r="I2" t="s">
        <v>5</v>
      </c>
      <c r="J2" t="s">
        <v>886</v>
      </c>
      <c r="K2" t="s">
        <v>887</v>
      </c>
      <c r="L2">
        <v>3</v>
      </c>
      <c r="M2">
        <v>96.9</v>
      </c>
      <c r="N2">
        <v>64.275199999999998</v>
      </c>
      <c r="O2">
        <v>31.570799999999998</v>
      </c>
      <c r="P2">
        <v>6.5827</v>
      </c>
      <c r="Q2">
        <v>5.7214999999999998</v>
      </c>
      <c r="R2">
        <v>5.5651000000000002</v>
      </c>
      <c r="S2">
        <v>3.7631999999999999</v>
      </c>
      <c r="T2">
        <v>4.2674000000000003</v>
      </c>
      <c r="U2">
        <v>1.1277999999999999</v>
      </c>
      <c r="V2">
        <v>1.2322</v>
      </c>
      <c r="W2">
        <v>10.843299999999999</v>
      </c>
      <c r="X2" t="s">
        <v>412</v>
      </c>
      <c r="Y2">
        <v>1.988</v>
      </c>
      <c r="Z2" t="s">
        <v>402</v>
      </c>
      <c r="AA2">
        <v>2.3896000000000002</v>
      </c>
      <c r="AB2" t="s">
        <v>818</v>
      </c>
      <c r="AC2">
        <v>1.6618999999999999</v>
      </c>
      <c r="AD2">
        <v>22.517099999999999</v>
      </c>
      <c r="AE2" s="23">
        <v>260.4058</v>
      </c>
      <c r="AF2">
        <v>2.75</v>
      </c>
      <c r="AG2">
        <v>74</v>
      </c>
    </row>
    <row r="3" spans="1:33">
      <c r="A3" t="s">
        <v>889</v>
      </c>
      <c r="B3" s="1">
        <v>0.59375</v>
      </c>
      <c r="C3" t="s">
        <v>226</v>
      </c>
      <c r="D3" t="s">
        <v>884</v>
      </c>
      <c r="E3" t="s">
        <v>885</v>
      </c>
      <c r="F3">
        <v>9704</v>
      </c>
      <c r="G3" t="s">
        <v>231</v>
      </c>
      <c r="H3" t="s">
        <v>232</v>
      </c>
      <c r="I3" t="s">
        <v>5</v>
      </c>
      <c r="J3" t="s">
        <v>886</v>
      </c>
      <c r="K3" t="s">
        <v>887</v>
      </c>
      <c r="L3">
        <v>3</v>
      </c>
      <c r="M3">
        <v>60.734999999999999</v>
      </c>
      <c r="N3">
        <v>79.091200000000001</v>
      </c>
      <c r="O3">
        <v>23.582000000000001</v>
      </c>
      <c r="P3">
        <v>6.8550000000000004</v>
      </c>
      <c r="Q3">
        <v>4.9878</v>
      </c>
      <c r="R3">
        <v>8.0356000000000005</v>
      </c>
      <c r="S3">
        <v>5.5404</v>
      </c>
      <c r="T3">
        <v>1.9215</v>
      </c>
      <c r="U3">
        <v>1.3492999999999999</v>
      </c>
      <c r="V3">
        <v>1.4935</v>
      </c>
      <c r="W3">
        <v>20.331399999999999</v>
      </c>
      <c r="X3" t="s">
        <v>246</v>
      </c>
      <c r="Y3">
        <v>2.1069</v>
      </c>
      <c r="Z3" t="s">
        <v>488</v>
      </c>
      <c r="AA3">
        <v>2.7181000000000002</v>
      </c>
      <c r="AB3" t="s">
        <v>593</v>
      </c>
      <c r="AC3">
        <v>2.7858999999999998</v>
      </c>
      <c r="AD3">
        <v>31.428999999999998</v>
      </c>
      <c r="AE3">
        <v>252.96270000000001</v>
      </c>
      <c r="AF3">
        <v>5</v>
      </c>
      <c r="AG3">
        <v>85</v>
      </c>
    </row>
    <row r="4" spans="1:33">
      <c r="A4" t="s">
        <v>890</v>
      </c>
      <c r="B4" s="1">
        <v>0.59375</v>
      </c>
      <c r="C4" t="s">
        <v>226</v>
      </c>
      <c r="D4" t="s">
        <v>884</v>
      </c>
      <c r="E4" t="s">
        <v>885</v>
      </c>
      <c r="F4">
        <v>9704</v>
      </c>
      <c r="G4" t="s">
        <v>231</v>
      </c>
      <c r="H4" t="s">
        <v>232</v>
      </c>
      <c r="I4" t="s">
        <v>5</v>
      </c>
      <c r="J4" t="s">
        <v>886</v>
      </c>
      <c r="K4" t="s">
        <v>887</v>
      </c>
      <c r="L4">
        <v>3</v>
      </c>
      <c r="M4">
        <v>79.174999999999997</v>
      </c>
      <c r="N4">
        <v>41.525599999999997</v>
      </c>
      <c r="O4">
        <v>42.128799999999998</v>
      </c>
      <c r="P4">
        <v>10.32</v>
      </c>
      <c r="Q4">
        <v>5.8014999999999999</v>
      </c>
      <c r="R4">
        <v>3.8187000000000002</v>
      </c>
      <c r="S4">
        <v>3.3050000000000002</v>
      </c>
      <c r="T4">
        <v>1.1061000000000001</v>
      </c>
      <c r="U4">
        <v>1.0557000000000001</v>
      </c>
      <c r="V4">
        <v>1.4519</v>
      </c>
      <c r="W4">
        <v>18.715</v>
      </c>
      <c r="X4" t="s">
        <v>284</v>
      </c>
      <c r="Y4">
        <v>1.2219</v>
      </c>
      <c r="Z4" t="s">
        <v>891</v>
      </c>
      <c r="AA4">
        <v>2.9115000000000002</v>
      </c>
      <c r="AB4" t="s">
        <v>892</v>
      </c>
      <c r="AC4">
        <v>2.9336000000000002</v>
      </c>
      <c r="AD4">
        <v>35.6813</v>
      </c>
      <c r="AE4">
        <v>251.15170000000001</v>
      </c>
      <c r="AF4">
        <v>7</v>
      </c>
      <c r="AG4">
        <v>71</v>
      </c>
    </row>
    <row r="5" spans="1:33">
      <c r="A5" t="s">
        <v>893</v>
      </c>
      <c r="B5" s="1">
        <v>0.59375</v>
      </c>
      <c r="C5" t="s">
        <v>226</v>
      </c>
      <c r="D5" t="s">
        <v>884</v>
      </c>
      <c r="E5" t="s">
        <v>885</v>
      </c>
      <c r="F5">
        <v>9704</v>
      </c>
      <c r="G5" t="s">
        <v>231</v>
      </c>
      <c r="H5" t="s">
        <v>232</v>
      </c>
      <c r="I5" t="s">
        <v>5</v>
      </c>
      <c r="J5" t="s">
        <v>886</v>
      </c>
      <c r="K5" t="s">
        <v>887</v>
      </c>
      <c r="L5">
        <v>3</v>
      </c>
      <c r="M5">
        <v>97.5</v>
      </c>
      <c r="N5">
        <v>43.789900000000003</v>
      </c>
      <c r="O5">
        <v>28.573699999999999</v>
      </c>
      <c r="P5">
        <v>8.0524000000000004</v>
      </c>
      <c r="Q5">
        <v>5.1425000000000001</v>
      </c>
      <c r="R5">
        <v>5.1390000000000002</v>
      </c>
      <c r="S5">
        <v>2.4053</v>
      </c>
      <c r="T5">
        <v>1.3653</v>
      </c>
      <c r="U5">
        <v>1.4025000000000001</v>
      </c>
      <c r="V5">
        <v>0</v>
      </c>
      <c r="W5">
        <v>18.525700000000001</v>
      </c>
      <c r="X5" t="s">
        <v>273</v>
      </c>
      <c r="Y5">
        <v>0.51590000000000003</v>
      </c>
      <c r="Z5" t="s">
        <v>596</v>
      </c>
      <c r="AA5">
        <v>0.72489999999999999</v>
      </c>
      <c r="AB5" t="s">
        <v>894</v>
      </c>
      <c r="AC5">
        <v>2.0045000000000002</v>
      </c>
      <c r="AD5">
        <v>25.145099999999999</v>
      </c>
      <c r="AE5">
        <v>241.8287</v>
      </c>
      <c r="AF5">
        <v>5.5</v>
      </c>
      <c r="AG5">
        <v>74</v>
      </c>
    </row>
    <row r="6" spans="1:33">
      <c r="A6" t="s">
        <v>895</v>
      </c>
      <c r="B6" s="1">
        <v>0.59375</v>
      </c>
      <c r="C6" t="s">
        <v>226</v>
      </c>
      <c r="D6" t="s">
        <v>884</v>
      </c>
      <c r="E6" t="s">
        <v>885</v>
      </c>
      <c r="F6">
        <v>9704</v>
      </c>
      <c r="G6" t="s">
        <v>231</v>
      </c>
      <c r="H6" t="s">
        <v>232</v>
      </c>
      <c r="I6" t="s">
        <v>5</v>
      </c>
      <c r="J6" t="s">
        <v>886</v>
      </c>
      <c r="K6" t="s">
        <v>887</v>
      </c>
      <c r="L6">
        <v>3</v>
      </c>
      <c r="M6">
        <v>53.446199999999997</v>
      </c>
      <c r="N6">
        <v>80.256200000000007</v>
      </c>
      <c r="O6">
        <v>20.783300000000001</v>
      </c>
      <c r="P6">
        <v>9.6823999999999995</v>
      </c>
      <c r="Q6">
        <v>6.3231999999999999</v>
      </c>
      <c r="R6">
        <v>5.1623000000000001</v>
      </c>
      <c r="S6">
        <v>1.7016</v>
      </c>
      <c r="T6">
        <v>0</v>
      </c>
      <c r="U6">
        <v>0</v>
      </c>
      <c r="V6">
        <v>0</v>
      </c>
      <c r="W6">
        <v>14.4671</v>
      </c>
      <c r="X6" t="s">
        <v>591</v>
      </c>
      <c r="Y6">
        <v>1.6355</v>
      </c>
      <c r="Z6" t="s">
        <v>592</v>
      </c>
      <c r="AA6">
        <v>2.476</v>
      </c>
      <c r="AB6" t="s">
        <v>896</v>
      </c>
      <c r="AC6">
        <v>0.44069999999999998</v>
      </c>
      <c r="AD6">
        <v>24.595199999999998</v>
      </c>
      <c r="AE6">
        <v>226.452</v>
      </c>
      <c r="AF6">
        <v>6.5</v>
      </c>
      <c r="AG6">
        <v>86</v>
      </c>
    </row>
    <row r="7" spans="1:33">
      <c r="A7" t="s">
        <v>897</v>
      </c>
      <c r="B7" s="1">
        <v>0.59375</v>
      </c>
      <c r="C7" t="s">
        <v>226</v>
      </c>
      <c r="D7" t="s">
        <v>884</v>
      </c>
      <c r="E7" t="s">
        <v>885</v>
      </c>
      <c r="F7">
        <v>9704</v>
      </c>
      <c r="G7" t="s">
        <v>231</v>
      </c>
      <c r="H7" t="s">
        <v>232</v>
      </c>
      <c r="I7" t="s">
        <v>5</v>
      </c>
      <c r="J7" t="s">
        <v>886</v>
      </c>
      <c r="K7" t="s">
        <v>887</v>
      </c>
      <c r="L7">
        <v>3</v>
      </c>
      <c r="M7">
        <v>46.585000000000001</v>
      </c>
      <c r="N7">
        <v>60.491999999999997</v>
      </c>
      <c r="O7">
        <v>39.918599999999998</v>
      </c>
      <c r="P7">
        <v>8.7287999999999997</v>
      </c>
      <c r="Q7">
        <v>5.4363000000000001</v>
      </c>
      <c r="R7">
        <v>4.7770999999999999</v>
      </c>
      <c r="S7">
        <v>0</v>
      </c>
      <c r="T7">
        <v>0</v>
      </c>
      <c r="U7">
        <v>0</v>
      </c>
      <c r="V7">
        <v>0</v>
      </c>
      <c r="W7">
        <v>19.5214</v>
      </c>
      <c r="X7" t="s">
        <v>266</v>
      </c>
      <c r="Y7">
        <v>4.1307999999999998</v>
      </c>
      <c r="Z7" t="s">
        <v>586</v>
      </c>
      <c r="AA7">
        <v>3.4106000000000001</v>
      </c>
      <c r="AB7" t="s">
        <v>546</v>
      </c>
      <c r="AC7">
        <v>1.2221</v>
      </c>
      <c r="AD7">
        <v>15.9339</v>
      </c>
      <c r="AE7">
        <v>219.6191</v>
      </c>
      <c r="AF7">
        <v>3.5</v>
      </c>
      <c r="AG7">
        <v>82</v>
      </c>
    </row>
    <row r="8" spans="1:33">
      <c r="A8" t="s">
        <v>898</v>
      </c>
      <c r="B8" s="1">
        <v>0.59375</v>
      </c>
      <c r="C8" t="s">
        <v>226</v>
      </c>
      <c r="D8" t="s">
        <v>884</v>
      </c>
      <c r="E8" t="s">
        <v>885</v>
      </c>
      <c r="F8">
        <v>9704</v>
      </c>
      <c r="G8" t="s">
        <v>231</v>
      </c>
      <c r="H8" t="s">
        <v>232</v>
      </c>
      <c r="I8" t="s">
        <v>5</v>
      </c>
      <c r="J8" t="s">
        <v>886</v>
      </c>
      <c r="K8" t="s">
        <v>887</v>
      </c>
      <c r="L8">
        <v>3</v>
      </c>
      <c r="M8">
        <v>85.525000000000006</v>
      </c>
      <c r="N8">
        <v>44.944699999999997</v>
      </c>
      <c r="O8">
        <v>25.17</v>
      </c>
      <c r="P8">
        <v>13.5054</v>
      </c>
      <c r="Q8">
        <v>6.7988</v>
      </c>
      <c r="R8">
        <v>2.0577999999999999</v>
      </c>
      <c r="S8">
        <v>1.9365000000000001</v>
      </c>
      <c r="T8">
        <v>0</v>
      </c>
      <c r="U8">
        <v>0</v>
      </c>
      <c r="V8">
        <v>0</v>
      </c>
      <c r="W8">
        <v>19.320699999999999</v>
      </c>
      <c r="X8" t="s">
        <v>250</v>
      </c>
      <c r="Y8">
        <v>1.1148</v>
      </c>
      <c r="Z8" t="s">
        <v>392</v>
      </c>
      <c r="AA8">
        <v>2.2629000000000001</v>
      </c>
      <c r="AB8" t="s">
        <v>393</v>
      </c>
      <c r="AC8">
        <v>1.6755</v>
      </c>
      <c r="AD8">
        <v>7.3433999999999999</v>
      </c>
      <c r="AE8">
        <v>217.06389999999999</v>
      </c>
      <c r="AF8">
        <v>12</v>
      </c>
      <c r="AG8">
        <v>89</v>
      </c>
    </row>
    <row r="51" spans="1:33" hidden="1" outlineLevel="1">
      <c r="A51" t="str">
        <f>C2</f>
        <v>Redcar</v>
      </c>
      <c r="B51">
        <f>B2</f>
        <v>0.59375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Nuits St Georges (IRE)</v>
      </c>
      <c r="L52" t="str">
        <f t="shared" si="0"/>
        <v>Wax And Wane</v>
      </c>
      <c r="M52" t="str">
        <f t="shared" si="0"/>
        <v>Bill Cody (IRE)</v>
      </c>
      <c r="N52" t="str">
        <f t="shared" ref="N52:N91" si="1">INDEX($A$2:$A$20,(MATCH(LARGE(W$2:W$20,$J52),W$2:W$20,0)))</f>
        <v>Sea Youmzain (IRE)</v>
      </c>
      <c r="O52" t="str">
        <f t="shared" ref="O52:O91" si="2">INDEX($A$2:$A$20,(MATCH(LARGE(AA$2:AA$20,$J52),AA$2:AA$20,0)))</f>
        <v>Volcanic Sky</v>
      </c>
      <c r="P52" t="str">
        <f t="shared" ref="P52:P91" si="3">INDEX($A$2:$A$20,(MATCH(LARGE(Y$2:Y$20,$J52),Y$2:Y$20,0)))</f>
        <v>Volcanic Sky</v>
      </c>
      <c r="Q52" t="str">
        <f t="shared" ref="Q52:Q91" si="4">INDEX($A$2:$A$20,(MATCH(LARGE(Y$2:Y$20,$J52),Y$2:Y$20,0)))</f>
        <v>Volcanic Sky</v>
      </c>
      <c r="R52" t="str">
        <f t="shared" ref="R52:R91" si="5">INDEX($A$2:$A$20,(MATCH(LARGE(AD$2:AD$20,$J52),AD$2:AD$20,0)))</f>
        <v>Bill Cody (IRE)</v>
      </c>
      <c r="S52" t="str">
        <f t="shared" ref="S52:S80" si="6">A2</f>
        <v>Amazing Michele (FR)</v>
      </c>
      <c r="V52">
        <f t="shared" ref="V52:V80" si="7">SUM(Y52:AF52)</f>
        <v>31</v>
      </c>
      <c r="W52">
        <f t="shared" ref="W52:W80" si="8">V52-AG2</f>
        <v>-43</v>
      </c>
      <c r="X52">
        <f t="shared" ref="X52:X60" si="9">IF(ISNA(W52),"",W52)</f>
        <v>-43</v>
      </c>
      <c r="Y52">
        <f t="shared" ref="Y52:AA80" si="10">(($H$63+1)-(RANK(M2,M$2:M$30)))</f>
        <v>6</v>
      </c>
      <c r="Z52">
        <f t="shared" si="10"/>
        <v>5</v>
      </c>
      <c r="AA52">
        <f t="shared" si="10"/>
        <v>5</v>
      </c>
      <c r="AB52">
        <f t="shared" ref="AB52:AB80" si="11">(($H$63+1)-(RANK(W2,W$2:W$30)))</f>
        <v>1</v>
      </c>
      <c r="AC52">
        <f t="shared" ref="AC52:AC80" si="12">(($H$63+1)-(RANK(Y2,Y$2:Y$30)))</f>
        <v>5</v>
      </c>
      <c r="AD52">
        <f t="shared" ref="AD52:AD80" si="13">(($H$63+1)-(RANK(AA2,AA$2:AA$30)))</f>
        <v>3</v>
      </c>
      <c r="AE52">
        <f t="shared" ref="AE52:AF80" si="14">(($H$63+1)-(RANK(AC2,AC$2:AC$30)))</f>
        <v>3</v>
      </c>
      <c r="AF52">
        <f t="shared" si="14"/>
        <v>3</v>
      </c>
      <c r="AG52" t="str">
        <f>INDEX(S52:S92, MATCH(LARGE(X52:X92, 1),X52:X92, 0))</f>
        <v>Bill Cody (IRE)</v>
      </c>
    </row>
    <row r="53" spans="1:33" hidden="1" outlineLevel="1">
      <c r="A53" t="s">
        <v>43</v>
      </c>
      <c r="B53" t="str">
        <f>A2</f>
        <v>Amazing Michele (FR)</v>
      </c>
      <c r="C53">
        <f>AE2</f>
        <v>260.4058</v>
      </c>
      <c r="D53">
        <f>AG2</f>
        <v>74</v>
      </c>
      <c r="E53">
        <f>C53-D53</f>
        <v>186.4058</v>
      </c>
      <c r="F53">
        <f>SUMIF(B53:B61, B53, G53:G61)</f>
        <v>2.8582696698767795E-2</v>
      </c>
      <c r="G53">
        <f>(1/C53)*(C53-C54)</f>
        <v>2.8582696698767795E-2</v>
      </c>
      <c r="H53">
        <f>AF2</f>
        <v>2.75</v>
      </c>
      <c r="J53">
        <v>2</v>
      </c>
      <c r="K53" t="str">
        <f t="shared" si="0"/>
        <v>Amazing Michele (FR)</v>
      </c>
      <c r="L53" t="str">
        <f t="shared" si="0"/>
        <v>Sea Youmzain (IRE)</v>
      </c>
      <c r="M53" t="str">
        <f t="shared" si="0"/>
        <v>Volcanic Sky</v>
      </c>
      <c r="N53" t="str">
        <f t="shared" si="1"/>
        <v>Volcanic Sky</v>
      </c>
      <c r="O53" t="str">
        <f t="shared" si="2"/>
        <v>Bill Cody (IRE)</v>
      </c>
      <c r="P53" t="str">
        <f t="shared" si="3"/>
        <v>Sea Youmzain (IRE)</v>
      </c>
      <c r="Q53" t="str">
        <f t="shared" si="4"/>
        <v>Sea Youmzain (IRE)</v>
      </c>
      <c r="R53" t="str">
        <f t="shared" si="5"/>
        <v>Sea Youmzain (IRE)</v>
      </c>
      <c r="S53" t="str">
        <f t="shared" si="6"/>
        <v>Sea Youmzain (IRE)</v>
      </c>
      <c r="V53">
        <f t="shared" si="7"/>
        <v>41</v>
      </c>
      <c r="W53">
        <f t="shared" si="8"/>
        <v>-44</v>
      </c>
      <c r="X53">
        <f t="shared" si="9"/>
        <v>-44</v>
      </c>
      <c r="Y53">
        <f t="shared" si="10"/>
        <v>3</v>
      </c>
      <c r="Z53">
        <f t="shared" si="10"/>
        <v>6</v>
      </c>
      <c r="AA53">
        <f t="shared" si="10"/>
        <v>2</v>
      </c>
      <c r="AB53">
        <f t="shared" si="11"/>
        <v>7</v>
      </c>
      <c r="AC53">
        <f t="shared" si="12"/>
        <v>6</v>
      </c>
      <c r="AD53">
        <f t="shared" si="13"/>
        <v>5</v>
      </c>
      <c r="AE53">
        <f t="shared" si="14"/>
        <v>6</v>
      </c>
      <c r="AF53">
        <f t="shared" si="14"/>
        <v>6</v>
      </c>
    </row>
    <row r="54" spans="1:33" hidden="1" outlineLevel="1">
      <c r="A54" t="s">
        <v>44</v>
      </c>
      <c r="B54" t="str">
        <f>A3</f>
        <v>Sea Youmzain (IRE)</v>
      </c>
      <c r="C54">
        <f>AE3</f>
        <v>252.96270000000001</v>
      </c>
      <c r="D54">
        <f>AG3</f>
        <v>85</v>
      </c>
      <c r="E54">
        <f t="shared" ref="E54:E55" si="15">C54-D54</f>
        <v>167.96270000000001</v>
      </c>
      <c r="F54">
        <f ca="1">SUMIF(B53:B64, B54, G53:G61)</f>
        <v>3.9839853625426622E-2</v>
      </c>
      <c r="H54">
        <f>AF3</f>
        <v>5</v>
      </c>
      <c r="J54">
        <v>3</v>
      </c>
      <c r="K54" t="str">
        <f t="shared" si="0"/>
        <v>Billy Ray</v>
      </c>
      <c r="L54" t="str">
        <f t="shared" si="0"/>
        <v>Amazing Michele (FR)</v>
      </c>
      <c r="M54" t="str">
        <f t="shared" si="0"/>
        <v>Amazing Michele (FR)</v>
      </c>
      <c r="N54" t="str">
        <f t="shared" si="1"/>
        <v>Billy Ray</v>
      </c>
      <c r="O54" t="str">
        <f t="shared" si="2"/>
        <v>Sea Youmzain (IRE)</v>
      </c>
      <c r="P54" t="str">
        <f t="shared" si="3"/>
        <v>Amazing Michele (FR)</v>
      </c>
      <c r="Q54" t="str">
        <f t="shared" si="4"/>
        <v>Amazing Michele (FR)</v>
      </c>
      <c r="R54" t="str">
        <f t="shared" si="5"/>
        <v>Nuits St Georges (IRE)</v>
      </c>
      <c r="S54" t="str">
        <f t="shared" si="6"/>
        <v>Bill Cody (IRE)</v>
      </c>
      <c r="V54">
        <f t="shared" si="7"/>
        <v>39</v>
      </c>
      <c r="W54">
        <f t="shared" si="8"/>
        <v>-32</v>
      </c>
      <c r="X54">
        <f t="shared" si="9"/>
        <v>-32</v>
      </c>
      <c r="Y54">
        <f t="shared" si="10"/>
        <v>4</v>
      </c>
      <c r="Z54">
        <f t="shared" si="10"/>
        <v>1</v>
      </c>
      <c r="AA54">
        <f t="shared" si="10"/>
        <v>7</v>
      </c>
      <c r="AB54">
        <f t="shared" si="11"/>
        <v>4</v>
      </c>
      <c r="AC54">
        <f t="shared" si="12"/>
        <v>3</v>
      </c>
      <c r="AD54">
        <f t="shared" si="13"/>
        <v>6</v>
      </c>
      <c r="AE54">
        <f t="shared" si="14"/>
        <v>7</v>
      </c>
      <c r="AF54">
        <f t="shared" si="14"/>
        <v>7</v>
      </c>
    </row>
    <row r="55" spans="1:33" hidden="1" outlineLevel="1">
      <c r="A55" t="s">
        <v>45</v>
      </c>
      <c r="B55" t="str">
        <f>A4</f>
        <v>Bill Cody (IRE)</v>
      </c>
      <c r="C55">
        <f>AE4</f>
        <v>251.15170000000001</v>
      </c>
      <c r="D55">
        <f>AG4</f>
        <v>71</v>
      </c>
      <c r="E55">
        <f t="shared" si="15"/>
        <v>180.15170000000001</v>
      </c>
      <c r="F55">
        <f ca="1">SUMIF(B53:B64, B55, G53:G61)</f>
        <v>0.16952216520409794</v>
      </c>
      <c r="H55">
        <f>AF4</f>
        <v>7</v>
      </c>
      <c r="J55">
        <v>4</v>
      </c>
      <c r="K55" t="str">
        <f t="shared" si="0"/>
        <v>Bill Cody (IRE)</v>
      </c>
      <c r="L55" t="str">
        <f t="shared" si="0"/>
        <v>Volcanic Sky</v>
      </c>
      <c r="M55" t="str">
        <f t="shared" si="0"/>
        <v>Nuits St Georges (IRE)</v>
      </c>
      <c r="N55" t="str">
        <f t="shared" si="1"/>
        <v>Bill Cody (IRE)</v>
      </c>
      <c r="O55" t="str">
        <f t="shared" si="2"/>
        <v>Wax And Wane</v>
      </c>
      <c r="P55" t="str">
        <f t="shared" si="3"/>
        <v>Wax And Wane</v>
      </c>
      <c r="Q55" t="str">
        <f t="shared" si="4"/>
        <v>Wax And Wane</v>
      </c>
      <c r="R55" t="str">
        <f t="shared" si="5"/>
        <v>Wax And Wane</v>
      </c>
      <c r="S55" t="str">
        <f t="shared" si="6"/>
        <v>Nuits St Georges (IRE)</v>
      </c>
      <c r="V55">
        <f t="shared" si="7"/>
        <v>28</v>
      </c>
      <c r="W55">
        <f t="shared" si="8"/>
        <v>-46</v>
      </c>
      <c r="X55">
        <f t="shared" si="9"/>
        <v>-46</v>
      </c>
      <c r="Y55">
        <f t="shared" si="10"/>
        <v>7</v>
      </c>
      <c r="Z55">
        <f t="shared" si="10"/>
        <v>2</v>
      </c>
      <c r="AA55">
        <f t="shared" si="10"/>
        <v>4</v>
      </c>
      <c r="AB55">
        <f t="shared" si="11"/>
        <v>3</v>
      </c>
      <c r="AC55">
        <f t="shared" si="12"/>
        <v>1</v>
      </c>
      <c r="AD55">
        <f t="shared" si="13"/>
        <v>1</v>
      </c>
      <c r="AE55">
        <f t="shared" si="14"/>
        <v>5</v>
      </c>
      <c r="AF55">
        <f t="shared" si="14"/>
        <v>5</v>
      </c>
    </row>
    <row r="56" spans="1:33" hidden="1" outlineLevel="1">
      <c r="A56" t="s">
        <v>46</v>
      </c>
      <c r="B56" t="str">
        <f>INDEX(A$2:A$20,MATCH(C56,M$2:M$20,0))</f>
        <v>Nuits St Georges (IRE)</v>
      </c>
      <c r="C56">
        <f>LARGE(M$2:M$20, D56)</f>
        <v>97.5</v>
      </c>
      <c r="D56">
        <v>1</v>
      </c>
      <c r="E56">
        <f>LARGE(M$2:M$20, F56)</f>
        <v>96.9</v>
      </c>
      <c r="F56">
        <v>2</v>
      </c>
      <c r="G56">
        <f t="shared" ref="G56:G61" si="16">IF(C56&gt;0, (1/C56)*(C56-E56), 0.1)</f>
        <v>6.1538461538460957E-3</v>
      </c>
      <c r="H56">
        <f t="shared" ref="H56:H61" si="17">INDEX(AF$2:AF$20,MATCH(B56,A$2:A$20,0))</f>
        <v>5.5</v>
      </c>
      <c r="J56">
        <v>5</v>
      </c>
      <c r="K56" t="str">
        <f t="shared" si="0"/>
        <v>Sea Youmzain (IRE)</v>
      </c>
      <c r="L56" t="str">
        <f t="shared" si="0"/>
        <v>Billy Ray</v>
      </c>
      <c r="M56" t="str">
        <f t="shared" si="0"/>
        <v>Billy Ray</v>
      </c>
      <c r="N56" t="str">
        <f t="shared" si="1"/>
        <v>Nuits St Georges (IRE)</v>
      </c>
      <c r="O56" t="str">
        <f t="shared" si="2"/>
        <v>Amazing Michele (FR)</v>
      </c>
      <c r="P56" t="str">
        <f t="shared" si="3"/>
        <v>Bill Cody (IRE)</v>
      </c>
      <c r="Q56" t="str">
        <f t="shared" si="4"/>
        <v>Bill Cody (IRE)</v>
      </c>
      <c r="R56" t="str">
        <f t="shared" si="5"/>
        <v>Amazing Michele (FR)</v>
      </c>
      <c r="S56" t="str">
        <f t="shared" si="6"/>
        <v>Wax And Wane</v>
      </c>
      <c r="V56">
        <f t="shared" si="7"/>
        <v>25</v>
      </c>
      <c r="W56">
        <f t="shared" si="8"/>
        <v>-61</v>
      </c>
      <c r="X56">
        <f t="shared" si="9"/>
        <v>-61</v>
      </c>
      <c r="Y56">
        <f t="shared" si="10"/>
        <v>2</v>
      </c>
      <c r="Z56">
        <f t="shared" si="10"/>
        <v>7</v>
      </c>
      <c r="AA56">
        <f t="shared" si="10"/>
        <v>1</v>
      </c>
      <c r="AB56">
        <f t="shared" si="11"/>
        <v>2</v>
      </c>
      <c r="AC56">
        <f t="shared" si="12"/>
        <v>4</v>
      </c>
      <c r="AD56">
        <f t="shared" si="13"/>
        <v>4</v>
      </c>
      <c r="AE56">
        <f t="shared" si="14"/>
        <v>1</v>
      </c>
      <c r="AF56">
        <f t="shared" si="14"/>
        <v>4</v>
      </c>
    </row>
    <row r="57" spans="1:33" hidden="1" outlineLevel="1">
      <c r="A57" t="s">
        <v>25</v>
      </c>
      <c r="B57" t="str">
        <f>INDEX(A$2:A$20,MATCH(C57,W$2:W$20,0))</f>
        <v>Sea Youmzain (IRE)</v>
      </c>
      <c r="C57">
        <f>LARGE(W$2:W$20, D57)</f>
        <v>20.331399999999999</v>
      </c>
      <c r="D57">
        <v>1</v>
      </c>
      <c r="E57">
        <f>LARGE(W$2:W$20, F57)</f>
        <v>19.5214</v>
      </c>
      <c r="F57">
        <v>2</v>
      </c>
      <c r="G57">
        <f t="shared" si="16"/>
        <v>3.9839853625426622E-2</v>
      </c>
      <c r="H57">
        <f t="shared" si="17"/>
        <v>5</v>
      </c>
      <c r="J57">
        <v>6</v>
      </c>
      <c r="K57" t="str">
        <f t="shared" si="0"/>
        <v>Wax And Wane</v>
      </c>
      <c r="L57" t="str">
        <f t="shared" si="0"/>
        <v>Nuits St Georges (IRE)</v>
      </c>
      <c r="M57" t="str">
        <f t="shared" si="0"/>
        <v>Sea Youmzain (IRE)</v>
      </c>
      <c r="N57" t="str">
        <f t="shared" si="1"/>
        <v>Wax And Wane</v>
      </c>
      <c r="O57" t="str">
        <f t="shared" si="2"/>
        <v>Billy Ray</v>
      </c>
      <c r="P57" t="str">
        <f t="shared" si="3"/>
        <v>Billy Ray</v>
      </c>
      <c r="Q57" t="str">
        <f t="shared" si="4"/>
        <v>Billy Ray</v>
      </c>
      <c r="R57" t="str">
        <f t="shared" si="5"/>
        <v>Volcanic Sky</v>
      </c>
      <c r="S57" t="str">
        <f t="shared" si="6"/>
        <v>Volcanic Sky</v>
      </c>
      <c r="V57">
        <f t="shared" si="7"/>
        <v>35</v>
      </c>
      <c r="W57">
        <f t="shared" si="8"/>
        <v>-47</v>
      </c>
      <c r="X57">
        <f t="shared" si="9"/>
        <v>-47</v>
      </c>
      <c r="Y57">
        <f t="shared" si="10"/>
        <v>1</v>
      </c>
      <c r="Z57">
        <f t="shared" si="10"/>
        <v>4</v>
      </c>
      <c r="AA57">
        <f t="shared" si="10"/>
        <v>6</v>
      </c>
      <c r="AB57">
        <f t="shared" si="11"/>
        <v>6</v>
      </c>
      <c r="AC57">
        <f t="shared" si="12"/>
        <v>7</v>
      </c>
      <c r="AD57">
        <f t="shared" si="13"/>
        <v>7</v>
      </c>
      <c r="AE57">
        <f t="shared" si="14"/>
        <v>2</v>
      </c>
      <c r="AF57">
        <f t="shared" si="14"/>
        <v>2</v>
      </c>
    </row>
    <row r="58" spans="1:33" hidden="1" outlineLevel="1">
      <c r="A58" t="s">
        <v>28</v>
      </c>
      <c r="B58" t="str">
        <f>INDEX(A$2:A$20,MATCH(C58,AA$2:AA$20,0))</f>
        <v>Volcanic Sky</v>
      </c>
      <c r="C58">
        <f>LARGE(AA$2:AA$20, D58)</f>
        <v>3.4106000000000001</v>
      </c>
      <c r="D58">
        <v>1</v>
      </c>
      <c r="E58">
        <f>LARGE(AA$2:AA$20, F58)</f>
        <v>2.9115000000000002</v>
      </c>
      <c r="F58">
        <v>2</v>
      </c>
      <c r="G58">
        <f t="shared" si="16"/>
        <v>0.1463378877616841</v>
      </c>
      <c r="H58">
        <f t="shared" si="17"/>
        <v>3.5</v>
      </c>
      <c r="J58">
        <v>7</v>
      </c>
      <c r="K58" t="str">
        <f t="shared" si="0"/>
        <v>Volcanic Sky</v>
      </c>
      <c r="L58" t="str">
        <f t="shared" si="0"/>
        <v>Bill Cody (IRE)</v>
      </c>
      <c r="M58" t="str">
        <f t="shared" si="0"/>
        <v>Wax And Wane</v>
      </c>
      <c r="N58" t="str">
        <f t="shared" si="1"/>
        <v>Amazing Michele (FR)</v>
      </c>
      <c r="O58" t="str">
        <f t="shared" si="2"/>
        <v>Nuits St Georges (IRE)</v>
      </c>
      <c r="P58" t="str">
        <f t="shared" si="3"/>
        <v>Nuits St Georges (IRE)</v>
      </c>
      <c r="Q58" t="str">
        <f t="shared" si="4"/>
        <v>Nuits St Georges (IRE)</v>
      </c>
      <c r="R58" t="str">
        <f t="shared" si="5"/>
        <v>Billy Ray</v>
      </c>
      <c r="S58" t="str">
        <f t="shared" si="6"/>
        <v>Billy Ray</v>
      </c>
      <c r="V58">
        <f t="shared" si="7"/>
        <v>25</v>
      </c>
      <c r="W58">
        <f t="shared" si="8"/>
        <v>-64</v>
      </c>
      <c r="X58">
        <f t="shared" si="9"/>
        <v>-64</v>
      </c>
      <c r="Y58">
        <f t="shared" si="10"/>
        <v>5</v>
      </c>
      <c r="Z58">
        <f t="shared" si="10"/>
        <v>3</v>
      </c>
      <c r="AA58">
        <f t="shared" si="10"/>
        <v>3</v>
      </c>
      <c r="AB58">
        <f t="shared" si="11"/>
        <v>5</v>
      </c>
      <c r="AC58">
        <f t="shared" si="12"/>
        <v>2</v>
      </c>
      <c r="AD58">
        <f t="shared" si="13"/>
        <v>2</v>
      </c>
      <c r="AE58">
        <f t="shared" si="14"/>
        <v>4</v>
      </c>
      <c r="AF58">
        <f t="shared" si="14"/>
        <v>1</v>
      </c>
    </row>
    <row r="59" spans="1:33" hidden="1" outlineLevel="1">
      <c r="A59" t="s">
        <v>30</v>
      </c>
      <c r="B59" t="str">
        <f>INDEX(A$2:A$20,MATCH(C59,AC$2:AC$20,0))</f>
        <v>Bill Cody (IRE)</v>
      </c>
      <c r="C59">
        <f>LARGE(AC$2:AC$20, D59)</f>
        <v>2.9336000000000002</v>
      </c>
      <c r="D59">
        <v>1</v>
      </c>
      <c r="E59">
        <f>LARGE(AC$2:AC$20, F59)</f>
        <v>2.7858999999999998</v>
      </c>
      <c r="F59">
        <v>2</v>
      </c>
      <c r="G59">
        <f t="shared" si="16"/>
        <v>5.0347695664030676E-2</v>
      </c>
      <c r="H59">
        <f t="shared" si="17"/>
        <v>7</v>
      </c>
      <c r="J59">
        <v>8</v>
      </c>
      <c r="K59" t="e">
        <f t="shared" si="0"/>
        <v>#NUM!</v>
      </c>
      <c r="L59" t="e">
        <f t="shared" si="0"/>
        <v>#NUM!</v>
      </c>
      <c r="M59" t="e">
        <f t="shared" si="0"/>
        <v>#NUM!</v>
      </c>
      <c r="N59" t="e">
        <f t="shared" si="1"/>
        <v>#NUM!</v>
      </c>
      <c r="O59" t="e">
        <f t="shared" si="2"/>
        <v>#NUM!</v>
      </c>
      <c r="P59" t="e">
        <f t="shared" si="3"/>
        <v>#NUM!</v>
      </c>
      <c r="Q59" t="e">
        <f t="shared" si="4"/>
        <v>#NUM!</v>
      </c>
      <c r="R59" t="e">
        <f t="shared" si="5"/>
        <v>#NUM!</v>
      </c>
      <c r="S59">
        <f t="shared" si="6"/>
        <v>0</v>
      </c>
      <c r="V59" t="e">
        <f t="shared" si="7"/>
        <v>#N/A</v>
      </c>
      <c r="W59" t="e">
        <f t="shared" si="8"/>
        <v>#N/A</v>
      </c>
      <c r="X59" t="str">
        <f t="shared" si="9"/>
        <v/>
      </c>
      <c r="Y59" t="e">
        <f t="shared" si="10"/>
        <v>#N/A</v>
      </c>
      <c r="Z59" t="e">
        <f t="shared" si="10"/>
        <v>#N/A</v>
      </c>
      <c r="AA59" t="e">
        <f t="shared" si="10"/>
        <v>#N/A</v>
      </c>
      <c r="AB59" t="e">
        <f t="shared" si="11"/>
        <v>#N/A</v>
      </c>
      <c r="AC59" t="e">
        <f t="shared" si="12"/>
        <v>#N/A</v>
      </c>
      <c r="AD59" t="e">
        <f t="shared" si="13"/>
        <v>#N/A</v>
      </c>
      <c r="AE59" t="e">
        <f t="shared" si="14"/>
        <v>#N/A</v>
      </c>
      <c r="AF59" t="e">
        <f t="shared" si="14"/>
        <v>#N/A</v>
      </c>
    </row>
    <row r="60" spans="1:33" hidden="1" outlineLevel="1">
      <c r="A60" t="s">
        <v>26</v>
      </c>
      <c r="B60" t="str">
        <f>INDEX(A$2:A$20,MATCH(C60,Y$2:Y$20,0))</f>
        <v>Volcanic Sky</v>
      </c>
      <c r="C60">
        <f>LARGE(Y$2:Y$20, D60)</f>
        <v>4.1307999999999998</v>
      </c>
      <c r="D60">
        <v>1</v>
      </c>
      <c r="E60">
        <f>LARGE(Y$2:Y$20, F60)</f>
        <v>2.1069</v>
      </c>
      <c r="F60">
        <v>2</v>
      </c>
      <c r="G60">
        <f t="shared" si="16"/>
        <v>0.48995351989929309</v>
      </c>
      <c r="H60">
        <f t="shared" si="17"/>
        <v>3.5</v>
      </c>
      <c r="J60">
        <v>9</v>
      </c>
      <c r="K60" t="e">
        <f t="shared" si="0"/>
        <v>#NUM!</v>
      </c>
      <c r="L60" t="e">
        <f t="shared" si="0"/>
        <v>#NUM!</v>
      </c>
      <c r="M60" t="e">
        <f t="shared" si="0"/>
        <v>#NUM!</v>
      </c>
      <c r="N60" t="e">
        <f t="shared" si="1"/>
        <v>#NUM!</v>
      </c>
      <c r="O60" t="e">
        <f t="shared" si="2"/>
        <v>#NUM!</v>
      </c>
      <c r="P60" t="e">
        <f t="shared" si="3"/>
        <v>#NUM!</v>
      </c>
      <c r="Q60" t="e">
        <f t="shared" si="4"/>
        <v>#NUM!</v>
      </c>
      <c r="R60" t="e">
        <f t="shared" si="5"/>
        <v>#NUM!</v>
      </c>
      <c r="S60">
        <f t="shared" si="6"/>
        <v>0</v>
      </c>
      <c r="V60" t="e">
        <f t="shared" si="7"/>
        <v>#N/A</v>
      </c>
      <c r="W60" t="e">
        <f t="shared" si="8"/>
        <v>#N/A</v>
      </c>
      <c r="X60" t="str">
        <f t="shared" si="9"/>
        <v/>
      </c>
      <c r="Y60" t="e">
        <f t="shared" si="10"/>
        <v>#N/A</v>
      </c>
      <c r="Z60" t="e">
        <f t="shared" si="10"/>
        <v>#N/A</v>
      </c>
      <c r="AA60" t="e">
        <f t="shared" si="10"/>
        <v>#N/A</v>
      </c>
      <c r="AB60" t="e">
        <f t="shared" si="11"/>
        <v>#N/A</v>
      </c>
      <c r="AC60" t="e">
        <f t="shared" si="12"/>
        <v>#N/A</v>
      </c>
      <c r="AD60" t="e">
        <f t="shared" si="13"/>
        <v>#N/A</v>
      </c>
      <c r="AE60" t="e">
        <f t="shared" si="14"/>
        <v>#N/A</v>
      </c>
      <c r="AF60" t="e">
        <f t="shared" si="14"/>
        <v>#N/A</v>
      </c>
    </row>
    <row r="61" spans="1:33" hidden="1" outlineLevel="1">
      <c r="A61" t="s">
        <v>47</v>
      </c>
      <c r="B61" t="str">
        <f>INDEX(A$2:A$20,MATCH(C61,AD$2:AD$20,0))</f>
        <v>Bill Cody (IRE)</v>
      </c>
      <c r="C61">
        <f>LARGE(AD$2:AD$20, D61)</f>
        <v>35.6813</v>
      </c>
      <c r="D61">
        <v>1</v>
      </c>
      <c r="E61">
        <f>LARGE(AD$2:AD$20, F61)</f>
        <v>31.428999999999998</v>
      </c>
      <c r="F61">
        <v>2</v>
      </c>
      <c r="G61">
        <f t="shared" si="16"/>
        <v>0.11917446954006726</v>
      </c>
      <c r="H61">
        <f t="shared" si="17"/>
        <v>7</v>
      </c>
      <c r="J61">
        <v>10</v>
      </c>
      <c r="K61" t="e">
        <f t="shared" si="0"/>
        <v>#NUM!</v>
      </c>
      <c r="L61" t="e">
        <f t="shared" si="0"/>
        <v>#NUM!</v>
      </c>
      <c r="M61" t="e">
        <f t="shared" si="0"/>
        <v>#NUM!</v>
      </c>
      <c r="N61" t="e">
        <f t="shared" si="1"/>
        <v>#NUM!</v>
      </c>
      <c r="O61" t="e">
        <f t="shared" si="2"/>
        <v>#NUM!</v>
      </c>
      <c r="P61" t="e">
        <f t="shared" si="3"/>
        <v>#NUM!</v>
      </c>
      <c r="Q61" t="e">
        <f t="shared" si="4"/>
        <v>#NUM!</v>
      </c>
      <c r="R61" t="e">
        <f t="shared" si="5"/>
        <v>#NUM!</v>
      </c>
      <c r="S61">
        <f t="shared" si="6"/>
        <v>0</v>
      </c>
      <c r="V61" t="e">
        <f t="shared" si="7"/>
        <v>#N/A</v>
      </c>
      <c r="W61" t="e">
        <f t="shared" si="8"/>
        <v>#N/A</v>
      </c>
      <c r="X61" t="str">
        <f>IF(ISNA(W61),"",W61)</f>
        <v/>
      </c>
      <c r="Y61" t="e">
        <f t="shared" si="10"/>
        <v>#N/A</v>
      </c>
      <c r="Z61" t="e">
        <f t="shared" si="10"/>
        <v>#N/A</v>
      </c>
      <c r="AA61" t="e">
        <f t="shared" si="10"/>
        <v>#N/A</v>
      </c>
      <c r="AB61" t="e">
        <f t="shared" si="11"/>
        <v>#N/A</v>
      </c>
      <c r="AC61" t="e">
        <f t="shared" si="12"/>
        <v>#N/A</v>
      </c>
      <c r="AD61" t="e">
        <f t="shared" si="13"/>
        <v>#N/A</v>
      </c>
      <c r="AE61" t="e">
        <f t="shared" si="14"/>
        <v>#N/A</v>
      </c>
      <c r="AF61" t="e">
        <f t="shared" si="14"/>
        <v>#N/A</v>
      </c>
    </row>
    <row r="62" spans="1:33" hidden="1" outlineLevel="1">
      <c r="A62" t="s">
        <v>116</v>
      </c>
      <c r="B62" t="str">
        <f>IF(OR(D2="5f ", D2="6f ", D2="7f ", D2="1m "), B57, IF(J2="2yo", B59, B53))</f>
        <v>Amazing Michele (FR)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 t="e">
        <f t="shared" si="10"/>
        <v>#N/A</v>
      </c>
      <c r="Z62" t="e">
        <f t="shared" si="10"/>
        <v>#N/A</v>
      </c>
      <c r="AA62" t="e">
        <f t="shared" si="10"/>
        <v>#N/A</v>
      </c>
      <c r="AB62" t="e">
        <f t="shared" si="11"/>
        <v>#N/A</v>
      </c>
      <c r="AC62" t="e">
        <f t="shared" si="12"/>
        <v>#N/A</v>
      </c>
      <c r="AD62" t="e">
        <f t="shared" si="13"/>
        <v>#N/A</v>
      </c>
      <c r="AE62" t="e">
        <f t="shared" si="14"/>
        <v>#N/A</v>
      </c>
      <c r="AF62" t="e">
        <f t="shared" si="14"/>
        <v>#N/A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Volcanic Sky</v>
      </c>
      <c r="C63" t="str">
        <f>IF(G68="Handicap", INDEX(B53:B55,(MATCH(LARGE(D53:D55,3),D53:D55,0))))</f>
        <v>Bill Cody (IRE)</v>
      </c>
      <c r="D63" t="str">
        <f>IF(G68="Handicap", INDEX(B53:B55,(MATCH(LARGE(E53:E55,1),E53:E55,0))))</f>
        <v>Amazing Michele (FR)</v>
      </c>
      <c r="G63" t="s">
        <v>68</v>
      </c>
      <c r="H63">
        <f>COUNTIF(A2:A30, "*")</f>
        <v>7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 t="e">
        <f t="shared" si="10"/>
        <v>#N/A</v>
      </c>
      <c r="AB63" t="e">
        <f t="shared" si="11"/>
        <v>#N/A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Bill Cody (IRE)</v>
      </c>
      <c r="C64">
        <f>INDEX(AF$2:AF$20,MATCH(B64,A$2:A$20,0))</f>
        <v>7</v>
      </c>
      <c r="D64">
        <v>1</v>
      </c>
      <c r="E64">
        <f>SUMIF(B53:B61, B64, G53:G61)</f>
        <v>0.16952216520409794</v>
      </c>
      <c r="F64">
        <v>0</v>
      </c>
      <c r="G64" t="str">
        <f>K2</f>
        <v>Market Cross Jewellers Handicap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1m6f </v>
      </c>
      <c r="H65">
        <f>LARGE(G58:G60, 1)</f>
        <v>0.48995351989929309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9704</v>
      </c>
      <c r="H66">
        <f ca="1">LARGE(F53:F55, 1)</f>
        <v>0.16952216520409794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Bill Cody (IRE)</v>
      </c>
      <c r="F67">
        <f>IF(H63&lt;11, F66+1, F66)</f>
        <v>1</v>
      </c>
      <c r="G67" t="str">
        <f>G2</f>
        <v>Soft</v>
      </c>
      <c r="H67" t="str">
        <f ca="1">INDEX(B53:B55,MATCH(H66,F53:F55,0))</f>
        <v>Bill Cody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Bill Cody (IRE)</v>
      </c>
      <c r="B68" t="str">
        <f ca="1">IF(ISNA(A68), B56, A68)</f>
        <v>Bill Cody (IRE)</v>
      </c>
      <c r="C68">
        <f ca="1">INDEX(AF$2:AF$20,MATCH(B68,A$2:A$20,0))</f>
        <v>7</v>
      </c>
      <c r="D68">
        <v>1</v>
      </c>
      <c r="F68">
        <f ca="1">IF(E70&gt;0.5, F67+1, F67)</f>
        <v>1</v>
      </c>
      <c r="G68" t="str">
        <f>I2</f>
        <v>Handicap</v>
      </c>
      <c r="H68">
        <f ca="1">IF(G66&gt;10000, G70+1, G70)</f>
        <v>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Bill Cody (IRE)</v>
      </c>
      <c r="C69">
        <f ca="1">INDEX(AF$2:AF$20,MATCH(B69,A$2:A$20,0))</f>
        <v>7</v>
      </c>
      <c r="D69">
        <v>1</v>
      </c>
      <c r="F69">
        <f ca="1">IF(E70&gt;1, F68+1, F68)</f>
        <v>1</v>
      </c>
      <c r="G69">
        <f ca="1">IF(G66&lt;5000, F70-1, F70)</f>
        <v>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Bill Cody (IRE)</v>
      </c>
      <c r="C70">
        <f ca="1">INDEX(AF$2:AF$20,MATCH(B70,A$2:A$20,0))</f>
        <v>7</v>
      </c>
      <c r="D70">
        <v>1</v>
      </c>
      <c r="E70">
        <f ca="1">SUMIF(B53:B61, B70, G53:G61)</f>
        <v>0.16952216520409794</v>
      </c>
      <c r="F70">
        <f ca="1">IF(E70&gt;1.5, F69+1, F69)</f>
        <v>1</v>
      </c>
      <c r="G70">
        <f ca="1">IF(H63&gt;15, G69-1, G69)</f>
        <v>1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Amazing Michele (FR)</v>
      </c>
      <c r="C72">
        <f>C53</f>
        <v>260.4058</v>
      </c>
      <c r="D72">
        <f>(1/C72)*(C72-C73)</f>
        <v>2.8582696698767795E-2</v>
      </c>
      <c r="E72">
        <f>H53</f>
        <v>2.75</v>
      </c>
      <c r="F72">
        <f>(E72*10)-10</f>
        <v>17.5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Sea Youmzain (IRE)</v>
      </c>
      <c r="C73">
        <f t="shared" si="19"/>
        <v>252.96270000000001</v>
      </c>
      <c r="D73">
        <f>(1/C73)*(C73-C74)</f>
        <v>7.1591582474412503E-3</v>
      </c>
      <c r="E73">
        <f t="shared" ref="E73:E74" si="20">H54</f>
        <v>5</v>
      </c>
      <c r="F73">
        <f>(E73*10)-10</f>
        <v>40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Bill Cody (IRE)</v>
      </c>
      <c r="C74">
        <f t="shared" si="19"/>
        <v>251.15170000000001</v>
      </c>
      <c r="E74">
        <f t="shared" si="20"/>
        <v>7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2.75</v>
      </c>
      <c r="C77">
        <f>SMALL(AF2:AF50, 1)</f>
        <v>2.75</v>
      </c>
      <c r="D77" t="str">
        <f>IF(G77&lt;=3, "YES", "NO")</f>
        <v>YES</v>
      </c>
      <c r="E77">
        <f>IF(C77=0,SMALL(AF2:AF49,2), C77)</f>
        <v>2.75</v>
      </c>
      <c r="F77">
        <f>IF(E77=0, SMALL(AF2:AF49, 3), E77)</f>
        <v>2.75</v>
      </c>
      <c r="G77">
        <f>IF(F77=0, SMALL(AF2:AF49, 4), F77)</f>
        <v>2.75</v>
      </c>
      <c r="H77" t="str">
        <f>INDEX(A2:A50, MATCH(G77, AF2:AF50, 0))</f>
        <v>Amazing Michele (FR)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260.4058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260.4058</v>
      </c>
      <c r="C79">
        <f>C78/B79</f>
        <v>3.8401602422065866E-5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Amazing Michele (FR) is highly rated.</v>
      </c>
      <c r="H79" t="str">
        <f>INDEX(A2:A50, MATCH(B79, AE2:AE50, 0))</f>
        <v>Amazing Michele (FR)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10.843299999999999</v>
      </c>
      <c r="C80">
        <f>(B81-B80)+0.01</f>
        <v>9.4980999999999991</v>
      </c>
      <c r="D80" t="str">
        <f>D2</f>
        <v xml:space="preserve">1m6f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20.331399999999999</v>
      </c>
      <c r="C81">
        <f>C80/B81</f>
        <v>0.46716409101193229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Billy Ray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Redcar</v>
      </c>
    </row>
    <row r="82" spans="1:19" hidden="1" outlineLevel="1">
      <c r="A82" t="s">
        <v>110</v>
      </c>
      <c r="B82">
        <f>INDEX(M2:M49, MATCH(H77, A2:A49, 0))</f>
        <v>96.9</v>
      </c>
      <c r="C82">
        <f>(B83-B82)+0.01</f>
        <v>0.60999999999999432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97.5</v>
      </c>
      <c r="C83">
        <f>C82/B83</f>
        <v>6.2564102564101982E-3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Amazing Michele (FR)is the form horse.</v>
      </c>
      <c r="H83" t="str">
        <f>INDEX(A2:A50,MATCH(B83,INDEX(M2:M50,0)))</f>
        <v>Billy Ray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1.6618999999999999</v>
      </c>
      <c r="C84">
        <f>(B85-B84)+0.01</f>
        <v>1.2817000000000003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2.9336000000000002</v>
      </c>
      <c r="C85">
        <f>C84/B85</f>
        <v>0.43690346332151631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Bill Cody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22.517099999999999</v>
      </c>
      <c r="C86">
        <f>(B87-B86)+0.01</f>
        <v>13.174200000000001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35.6813</v>
      </c>
      <c r="C87">
        <f>C86/B87</f>
        <v>0.36921861030848091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Bill Cody (IRE) is 36.92% ahead of Amazing Michele (FR). </v>
      </c>
      <c r="H87" t="str">
        <f>INDEX(A2:A50, MATCH(B87, AD2:AD50, 0))</f>
        <v>Bill Cody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1.988</v>
      </c>
      <c r="C88">
        <f>B89-B88</f>
        <v>2.1427999999999998</v>
      </c>
      <c r="H88" t="str">
        <f>INDEX(X2:X50, MATCH(B88, Y2:Y50, 0))</f>
        <v>Mathers, Patrick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4.1307999999999998</v>
      </c>
      <c r="C89">
        <f>C88/B89</f>
        <v>0.51873729059746299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Rawlinson, Ali is 51.87% ahead of Mathers, Patrick. </v>
      </c>
      <c r="H89" t="str">
        <f>INDEX(X2:X50, MATCH(B89, Y2:Y50, 0))</f>
        <v>Rawlinson, Ali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64.275199999999998</v>
      </c>
      <c r="C90">
        <f>(B91-B90)+0.01</f>
        <v>15.991000000000009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80.256200000000007</v>
      </c>
      <c r="C91">
        <f>(C90+0.01)/(B91+0.01)</f>
        <v>0.1993491656512954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Wax And Wane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8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</v>
      </c>
    </row>
    <row r="96" spans="1:19" hidden="1" outlineLevel="1">
      <c r="A96" t="s">
        <v>70</v>
      </c>
      <c r="B96">
        <f>INDEX(Sheet1!H:H, MATCH($A$51, Sheet1!$A:$A,0))</f>
        <v>0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0.375</v>
      </c>
      <c r="C97" t="b">
        <f>IF(AND($B$94&gt;15,B97&gt;0.25),B56)</f>
        <v>0</v>
      </c>
      <c r="D97">
        <f t="shared" si="22"/>
        <v>6</v>
      </c>
      <c r="E97">
        <f t="shared" si="23"/>
        <v>1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0.125</v>
      </c>
      <c r="C101" t="b">
        <f>IF(AND($B$94&gt;15,B101&gt;0.25),B60)</f>
        <v>0</v>
      </c>
      <c r="D101">
        <f t="shared" si="22"/>
        <v>5</v>
      </c>
      <c r="E101">
        <f t="shared" si="23"/>
        <v>2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8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8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8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8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8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8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1.42578125" bestFit="1" customWidth="1"/>
    <col min="2" max="2" width="17.85546875" bestFit="1" customWidth="1"/>
    <col min="3" max="5" width="12" bestFit="1" customWidth="1"/>
    <col min="6" max="6" width="13.28515625" bestFit="1" customWidth="1"/>
    <col min="7" max="7" width="97" bestFit="1" customWidth="1"/>
    <col min="8" max="8" width="17.85546875" bestFit="1" customWidth="1"/>
    <col min="9" max="9" width="13.42578125" bestFit="1" customWidth="1"/>
    <col min="10" max="10" width="16.28515625" bestFit="1" customWidth="1"/>
    <col min="11" max="11" width="27.140625" bestFit="1" customWidth="1"/>
    <col min="12" max="12" width="19.5703125" bestFit="1" customWidth="1"/>
    <col min="13" max="13" width="17.85546875" bestFit="1" customWidth="1"/>
    <col min="14" max="14" width="19.5703125" bestFit="1" customWidth="1"/>
    <col min="15" max="17" width="21.42578125" bestFit="1" customWidth="1"/>
    <col min="18" max="18" width="20" bestFit="1" customWidth="1"/>
    <col min="19" max="19" width="21.425781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5" bestFit="1" customWidth="1"/>
    <col min="25" max="25" width="14.42578125" bestFit="1" customWidth="1"/>
    <col min="26" max="26" width="22.42578125" bestFit="1" customWidth="1"/>
    <col min="27" max="27" width="15" bestFit="1" customWidth="1"/>
    <col min="28" max="28" width="20.855468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7.570312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900</v>
      </c>
      <c r="B2" s="1">
        <v>0.59722222222222221</v>
      </c>
      <c r="C2" t="s">
        <v>224</v>
      </c>
      <c r="D2" t="s">
        <v>484</v>
      </c>
      <c r="F2">
        <v>7632</v>
      </c>
      <c r="G2" t="s">
        <v>231</v>
      </c>
      <c r="H2" t="s">
        <v>232</v>
      </c>
      <c r="I2" t="s">
        <v>233</v>
      </c>
      <c r="J2" t="s">
        <v>778</v>
      </c>
      <c r="K2" t="s">
        <v>899</v>
      </c>
      <c r="L2">
        <v>3</v>
      </c>
      <c r="M2">
        <v>75.789400000000001</v>
      </c>
      <c r="N2">
        <v>71.279700000000005</v>
      </c>
      <c r="O2">
        <v>32.128799999999998</v>
      </c>
      <c r="P2">
        <v>10.6035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18.7607</v>
      </c>
      <c r="X2" t="s">
        <v>444</v>
      </c>
      <c r="Y2">
        <v>1.9692000000000001</v>
      </c>
      <c r="Z2" t="s">
        <v>901</v>
      </c>
      <c r="AA2">
        <v>0.1452</v>
      </c>
      <c r="AB2" t="s">
        <v>902</v>
      </c>
      <c r="AC2">
        <v>1.4906999999999999</v>
      </c>
      <c r="AD2">
        <v>11.1</v>
      </c>
      <c r="AE2" s="23">
        <v>247.43350000000001</v>
      </c>
      <c r="AF2">
        <v>3</v>
      </c>
      <c r="AG2">
        <v>75</v>
      </c>
    </row>
    <row r="3" spans="1:33">
      <c r="A3" t="s">
        <v>903</v>
      </c>
      <c r="B3" s="1">
        <v>0.59722222222222221</v>
      </c>
      <c r="C3" t="s">
        <v>224</v>
      </c>
      <c r="D3" t="s">
        <v>484</v>
      </c>
      <c r="F3">
        <v>7632</v>
      </c>
      <c r="G3" t="s">
        <v>231</v>
      </c>
      <c r="H3" t="s">
        <v>232</v>
      </c>
      <c r="I3" t="s">
        <v>233</v>
      </c>
      <c r="J3" t="s">
        <v>778</v>
      </c>
      <c r="K3" t="s">
        <v>899</v>
      </c>
      <c r="L3">
        <v>3</v>
      </c>
      <c r="M3">
        <v>85.36</v>
      </c>
      <c r="N3">
        <v>52.536499999999997</v>
      </c>
      <c r="O3">
        <v>31.877700000000001</v>
      </c>
      <c r="P3">
        <v>8.3027999999999995</v>
      </c>
      <c r="Q3">
        <v>3.7458</v>
      </c>
      <c r="R3">
        <v>0</v>
      </c>
      <c r="S3">
        <v>0</v>
      </c>
      <c r="T3">
        <v>0</v>
      </c>
      <c r="U3">
        <v>0</v>
      </c>
      <c r="V3">
        <v>0</v>
      </c>
      <c r="W3">
        <v>18.197900000000001</v>
      </c>
      <c r="X3" t="s">
        <v>441</v>
      </c>
      <c r="Y3">
        <v>0.95679999999999998</v>
      </c>
      <c r="Z3" t="s">
        <v>442</v>
      </c>
      <c r="AA3">
        <v>1.5294000000000001</v>
      </c>
      <c r="AB3" t="s">
        <v>497</v>
      </c>
      <c r="AC3">
        <v>0.97</v>
      </c>
      <c r="AD3">
        <v>9.85</v>
      </c>
      <c r="AE3">
        <v>227.30369999999999</v>
      </c>
      <c r="AF3">
        <v>8</v>
      </c>
      <c r="AG3">
        <v>65</v>
      </c>
    </row>
    <row r="4" spans="1:33">
      <c r="A4" t="s">
        <v>904</v>
      </c>
      <c r="B4" s="1">
        <v>0.59722222222222221</v>
      </c>
      <c r="C4" t="s">
        <v>224</v>
      </c>
      <c r="D4" t="s">
        <v>484</v>
      </c>
      <c r="F4">
        <v>7632</v>
      </c>
      <c r="G4" t="s">
        <v>231</v>
      </c>
      <c r="H4" t="s">
        <v>232</v>
      </c>
      <c r="I4" t="s">
        <v>233</v>
      </c>
      <c r="J4" t="s">
        <v>778</v>
      </c>
      <c r="K4" t="s">
        <v>899</v>
      </c>
      <c r="L4">
        <v>3</v>
      </c>
      <c r="M4">
        <v>83.095500000000001</v>
      </c>
      <c r="N4">
        <v>48.753599999999999</v>
      </c>
      <c r="O4">
        <v>22.6342</v>
      </c>
      <c r="P4">
        <v>6.9810999999999996</v>
      </c>
      <c r="Q4">
        <v>3.8408000000000002</v>
      </c>
      <c r="R4">
        <v>0</v>
      </c>
      <c r="S4">
        <v>0</v>
      </c>
      <c r="T4">
        <v>0</v>
      </c>
      <c r="U4">
        <v>0</v>
      </c>
      <c r="V4">
        <v>0</v>
      </c>
      <c r="W4">
        <v>18.8629</v>
      </c>
      <c r="X4" t="s">
        <v>473</v>
      </c>
      <c r="Y4">
        <v>2.1421999999999999</v>
      </c>
      <c r="Z4" t="s">
        <v>474</v>
      </c>
      <c r="AA4">
        <v>1.8369</v>
      </c>
      <c r="AB4" t="s">
        <v>905</v>
      </c>
      <c r="AC4">
        <v>1.2645999999999999</v>
      </c>
      <c r="AD4">
        <v>14.6</v>
      </c>
      <c r="AE4">
        <v>216.3486</v>
      </c>
      <c r="AF4">
        <v>2.25</v>
      </c>
      <c r="AG4">
        <v>79</v>
      </c>
    </row>
    <row r="5" spans="1:33">
      <c r="A5" t="s">
        <v>906</v>
      </c>
      <c r="B5" s="1">
        <v>0.59722222222222221</v>
      </c>
      <c r="C5" t="s">
        <v>224</v>
      </c>
      <c r="D5" t="s">
        <v>484</v>
      </c>
      <c r="F5">
        <v>7632</v>
      </c>
      <c r="G5" t="s">
        <v>231</v>
      </c>
      <c r="H5" t="s">
        <v>232</v>
      </c>
      <c r="I5" t="s">
        <v>233</v>
      </c>
      <c r="J5" t="s">
        <v>778</v>
      </c>
      <c r="K5" t="s">
        <v>899</v>
      </c>
      <c r="L5">
        <v>3</v>
      </c>
      <c r="M5">
        <v>93.883600000000001</v>
      </c>
      <c r="N5">
        <v>44.549500000000002</v>
      </c>
      <c r="O5">
        <v>16.124199999999998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18.855699999999999</v>
      </c>
      <c r="X5" t="s">
        <v>469</v>
      </c>
      <c r="Y5">
        <v>1.3923000000000001</v>
      </c>
      <c r="Z5" t="s">
        <v>907</v>
      </c>
      <c r="AA5">
        <v>1.0283</v>
      </c>
      <c r="AB5" t="s">
        <v>319</v>
      </c>
      <c r="AC5">
        <v>1.3934</v>
      </c>
      <c r="AD5">
        <v>9.766</v>
      </c>
      <c r="AE5">
        <v>214.90549999999999</v>
      </c>
      <c r="AF5">
        <v>3.33</v>
      </c>
      <c r="AG5">
        <v>0</v>
      </c>
    </row>
    <row r="6" spans="1:33">
      <c r="A6" t="s">
        <v>908</v>
      </c>
      <c r="B6" s="1">
        <v>0.59722222222222221</v>
      </c>
      <c r="C6" t="s">
        <v>224</v>
      </c>
      <c r="D6" t="s">
        <v>484</v>
      </c>
      <c r="F6">
        <v>7632</v>
      </c>
      <c r="G6" t="s">
        <v>231</v>
      </c>
      <c r="H6" t="s">
        <v>232</v>
      </c>
      <c r="I6" t="s">
        <v>233</v>
      </c>
      <c r="J6" t="s">
        <v>778</v>
      </c>
      <c r="K6" t="s">
        <v>899</v>
      </c>
      <c r="L6">
        <v>4</v>
      </c>
      <c r="M6">
        <v>59.651200000000003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5.7142999999999997</v>
      </c>
      <c r="X6" t="s">
        <v>909</v>
      </c>
      <c r="Y6">
        <v>0.78539999999999999</v>
      </c>
      <c r="Z6" t="s">
        <v>910</v>
      </c>
      <c r="AA6">
        <v>0.36840000000000001</v>
      </c>
      <c r="AB6" t="s">
        <v>911</v>
      </c>
      <c r="AC6">
        <v>0.70409999999999995</v>
      </c>
      <c r="AD6">
        <v>1.5</v>
      </c>
      <c r="AE6">
        <v>159.453</v>
      </c>
      <c r="AF6">
        <v>16</v>
      </c>
      <c r="AG6">
        <v>0</v>
      </c>
    </row>
    <row r="7" spans="1:33">
      <c r="A7" t="s">
        <v>912</v>
      </c>
      <c r="B7" s="1">
        <v>0.59722222222222221</v>
      </c>
      <c r="C7" t="s">
        <v>224</v>
      </c>
      <c r="D7" t="s">
        <v>484</v>
      </c>
      <c r="F7">
        <v>7632</v>
      </c>
      <c r="G7" t="s">
        <v>231</v>
      </c>
      <c r="H7" t="s">
        <v>232</v>
      </c>
      <c r="I7" t="s">
        <v>233</v>
      </c>
      <c r="J7" t="s">
        <v>778</v>
      </c>
      <c r="K7" t="s">
        <v>899</v>
      </c>
      <c r="L7">
        <v>3</v>
      </c>
      <c r="M7">
        <v>52.911999999999999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13.3743</v>
      </c>
      <c r="X7" t="s">
        <v>634</v>
      </c>
      <c r="Y7">
        <v>0.73899999999999999</v>
      </c>
      <c r="Z7" t="s">
        <v>910</v>
      </c>
      <c r="AA7">
        <v>0.36840000000000001</v>
      </c>
      <c r="AB7" t="s">
        <v>303</v>
      </c>
      <c r="AC7">
        <v>1.5091000000000001</v>
      </c>
      <c r="AD7">
        <v>3.6</v>
      </c>
      <c r="AE7">
        <v>152.982</v>
      </c>
      <c r="AF7">
        <v>33</v>
      </c>
      <c r="AG7">
        <v>0</v>
      </c>
    </row>
    <row r="8" spans="1:33">
      <c r="A8" t="s">
        <v>913</v>
      </c>
      <c r="B8" s="1">
        <v>0.59722222222222221</v>
      </c>
      <c r="C8" t="s">
        <v>224</v>
      </c>
      <c r="D8" t="s">
        <v>484</v>
      </c>
      <c r="F8">
        <v>7632</v>
      </c>
      <c r="G8" t="s">
        <v>231</v>
      </c>
      <c r="H8" t="s">
        <v>232</v>
      </c>
      <c r="I8" t="s">
        <v>233</v>
      </c>
      <c r="J8" t="s">
        <v>778</v>
      </c>
      <c r="K8" t="s">
        <v>899</v>
      </c>
      <c r="L8">
        <v>3</v>
      </c>
      <c r="M8">
        <v>56.280099999999997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 t="s">
        <v>644</v>
      </c>
      <c r="Y8">
        <v>1.6682999999999999</v>
      </c>
      <c r="Z8" t="s">
        <v>365</v>
      </c>
      <c r="AA8">
        <v>1.8451</v>
      </c>
      <c r="AB8" t="s">
        <v>268</v>
      </c>
      <c r="AC8">
        <v>2.0451000000000001</v>
      </c>
      <c r="AD8">
        <v>3.6</v>
      </c>
      <c r="AE8">
        <v>151.04050000000001</v>
      </c>
      <c r="AF8">
        <v>25</v>
      </c>
      <c r="AG8">
        <v>0</v>
      </c>
    </row>
    <row r="9" spans="1:33">
      <c r="A9" t="s">
        <v>914</v>
      </c>
      <c r="B9" s="1">
        <v>0.59722222222222221</v>
      </c>
      <c r="C9" t="s">
        <v>224</v>
      </c>
      <c r="D9" t="s">
        <v>484</v>
      </c>
      <c r="F9">
        <v>7632</v>
      </c>
      <c r="G9" t="s">
        <v>231</v>
      </c>
      <c r="H9" t="s">
        <v>232</v>
      </c>
      <c r="I9" t="s">
        <v>233</v>
      </c>
      <c r="J9" t="s">
        <v>778</v>
      </c>
      <c r="K9" t="s">
        <v>899</v>
      </c>
      <c r="L9">
        <v>3</v>
      </c>
      <c r="M9">
        <v>40.031500000000001</v>
      </c>
      <c r="N9">
        <v>42.9221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17.457100000000001</v>
      </c>
      <c r="X9" t="s">
        <v>617</v>
      </c>
      <c r="Y9">
        <v>0.3962</v>
      </c>
      <c r="Z9" t="s">
        <v>915</v>
      </c>
      <c r="AA9">
        <v>0.08</v>
      </c>
      <c r="AB9" t="s">
        <v>916</v>
      </c>
      <c r="AC9">
        <v>0.55710000000000004</v>
      </c>
      <c r="AD9">
        <v>4.0999999999999996</v>
      </c>
      <c r="AE9">
        <v>143.06450000000001</v>
      </c>
      <c r="AF9">
        <v>50</v>
      </c>
      <c r="AG9">
        <v>0</v>
      </c>
    </row>
    <row r="10" spans="1:33">
      <c r="A10" t="s">
        <v>917</v>
      </c>
      <c r="B10" s="1">
        <v>0.59722222222222221</v>
      </c>
      <c r="C10" t="s">
        <v>224</v>
      </c>
      <c r="D10" t="s">
        <v>484</v>
      </c>
      <c r="F10">
        <v>7632</v>
      </c>
      <c r="G10" t="s">
        <v>231</v>
      </c>
      <c r="H10" t="s">
        <v>232</v>
      </c>
      <c r="I10" t="s">
        <v>233</v>
      </c>
      <c r="J10" t="s">
        <v>778</v>
      </c>
      <c r="K10" t="s">
        <v>899</v>
      </c>
      <c r="L10">
        <v>3</v>
      </c>
      <c r="M10">
        <v>42.345199999999998</v>
      </c>
      <c r="N10">
        <v>42.122599999999998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11.835699999999999</v>
      </c>
      <c r="X10" t="s">
        <v>637</v>
      </c>
      <c r="Y10">
        <v>0.31419999999999998</v>
      </c>
      <c r="Z10" t="s">
        <v>918</v>
      </c>
      <c r="AA10">
        <v>0.1701</v>
      </c>
      <c r="AB10" t="s">
        <v>628</v>
      </c>
      <c r="AC10">
        <v>1.5454000000000001</v>
      </c>
      <c r="AD10">
        <v>2.1</v>
      </c>
      <c r="AE10">
        <v>138.47999999999999</v>
      </c>
      <c r="AF10">
        <v>50</v>
      </c>
      <c r="AG10">
        <v>0</v>
      </c>
    </row>
    <row r="11" spans="1:33">
      <c r="A11" t="s">
        <v>919</v>
      </c>
      <c r="B11" s="1">
        <v>0.59722222222222221</v>
      </c>
      <c r="C11" t="s">
        <v>224</v>
      </c>
      <c r="D11" t="s">
        <v>484</v>
      </c>
      <c r="F11">
        <v>7632</v>
      </c>
      <c r="G11" t="s">
        <v>231</v>
      </c>
      <c r="H11" t="s">
        <v>232</v>
      </c>
      <c r="I11" t="s">
        <v>233</v>
      </c>
      <c r="J11" t="s">
        <v>778</v>
      </c>
      <c r="K11" t="s">
        <v>899</v>
      </c>
      <c r="L11">
        <v>3</v>
      </c>
      <c r="M11">
        <v>35.490400000000001</v>
      </c>
      <c r="N11">
        <v>38.071800000000003</v>
      </c>
      <c r="O11">
        <v>19.2395</v>
      </c>
      <c r="P11">
        <v>4.3677999999999999</v>
      </c>
      <c r="Q11">
        <v>3.8592</v>
      </c>
      <c r="R11">
        <v>0</v>
      </c>
      <c r="S11">
        <v>0</v>
      </c>
      <c r="T11">
        <v>0</v>
      </c>
      <c r="U11">
        <v>0</v>
      </c>
      <c r="V11">
        <v>0</v>
      </c>
      <c r="W11">
        <v>11.3193</v>
      </c>
      <c r="X11" t="s">
        <v>614</v>
      </c>
      <c r="Y11">
        <v>2.7254</v>
      </c>
      <c r="Z11" t="s">
        <v>920</v>
      </c>
      <c r="AA11">
        <v>1.2634000000000001</v>
      </c>
      <c r="AB11" t="s">
        <v>303</v>
      </c>
      <c r="AC11">
        <v>1.5091000000000001</v>
      </c>
      <c r="AD11">
        <v>5.6</v>
      </c>
      <c r="AE11">
        <v>132.03790000000001</v>
      </c>
      <c r="AF11">
        <v>66</v>
      </c>
      <c r="AG11">
        <v>0</v>
      </c>
    </row>
    <row r="12" spans="1:33">
      <c r="A12" t="s">
        <v>921</v>
      </c>
      <c r="B12" s="1">
        <v>0.59722222222222221</v>
      </c>
      <c r="C12" t="s">
        <v>224</v>
      </c>
      <c r="D12" t="s">
        <v>484</v>
      </c>
      <c r="F12">
        <v>7632</v>
      </c>
      <c r="G12" t="s">
        <v>231</v>
      </c>
      <c r="H12" t="s">
        <v>232</v>
      </c>
      <c r="I12" t="s">
        <v>233</v>
      </c>
      <c r="J12" t="s">
        <v>778</v>
      </c>
      <c r="K12" t="s">
        <v>899</v>
      </c>
      <c r="L12">
        <v>6</v>
      </c>
      <c r="M12">
        <v>27.007000000000001</v>
      </c>
      <c r="N12">
        <v>20.442599999999999</v>
      </c>
      <c r="O12">
        <v>7.9672000000000001</v>
      </c>
      <c r="P12">
        <v>3.7776000000000001</v>
      </c>
      <c r="Q12">
        <v>3.0661999999999998</v>
      </c>
      <c r="R12">
        <v>2.3138000000000001</v>
      </c>
      <c r="S12">
        <v>1.4167000000000001</v>
      </c>
      <c r="T12">
        <v>0.92300000000000004</v>
      </c>
      <c r="U12">
        <v>0.66920000000000002</v>
      </c>
      <c r="V12">
        <v>0.54749999999999999</v>
      </c>
      <c r="W12">
        <v>15.5221</v>
      </c>
      <c r="X12" t="s">
        <v>448</v>
      </c>
      <c r="Y12">
        <v>0.77310000000000001</v>
      </c>
      <c r="Z12" t="s">
        <v>922</v>
      </c>
      <c r="AA12">
        <v>0.29680000000000001</v>
      </c>
      <c r="AB12" t="s">
        <v>239</v>
      </c>
      <c r="AC12">
        <v>1.6297999999999999</v>
      </c>
      <c r="AD12">
        <v>6.4794999999999998</v>
      </c>
      <c r="AE12">
        <v>92.831900000000005</v>
      </c>
      <c r="AF12">
        <v>150</v>
      </c>
      <c r="AG12">
        <v>28</v>
      </c>
    </row>
    <row r="13" spans="1:33">
      <c r="A13" t="s">
        <v>923</v>
      </c>
      <c r="B13" s="1">
        <v>0.59722222222222221</v>
      </c>
      <c r="C13" t="s">
        <v>224</v>
      </c>
      <c r="D13" t="s">
        <v>484</v>
      </c>
      <c r="F13">
        <v>7632</v>
      </c>
      <c r="G13" t="s">
        <v>231</v>
      </c>
      <c r="H13" t="s">
        <v>232</v>
      </c>
      <c r="I13" t="s">
        <v>233</v>
      </c>
      <c r="J13" t="s">
        <v>778</v>
      </c>
      <c r="K13" t="s">
        <v>899</v>
      </c>
      <c r="L13">
        <v>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 t="s">
        <v>465</v>
      </c>
      <c r="Y13">
        <v>0.94259999999999999</v>
      </c>
      <c r="Z13" t="s">
        <v>627</v>
      </c>
      <c r="AA13">
        <v>1.1705000000000001</v>
      </c>
      <c r="AB13" t="s">
        <v>268</v>
      </c>
      <c r="AC13">
        <v>2.0451000000000001</v>
      </c>
      <c r="AD13">
        <v>2.1</v>
      </c>
      <c r="AE13">
        <v>6.2582000000000004</v>
      </c>
      <c r="AF13">
        <v>14</v>
      </c>
      <c r="AG13">
        <v>0</v>
      </c>
    </row>
    <row r="14" spans="1:33">
      <c r="A14" t="s">
        <v>924</v>
      </c>
      <c r="B14" s="1">
        <v>0.59722222222222221</v>
      </c>
      <c r="C14" t="s">
        <v>224</v>
      </c>
      <c r="D14" t="s">
        <v>484</v>
      </c>
      <c r="F14">
        <v>7632</v>
      </c>
      <c r="G14" t="s">
        <v>231</v>
      </c>
      <c r="H14" t="s">
        <v>232</v>
      </c>
      <c r="I14" t="s">
        <v>233</v>
      </c>
      <c r="J14" t="s">
        <v>778</v>
      </c>
      <c r="K14" t="s">
        <v>899</v>
      </c>
      <c r="L14">
        <v>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477</v>
      </c>
      <c r="Y14">
        <v>1.3494999999999999</v>
      </c>
      <c r="Z14" t="s">
        <v>925</v>
      </c>
      <c r="AA14">
        <v>1.3855</v>
      </c>
      <c r="AB14" t="s">
        <v>926</v>
      </c>
      <c r="AC14">
        <v>0.71609999999999996</v>
      </c>
      <c r="AD14">
        <v>2.1</v>
      </c>
      <c r="AE14">
        <v>5.5510999999999999</v>
      </c>
      <c r="AF14">
        <v>25</v>
      </c>
      <c r="AG14">
        <v>0</v>
      </c>
    </row>
    <row r="15" spans="1:33">
      <c r="A15" t="s">
        <v>927</v>
      </c>
      <c r="B15" s="1">
        <v>0.59722222222222221</v>
      </c>
      <c r="C15" t="s">
        <v>224</v>
      </c>
      <c r="D15" t="s">
        <v>484</v>
      </c>
      <c r="F15">
        <v>7632</v>
      </c>
      <c r="G15" t="s">
        <v>231</v>
      </c>
      <c r="H15" t="s">
        <v>232</v>
      </c>
      <c r="I15" t="s">
        <v>233</v>
      </c>
      <c r="J15" t="s">
        <v>778</v>
      </c>
      <c r="K15" t="s">
        <v>899</v>
      </c>
      <c r="L15">
        <v>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 t="s">
        <v>436</v>
      </c>
      <c r="Y15">
        <v>1.5404</v>
      </c>
      <c r="Z15" t="s">
        <v>907</v>
      </c>
      <c r="AA15">
        <v>1.0283</v>
      </c>
      <c r="AB15" t="s">
        <v>471</v>
      </c>
      <c r="AC15">
        <v>1.9955000000000001</v>
      </c>
      <c r="AD15">
        <v>0.6</v>
      </c>
      <c r="AE15">
        <v>5.1642000000000001</v>
      </c>
      <c r="AF15">
        <v>12</v>
      </c>
      <c r="AG15">
        <v>0</v>
      </c>
    </row>
    <row r="16" spans="1:33">
      <c r="A16" t="s">
        <v>928</v>
      </c>
      <c r="B16" s="1">
        <v>0.59722222222222221</v>
      </c>
      <c r="C16" t="s">
        <v>224</v>
      </c>
      <c r="D16" t="s">
        <v>484</v>
      </c>
      <c r="F16">
        <v>7632</v>
      </c>
      <c r="G16" t="s">
        <v>231</v>
      </c>
      <c r="H16" t="s">
        <v>232</v>
      </c>
      <c r="I16" t="s">
        <v>233</v>
      </c>
      <c r="J16" t="s">
        <v>778</v>
      </c>
      <c r="K16" t="s">
        <v>899</v>
      </c>
      <c r="L16">
        <v>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 t="s">
        <v>650</v>
      </c>
      <c r="Y16">
        <v>0.46279999999999999</v>
      </c>
      <c r="Z16" t="s">
        <v>929</v>
      </c>
      <c r="AA16">
        <v>0.59940000000000004</v>
      </c>
      <c r="AB16" t="s">
        <v>659</v>
      </c>
      <c r="AC16">
        <v>2.9722</v>
      </c>
      <c r="AD16">
        <v>0.6</v>
      </c>
      <c r="AE16">
        <v>4.6344000000000003</v>
      </c>
      <c r="AF16">
        <v>25</v>
      </c>
      <c r="AG16">
        <v>0</v>
      </c>
    </row>
    <row r="17" spans="1:33">
      <c r="A17" t="s">
        <v>930</v>
      </c>
      <c r="B17" s="1">
        <v>0.59722222222222221</v>
      </c>
      <c r="C17" t="s">
        <v>224</v>
      </c>
      <c r="D17" t="s">
        <v>484</v>
      </c>
      <c r="F17">
        <v>7632</v>
      </c>
      <c r="G17" t="s">
        <v>231</v>
      </c>
      <c r="H17" t="s">
        <v>232</v>
      </c>
      <c r="I17" t="s">
        <v>233</v>
      </c>
      <c r="J17" t="s">
        <v>778</v>
      </c>
      <c r="K17" t="s">
        <v>899</v>
      </c>
      <c r="L17">
        <v>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 t="s">
        <v>931</v>
      </c>
      <c r="Y17">
        <v>1.1496999999999999</v>
      </c>
      <c r="Z17" t="s">
        <v>932</v>
      </c>
      <c r="AA17">
        <v>1.4481999999999999</v>
      </c>
      <c r="AB17" t="s">
        <v>753</v>
      </c>
      <c r="AC17">
        <v>1.2988999999999999</v>
      </c>
      <c r="AD17">
        <v>0</v>
      </c>
      <c r="AE17">
        <v>3.8967999999999998</v>
      </c>
      <c r="AF17">
        <v>16</v>
      </c>
      <c r="AG17">
        <v>71</v>
      </c>
    </row>
    <row r="51" spans="1:33" hidden="1" outlineLevel="1">
      <c r="A51" t="str">
        <f>C2</f>
        <v>Galway</v>
      </c>
      <c r="B51">
        <f>B2</f>
        <v>0.59722222222222221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Rue Dantibes (IRE)</v>
      </c>
      <c r="L52" t="str">
        <f t="shared" si="0"/>
        <v>Laughifuwant (IRE)</v>
      </c>
      <c r="M52" t="str">
        <f t="shared" si="0"/>
        <v>Laughifuwant (IRE)</v>
      </c>
      <c r="N52" t="str">
        <f t="shared" ref="N52:N91" si="1">INDEX($A$2:$A$20,(MATCH(LARGE(W$2:W$20,$J52),W$2:W$20,0)))</f>
        <v>Raynama (IRE)</v>
      </c>
      <c r="O52" t="str">
        <f t="shared" ref="O52:O91" si="2">INDEX($A$2:$A$20,(MATCH(LARGE(AA$2:AA$20,$J52),AA$2:AA$20,0)))</f>
        <v>Letmebreeze (IRE)</v>
      </c>
      <c r="P52" t="str">
        <f t="shared" ref="P52:P91" si="3">INDEX($A$2:$A$20,(MATCH(LARGE(Y$2:Y$20,$J52),Y$2:Y$20,0)))</f>
        <v>Colour Me In (IRE)</v>
      </c>
      <c r="Q52" t="str">
        <f t="shared" ref="Q52:Q91" si="4">INDEX($A$2:$A$20,(MATCH(LARGE(Y$2:Y$20,$J52),Y$2:Y$20,0)))</f>
        <v>Colour Me In (IRE)</v>
      </c>
      <c r="R52" t="str">
        <f t="shared" ref="R52:R91" si="5">INDEX($A$2:$A$20,(MATCH(LARGE(AD$2:AD$20,$J52),AD$2:AD$20,0)))</f>
        <v>Raynama (IRE)</v>
      </c>
      <c r="S52" t="str">
        <f t="shared" ref="S52:S80" si="6">A2</f>
        <v>Laughifuwant (IRE)</v>
      </c>
      <c r="V52">
        <f t="shared" ref="V52:V80" si="7">SUM(Y52:AF52)</f>
        <v>98</v>
      </c>
      <c r="W52">
        <f t="shared" ref="W52:W80" si="8">V52-AG2</f>
        <v>23</v>
      </c>
      <c r="X52">
        <f t="shared" ref="X52:X60" si="9">IF(ISNA(W52),"",W52)</f>
        <v>23</v>
      </c>
      <c r="Y52">
        <f t="shared" ref="Y52:AA80" si="10">(($H$63+1)-(RANK(M2,M$2:M$30)))</f>
        <v>13</v>
      </c>
      <c r="Z52">
        <f t="shared" si="10"/>
        <v>16</v>
      </c>
      <c r="AA52">
        <f t="shared" si="10"/>
        <v>16</v>
      </c>
      <c r="AB52">
        <f t="shared" ref="AB52:AB80" si="11">(($H$63+1)-(RANK(W2,W$2:W$30)))</f>
        <v>14</v>
      </c>
      <c r="AC52">
        <f t="shared" ref="AC52:AC80" si="12">(($H$63+1)-(RANK(Y2,Y$2:Y$30)))</f>
        <v>14</v>
      </c>
      <c r="AD52">
        <f t="shared" ref="AD52:AD80" si="13">(($H$63+1)-(RANK(AA2,AA$2:AA$30)))</f>
        <v>2</v>
      </c>
      <c r="AE52">
        <f t="shared" ref="AE52:AF80" si="14">(($H$63+1)-(RANK(AC2,AC$2:AC$30)))</f>
        <v>8</v>
      </c>
      <c r="AF52">
        <f t="shared" si="14"/>
        <v>15</v>
      </c>
      <c r="AG52" t="str">
        <f>INDEX(S52:S92, MATCH(LARGE(X52:X92, 1),X52:X92, 0))</f>
        <v>Rue Dantibes (IRE)</v>
      </c>
    </row>
    <row r="53" spans="1:33" hidden="1" outlineLevel="1">
      <c r="A53" t="s">
        <v>43</v>
      </c>
      <c r="B53" t="str">
        <f>A2</f>
        <v>Laughifuwant (IRE)</v>
      </c>
      <c r="C53">
        <f>AE2</f>
        <v>247.43350000000001</v>
      </c>
      <c r="D53">
        <f>AG2</f>
        <v>75</v>
      </c>
      <c r="E53">
        <f>C53-D53</f>
        <v>172.43350000000001</v>
      </c>
      <c r="F53">
        <f>SUMIF(B53:B61, B53, G53:G61)</f>
        <v>8.1354384107245048E-2</v>
      </c>
      <c r="G53">
        <f>(1/C53)*(C53-C54)</f>
        <v>8.1354384107245048E-2</v>
      </c>
      <c r="H53">
        <f>AF2</f>
        <v>3</v>
      </c>
      <c r="J53">
        <v>2</v>
      </c>
      <c r="K53" t="str">
        <f t="shared" si="0"/>
        <v>Mona Bell (IRE)</v>
      </c>
      <c r="L53" t="str">
        <f t="shared" si="0"/>
        <v>Mona Bell (IRE)</v>
      </c>
      <c r="M53" t="str">
        <f t="shared" si="0"/>
        <v>Mona Bell (IRE)</v>
      </c>
      <c r="N53" t="str">
        <f t="shared" si="1"/>
        <v>Rue Dantibes (IRE)</v>
      </c>
      <c r="O53" t="str">
        <f t="shared" si="2"/>
        <v>Raynama (IRE)</v>
      </c>
      <c r="P53" t="str">
        <f t="shared" si="3"/>
        <v>Raynama (IRE)</v>
      </c>
      <c r="Q53" t="str">
        <f t="shared" si="4"/>
        <v>Raynama (IRE)</v>
      </c>
      <c r="R53" t="str">
        <f t="shared" si="5"/>
        <v>Laughifuwant (IRE)</v>
      </c>
      <c r="S53" t="str">
        <f t="shared" si="6"/>
        <v>Mona Bell (IRE)</v>
      </c>
      <c r="V53">
        <f t="shared" si="7"/>
        <v>98</v>
      </c>
      <c r="W53">
        <f t="shared" si="8"/>
        <v>33</v>
      </c>
      <c r="X53">
        <f t="shared" si="9"/>
        <v>33</v>
      </c>
      <c r="Y53">
        <f t="shared" si="10"/>
        <v>15</v>
      </c>
      <c r="Z53">
        <f t="shared" si="10"/>
        <v>15</v>
      </c>
      <c r="AA53">
        <f t="shared" si="10"/>
        <v>15</v>
      </c>
      <c r="AB53">
        <f t="shared" si="11"/>
        <v>13</v>
      </c>
      <c r="AC53">
        <f t="shared" si="12"/>
        <v>8</v>
      </c>
      <c r="AD53">
        <f t="shared" si="13"/>
        <v>14</v>
      </c>
      <c r="AE53">
        <f t="shared" si="14"/>
        <v>4</v>
      </c>
      <c r="AF53">
        <f t="shared" si="14"/>
        <v>14</v>
      </c>
    </row>
    <row r="54" spans="1:33" hidden="1" outlineLevel="1">
      <c r="A54" t="s">
        <v>44</v>
      </c>
      <c r="B54" t="str">
        <f>A3</f>
        <v>Mona Bell (IRE)</v>
      </c>
      <c r="C54">
        <f>AE3</f>
        <v>227.30369999999999</v>
      </c>
      <c r="D54">
        <f>AG3</f>
        <v>65</v>
      </c>
      <c r="E54">
        <f t="shared" ref="E54:E55" si="15">C54-D54</f>
        <v>162.30369999999999</v>
      </c>
      <c r="F54">
        <f ca="1">SUMIF(B53:B64, B54, G53:G61)</f>
        <v>0</v>
      </c>
      <c r="H54">
        <f>AF3</f>
        <v>8</v>
      </c>
      <c r="J54">
        <v>3</v>
      </c>
      <c r="K54" t="str">
        <f t="shared" si="0"/>
        <v>Raynama (IRE)</v>
      </c>
      <c r="L54" t="str">
        <f t="shared" si="0"/>
        <v>Raynama (IRE)</v>
      </c>
      <c r="M54" t="str">
        <f t="shared" si="0"/>
        <v>Raynama (IRE)</v>
      </c>
      <c r="N54" t="str">
        <f t="shared" si="1"/>
        <v>Laughifuwant (IRE)</v>
      </c>
      <c r="O54" t="str">
        <f t="shared" si="2"/>
        <v>Mona Bell (IRE)</v>
      </c>
      <c r="P54" t="str">
        <f t="shared" si="3"/>
        <v>Laughifuwant (IRE)</v>
      </c>
      <c r="Q54" t="str">
        <f t="shared" si="4"/>
        <v>Laughifuwant (IRE)</v>
      </c>
      <c r="R54" t="str">
        <f t="shared" si="5"/>
        <v>Mona Bell (IRE)</v>
      </c>
      <c r="S54" t="str">
        <f t="shared" si="6"/>
        <v>Raynama (IRE)</v>
      </c>
      <c r="V54">
        <f t="shared" si="7"/>
        <v>109</v>
      </c>
      <c r="W54">
        <f t="shared" si="8"/>
        <v>30</v>
      </c>
      <c r="X54">
        <f t="shared" si="9"/>
        <v>30</v>
      </c>
      <c r="Y54">
        <f t="shared" si="10"/>
        <v>14</v>
      </c>
      <c r="Z54">
        <f t="shared" si="10"/>
        <v>14</v>
      </c>
      <c r="AA54">
        <f t="shared" si="10"/>
        <v>14</v>
      </c>
      <c r="AB54">
        <f t="shared" si="11"/>
        <v>16</v>
      </c>
      <c r="AC54">
        <f t="shared" si="12"/>
        <v>15</v>
      </c>
      <c r="AD54">
        <f t="shared" si="13"/>
        <v>15</v>
      </c>
      <c r="AE54">
        <f t="shared" si="14"/>
        <v>5</v>
      </c>
      <c r="AF54">
        <f t="shared" si="14"/>
        <v>16</v>
      </c>
    </row>
    <row r="55" spans="1:33" hidden="1" outlineLevel="1">
      <c r="A55" t="s">
        <v>45</v>
      </c>
      <c r="B55" t="str">
        <f>A4</f>
        <v>Raynama (IRE)</v>
      </c>
      <c r="C55">
        <f>AE4</f>
        <v>216.3486</v>
      </c>
      <c r="D55">
        <f>AG4</f>
        <v>79</v>
      </c>
      <c r="E55">
        <f t="shared" si="15"/>
        <v>137.3486</v>
      </c>
      <c r="F55">
        <f ca="1">SUMIF(B53:B64, B55, G53:G61)</f>
        <v>0.24010772904440894</v>
      </c>
      <c r="H55">
        <f>AF4</f>
        <v>2.25</v>
      </c>
      <c r="J55">
        <v>4</v>
      </c>
      <c r="K55" t="str">
        <f t="shared" si="0"/>
        <v>Laughifuwant (IRE)</v>
      </c>
      <c r="L55" t="str">
        <f t="shared" si="0"/>
        <v>Rue Dantibes (IRE)</v>
      </c>
      <c r="M55" t="str">
        <f t="shared" si="0"/>
        <v>Colour Me In (IRE)</v>
      </c>
      <c r="N55" t="str">
        <f t="shared" si="1"/>
        <v>Mona Bell (IRE)</v>
      </c>
      <c r="O55" t="str">
        <f t="shared" si="2"/>
        <v>Naadheer (IRE)</v>
      </c>
      <c r="P55" t="str">
        <f t="shared" si="3"/>
        <v>Letmebreeze (IRE)</v>
      </c>
      <c r="Q55" t="str">
        <f t="shared" si="4"/>
        <v>Letmebreeze (IRE)</v>
      </c>
      <c r="R55" t="str">
        <f t="shared" si="5"/>
        <v>Rue Dantibes (IRE)</v>
      </c>
      <c r="S55" t="str">
        <f t="shared" si="6"/>
        <v>Rue Dantibes (IRE)</v>
      </c>
      <c r="V55">
        <f t="shared" si="7"/>
        <v>96</v>
      </c>
      <c r="W55">
        <f t="shared" si="8"/>
        <v>96</v>
      </c>
      <c r="X55">
        <f t="shared" si="9"/>
        <v>96</v>
      </c>
      <c r="Y55">
        <f t="shared" si="10"/>
        <v>16</v>
      </c>
      <c r="Z55">
        <f t="shared" si="10"/>
        <v>13</v>
      </c>
      <c r="AA55">
        <f t="shared" si="10"/>
        <v>12</v>
      </c>
      <c r="AB55">
        <f t="shared" si="11"/>
        <v>15</v>
      </c>
      <c r="AC55">
        <f t="shared" si="12"/>
        <v>11</v>
      </c>
      <c r="AD55">
        <f t="shared" si="13"/>
        <v>9</v>
      </c>
      <c r="AE55">
        <f t="shared" si="14"/>
        <v>7</v>
      </c>
      <c r="AF55">
        <f t="shared" si="14"/>
        <v>13</v>
      </c>
    </row>
    <row r="56" spans="1:33" hidden="1" outlineLevel="1">
      <c r="A56" t="s">
        <v>46</v>
      </c>
      <c r="B56" t="str">
        <f>INDEX(A$2:A$20,MATCH(C56,M$2:M$20,0))</f>
        <v>Rue Dantibes (IRE)</v>
      </c>
      <c r="C56">
        <f>LARGE(M$2:M$20, D56)</f>
        <v>93.883600000000001</v>
      </c>
      <c r="D56">
        <v>1</v>
      </c>
      <c r="E56">
        <f>LARGE(M$2:M$20, F56)</f>
        <v>85.36</v>
      </c>
      <c r="F56">
        <v>2</v>
      </c>
      <c r="G56">
        <f t="shared" ref="G56:G61" si="16">IF(C56&gt;0, (1/C56)*(C56-E56), 0.1)</f>
        <v>9.0789019594476592E-2</v>
      </c>
      <c r="H56">
        <f t="shared" ref="H56:H61" si="17">INDEX(AF$2:AF$20,MATCH(B56,A$2:A$20,0))</f>
        <v>3.33</v>
      </c>
      <c r="J56">
        <v>5</v>
      </c>
      <c r="K56" t="str">
        <f t="shared" si="0"/>
        <v>Lady Savanah (IRE)</v>
      </c>
      <c r="L56" t="str">
        <f t="shared" si="0"/>
        <v>Miracles In May (IRE)</v>
      </c>
      <c r="M56" t="str">
        <f t="shared" si="0"/>
        <v>Rue Dantibes (IRE)</v>
      </c>
      <c r="N56" t="str">
        <f t="shared" si="1"/>
        <v>Miracles In May (IRE)</v>
      </c>
      <c r="O56" t="str">
        <f t="shared" si="2"/>
        <v>Thefaithfulindian (IRE)</v>
      </c>
      <c r="P56" t="str">
        <f t="shared" si="3"/>
        <v>Southern Prince (IRE)</v>
      </c>
      <c r="Q56" t="str">
        <f t="shared" si="4"/>
        <v>Southern Prince (IRE)</v>
      </c>
      <c r="R56" t="str">
        <f t="shared" si="5"/>
        <v>Its Harrys Girl (IRE)</v>
      </c>
      <c r="S56" t="str">
        <f t="shared" si="6"/>
        <v>Lady Savanah (IRE)</v>
      </c>
      <c r="V56">
        <f t="shared" si="7"/>
        <v>55</v>
      </c>
      <c r="W56">
        <f t="shared" si="8"/>
        <v>55</v>
      </c>
      <c r="X56">
        <f t="shared" si="9"/>
        <v>55</v>
      </c>
      <c r="Y56">
        <f t="shared" si="10"/>
        <v>12</v>
      </c>
      <c r="Z56">
        <f t="shared" si="10"/>
        <v>8</v>
      </c>
      <c r="AA56">
        <f t="shared" si="10"/>
        <v>10</v>
      </c>
      <c r="AB56">
        <f t="shared" si="11"/>
        <v>7</v>
      </c>
      <c r="AC56">
        <f t="shared" si="12"/>
        <v>6</v>
      </c>
      <c r="AD56">
        <f t="shared" si="13"/>
        <v>6</v>
      </c>
      <c r="AE56">
        <f t="shared" si="14"/>
        <v>2</v>
      </c>
      <c r="AF56">
        <f t="shared" si="14"/>
        <v>4</v>
      </c>
    </row>
    <row r="57" spans="1:33" hidden="1" outlineLevel="1">
      <c r="A57" t="s">
        <v>25</v>
      </c>
      <c r="B57" t="str">
        <f>INDEX(A$2:A$20,MATCH(C57,W$2:W$20,0))</f>
        <v>Raynama (IRE)</v>
      </c>
      <c r="C57">
        <f>LARGE(W$2:W$20, D57)</f>
        <v>18.8629</v>
      </c>
      <c r="D57">
        <v>1</v>
      </c>
      <c r="E57">
        <f>LARGE(W$2:W$20, F57)</f>
        <v>18.855699999999999</v>
      </c>
      <c r="F57">
        <v>2</v>
      </c>
      <c r="G57">
        <f t="shared" si="16"/>
        <v>3.817016471486878E-4</v>
      </c>
      <c r="H57">
        <f t="shared" si="17"/>
        <v>2.25</v>
      </c>
      <c r="J57">
        <v>6</v>
      </c>
      <c r="K57" t="str">
        <f t="shared" si="0"/>
        <v>Letmebreeze (IRE)</v>
      </c>
      <c r="L57" t="str">
        <f t="shared" si="0"/>
        <v>All Night Long</v>
      </c>
      <c r="M57" t="str">
        <f t="shared" si="0"/>
        <v>Its Harrys Girl (IRE)</v>
      </c>
      <c r="N57" t="str">
        <f t="shared" si="1"/>
        <v>Its Harrys Girl (IRE)</v>
      </c>
      <c r="O57" t="str">
        <f t="shared" si="2"/>
        <v>Colour Me In (IRE)</v>
      </c>
      <c r="P57" t="str">
        <f t="shared" si="3"/>
        <v>Rue Dantibes (IRE)</v>
      </c>
      <c r="Q57" t="str">
        <f t="shared" si="4"/>
        <v>Rue Dantibes (IRE)</v>
      </c>
      <c r="R57" t="str">
        <f t="shared" si="5"/>
        <v>Colour Me In (IRE)</v>
      </c>
      <c r="S57" t="str">
        <f t="shared" si="6"/>
        <v>Lady Scathach (IRE)</v>
      </c>
      <c r="V57">
        <f t="shared" si="7"/>
        <v>67</v>
      </c>
      <c r="W57">
        <f t="shared" si="8"/>
        <v>67</v>
      </c>
      <c r="X57">
        <f t="shared" si="9"/>
        <v>67</v>
      </c>
      <c r="Y57">
        <f t="shared" si="10"/>
        <v>10</v>
      </c>
      <c r="Z57">
        <f t="shared" si="10"/>
        <v>8</v>
      </c>
      <c r="AA57">
        <f t="shared" si="10"/>
        <v>10</v>
      </c>
      <c r="AB57">
        <f t="shared" si="11"/>
        <v>10</v>
      </c>
      <c r="AC57">
        <f t="shared" si="12"/>
        <v>4</v>
      </c>
      <c r="AD57">
        <f t="shared" si="13"/>
        <v>6</v>
      </c>
      <c r="AE57">
        <f t="shared" si="14"/>
        <v>10</v>
      </c>
      <c r="AF57">
        <f t="shared" si="14"/>
        <v>9</v>
      </c>
    </row>
    <row r="58" spans="1:33" hidden="1" outlineLevel="1">
      <c r="A58" t="s">
        <v>28</v>
      </c>
      <c r="B58" t="str">
        <f>INDEX(A$2:A$20,MATCH(C58,AA$2:AA$20,0))</f>
        <v>Letmebreeze (IRE)</v>
      </c>
      <c r="C58">
        <f>LARGE(AA$2:AA$20, D58)</f>
        <v>1.8451</v>
      </c>
      <c r="D58">
        <v>1</v>
      </c>
      <c r="E58">
        <f>LARGE(AA$2:AA$20, F58)</f>
        <v>1.8369</v>
      </c>
      <c r="F58">
        <v>2</v>
      </c>
      <c r="G58">
        <f t="shared" si="16"/>
        <v>4.4442035662023661E-3</v>
      </c>
      <c r="H58">
        <f t="shared" si="17"/>
        <v>25</v>
      </c>
      <c r="J58">
        <v>7</v>
      </c>
      <c r="K58" t="str">
        <f t="shared" si="0"/>
        <v>Lady Scathach (IRE)</v>
      </c>
      <c r="L58" t="str">
        <f t="shared" si="0"/>
        <v>Colour Me In (IRE)</v>
      </c>
      <c r="M58" t="str">
        <f t="shared" si="0"/>
        <v>Lady Savanah (IRE)</v>
      </c>
      <c r="N58" t="str">
        <f t="shared" si="1"/>
        <v>Lady Scathach (IRE)</v>
      </c>
      <c r="O58" t="str">
        <f t="shared" si="2"/>
        <v>Algo Rhythm</v>
      </c>
      <c r="P58" t="str">
        <f t="shared" si="3"/>
        <v>Thefaithfulindian (IRE)</v>
      </c>
      <c r="Q58" t="str">
        <f t="shared" si="4"/>
        <v>Thefaithfulindian (IRE)</v>
      </c>
      <c r="R58" t="str">
        <f t="shared" si="5"/>
        <v>Miracles In May (IRE)</v>
      </c>
      <c r="S58" t="str">
        <f t="shared" si="6"/>
        <v>Letmebreeze (IRE)</v>
      </c>
      <c r="V58">
        <f t="shared" si="7"/>
        <v>88</v>
      </c>
      <c r="W58">
        <f t="shared" si="8"/>
        <v>88</v>
      </c>
      <c r="X58">
        <f t="shared" si="9"/>
        <v>88</v>
      </c>
      <c r="Y58">
        <f t="shared" si="10"/>
        <v>11</v>
      </c>
      <c r="Z58">
        <f t="shared" si="10"/>
        <v>8</v>
      </c>
      <c r="AA58">
        <f t="shared" si="10"/>
        <v>10</v>
      </c>
      <c r="AB58">
        <f t="shared" si="11"/>
        <v>6</v>
      </c>
      <c r="AC58">
        <f t="shared" si="12"/>
        <v>13</v>
      </c>
      <c r="AD58">
        <f t="shared" si="13"/>
        <v>16</v>
      </c>
      <c r="AE58">
        <f t="shared" si="14"/>
        <v>15</v>
      </c>
      <c r="AF58">
        <f t="shared" si="14"/>
        <v>9</v>
      </c>
    </row>
    <row r="59" spans="1:33" hidden="1" outlineLevel="1">
      <c r="A59" t="s">
        <v>30</v>
      </c>
      <c r="B59" t="str">
        <f>INDEX(A$2:A$20,MATCH(C59,AC$2:AC$20,0))</f>
        <v>Taceec (IRE)</v>
      </c>
      <c r="C59">
        <f>LARGE(AC$2:AC$20, D59)</f>
        <v>2.9722</v>
      </c>
      <c r="D59">
        <v>1</v>
      </c>
      <c r="E59">
        <f>LARGE(AC$2:AC$20, F59)</f>
        <v>2.0451000000000001</v>
      </c>
      <c r="F59">
        <v>2</v>
      </c>
      <c r="G59">
        <f t="shared" si="16"/>
        <v>0.31192382746786884</v>
      </c>
      <c r="H59">
        <f t="shared" si="17"/>
        <v>25</v>
      </c>
      <c r="J59">
        <v>8</v>
      </c>
      <c r="K59" t="str">
        <f t="shared" si="0"/>
        <v>All Night Long</v>
      </c>
      <c r="L59" t="str">
        <f t="shared" si="0"/>
        <v>Its Harrys Girl (IRE)</v>
      </c>
      <c r="M59" t="str">
        <f t="shared" si="0"/>
        <v>Lady Savanah (IRE)</v>
      </c>
      <c r="N59" t="str">
        <f t="shared" si="1"/>
        <v>All Night Long</v>
      </c>
      <c r="O59" t="str">
        <f t="shared" si="2"/>
        <v>Rue Dantibes (IRE)</v>
      </c>
      <c r="P59" t="str">
        <f t="shared" si="3"/>
        <v>Naadheer (IRE)</v>
      </c>
      <c r="Q59" t="str">
        <f t="shared" si="4"/>
        <v>Naadheer (IRE)</v>
      </c>
      <c r="R59" t="str">
        <f t="shared" si="5"/>
        <v>Lady Scathach (IRE)</v>
      </c>
      <c r="S59" t="str">
        <f t="shared" si="6"/>
        <v>Miracles In May (IRE)</v>
      </c>
      <c r="V59">
        <f t="shared" si="7"/>
        <v>56</v>
      </c>
      <c r="W59">
        <f t="shared" si="8"/>
        <v>56</v>
      </c>
      <c r="X59">
        <f t="shared" si="9"/>
        <v>56</v>
      </c>
      <c r="Y59">
        <f t="shared" si="10"/>
        <v>8</v>
      </c>
      <c r="Z59">
        <f t="shared" si="10"/>
        <v>12</v>
      </c>
      <c r="AA59">
        <f t="shared" si="10"/>
        <v>10</v>
      </c>
      <c r="AB59">
        <f t="shared" si="11"/>
        <v>12</v>
      </c>
      <c r="AC59">
        <f t="shared" si="12"/>
        <v>2</v>
      </c>
      <c r="AD59">
        <f t="shared" si="13"/>
        <v>1</v>
      </c>
      <c r="AE59">
        <f t="shared" si="14"/>
        <v>1</v>
      </c>
      <c r="AF59">
        <f t="shared" si="14"/>
        <v>10</v>
      </c>
    </row>
    <row r="60" spans="1:33" hidden="1" outlineLevel="1">
      <c r="A60" t="s">
        <v>26</v>
      </c>
      <c r="B60" t="str">
        <f>INDEX(A$2:A$20,MATCH(C60,Y$2:Y$20,0))</f>
        <v>Colour Me In (IRE)</v>
      </c>
      <c r="C60">
        <f>LARGE(Y$2:Y$20, D60)</f>
        <v>2.7254</v>
      </c>
      <c r="D60">
        <v>1</v>
      </c>
      <c r="E60">
        <f>LARGE(Y$2:Y$20, F60)</f>
        <v>2.1421999999999999</v>
      </c>
      <c r="F60">
        <v>2</v>
      </c>
      <c r="G60">
        <f t="shared" si="16"/>
        <v>0.21398693769721883</v>
      </c>
      <c r="H60">
        <f t="shared" si="17"/>
        <v>66</v>
      </c>
      <c r="J60">
        <v>9</v>
      </c>
      <c r="K60" t="str">
        <f t="shared" si="0"/>
        <v>Miracles In May (IRE)</v>
      </c>
      <c r="L60" t="str">
        <f t="shared" si="0"/>
        <v>Lady Savanah (IRE)</v>
      </c>
      <c r="M60" t="str">
        <f t="shared" si="0"/>
        <v>Lady Savanah (IRE)</v>
      </c>
      <c r="N60" t="str">
        <f t="shared" si="1"/>
        <v>Colour Me In (IRE)</v>
      </c>
      <c r="O60" t="str">
        <f t="shared" si="2"/>
        <v>Rue Dantibes (IRE)</v>
      </c>
      <c r="P60" t="str">
        <f t="shared" si="3"/>
        <v>Mona Bell (IRE)</v>
      </c>
      <c r="Q60" t="str">
        <f t="shared" si="4"/>
        <v>Mona Bell (IRE)</v>
      </c>
      <c r="R60" t="str">
        <f t="shared" si="5"/>
        <v>Lady Scathach (IRE)</v>
      </c>
      <c r="S60" t="str">
        <f t="shared" si="6"/>
        <v>All Night Long</v>
      </c>
      <c r="V60">
        <f t="shared" si="7"/>
        <v>61</v>
      </c>
      <c r="W60">
        <f t="shared" si="8"/>
        <v>61</v>
      </c>
      <c r="X60">
        <f t="shared" si="9"/>
        <v>61</v>
      </c>
      <c r="Y60">
        <f t="shared" si="10"/>
        <v>9</v>
      </c>
      <c r="Z60">
        <f t="shared" si="10"/>
        <v>11</v>
      </c>
      <c r="AA60">
        <f t="shared" si="10"/>
        <v>10</v>
      </c>
      <c r="AB60">
        <f t="shared" si="11"/>
        <v>9</v>
      </c>
      <c r="AC60">
        <f t="shared" si="12"/>
        <v>1</v>
      </c>
      <c r="AD60">
        <f t="shared" si="13"/>
        <v>3</v>
      </c>
      <c r="AE60">
        <f t="shared" si="14"/>
        <v>11</v>
      </c>
      <c r="AF60">
        <f t="shared" si="14"/>
        <v>7</v>
      </c>
    </row>
    <row r="61" spans="1:33" hidden="1" outlineLevel="1">
      <c r="A61" t="s">
        <v>47</v>
      </c>
      <c r="B61" t="str">
        <f>INDEX(A$2:A$20,MATCH(C61,AD$2:AD$20,0))</f>
        <v>Raynama (IRE)</v>
      </c>
      <c r="C61">
        <f>LARGE(AD$2:AD$20, D61)</f>
        <v>14.6</v>
      </c>
      <c r="D61">
        <v>1</v>
      </c>
      <c r="E61">
        <f>LARGE(AD$2:AD$20, F61)</f>
        <v>11.1</v>
      </c>
      <c r="F61">
        <v>2</v>
      </c>
      <c r="G61">
        <f t="shared" si="16"/>
        <v>0.23972602739726026</v>
      </c>
      <c r="H61">
        <f t="shared" si="17"/>
        <v>2.25</v>
      </c>
      <c r="J61">
        <v>10</v>
      </c>
      <c r="K61" t="str">
        <f t="shared" si="0"/>
        <v>Colour Me In (IRE)</v>
      </c>
      <c r="L61" t="str">
        <f t="shared" si="0"/>
        <v>Lady Savanah (IRE)</v>
      </c>
      <c r="M61" t="str">
        <f t="shared" si="0"/>
        <v>Lady Savanah (IRE)</v>
      </c>
      <c r="N61" t="str">
        <f t="shared" si="1"/>
        <v>Lady Savanah (IRE)</v>
      </c>
      <c r="O61" t="str">
        <f t="shared" si="2"/>
        <v>Taceec (IRE)</v>
      </c>
      <c r="P61" t="str">
        <f t="shared" si="3"/>
        <v>Algo Rhythm</v>
      </c>
      <c r="Q61" t="str">
        <f t="shared" si="4"/>
        <v>Algo Rhythm</v>
      </c>
      <c r="R61" t="str">
        <f t="shared" si="5"/>
        <v>All Night Long</v>
      </c>
      <c r="S61" t="str">
        <f t="shared" si="6"/>
        <v>Colour Me In (IRE)</v>
      </c>
      <c r="V61">
        <f t="shared" si="7"/>
        <v>86</v>
      </c>
      <c r="W61">
        <f t="shared" si="8"/>
        <v>86</v>
      </c>
      <c r="X61">
        <f>IF(ISNA(W61),"",W61)</f>
        <v>86</v>
      </c>
      <c r="Y61">
        <f t="shared" si="10"/>
        <v>7</v>
      </c>
      <c r="Z61">
        <f t="shared" si="10"/>
        <v>10</v>
      </c>
      <c r="AA61">
        <f t="shared" si="10"/>
        <v>13</v>
      </c>
      <c r="AB61">
        <f t="shared" si="11"/>
        <v>8</v>
      </c>
      <c r="AC61">
        <f t="shared" si="12"/>
        <v>16</v>
      </c>
      <c r="AD61">
        <f t="shared" si="13"/>
        <v>11</v>
      </c>
      <c r="AE61">
        <f t="shared" si="14"/>
        <v>10</v>
      </c>
      <c r="AF61">
        <f t="shared" si="14"/>
        <v>11</v>
      </c>
    </row>
    <row r="62" spans="1:33" hidden="1" outlineLevel="1">
      <c r="A62" t="s">
        <v>116</v>
      </c>
      <c r="B62" t="str">
        <f>IF(OR(D2="5f ", D2="6f ", D2="7f ", D2="1m "), B57, IF(J2="2yo", B59, B53))</f>
        <v>Raynama (IRE)</v>
      </c>
      <c r="J62">
        <v>11</v>
      </c>
      <c r="K62" t="str">
        <f t="shared" si="0"/>
        <v>Its Harrys Girl (IRE)</v>
      </c>
      <c r="L62" t="str">
        <f t="shared" si="0"/>
        <v>Lady Savanah (IRE)</v>
      </c>
      <c r="M62" t="str">
        <f t="shared" si="0"/>
        <v>Lady Savanah (IRE)</v>
      </c>
      <c r="N62" t="str">
        <f t="shared" si="1"/>
        <v>Letmebreeze (IRE)</v>
      </c>
      <c r="O62" t="str">
        <f t="shared" si="2"/>
        <v>Lady Savanah (IRE)</v>
      </c>
      <c r="P62" t="str">
        <f t="shared" si="3"/>
        <v>Lady Savanah (IRE)</v>
      </c>
      <c r="Q62" t="str">
        <f t="shared" si="4"/>
        <v>Lady Savanah (IRE)</v>
      </c>
      <c r="R62" t="str">
        <f t="shared" si="5"/>
        <v>All Night Long</v>
      </c>
      <c r="S62" t="str">
        <f t="shared" si="6"/>
        <v>Its Harrys Girl (IRE)</v>
      </c>
      <c r="V62">
        <f t="shared" si="7"/>
        <v>70</v>
      </c>
      <c r="W62">
        <f t="shared" si="8"/>
        <v>42</v>
      </c>
      <c r="X62">
        <f t="shared" ref="X62:X80" si="18">IF(ISNA(W62),"",W62)</f>
        <v>42</v>
      </c>
      <c r="Y62">
        <f t="shared" si="10"/>
        <v>6</v>
      </c>
      <c r="Z62">
        <f t="shared" si="10"/>
        <v>9</v>
      </c>
      <c r="AA62">
        <f t="shared" si="10"/>
        <v>11</v>
      </c>
      <c r="AB62">
        <f t="shared" si="11"/>
        <v>11</v>
      </c>
      <c r="AC62">
        <f t="shared" si="12"/>
        <v>5</v>
      </c>
      <c r="AD62">
        <f t="shared" si="13"/>
        <v>4</v>
      </c>
      <c r="AE62">
        <f t="shared" si="14"/>
        <v>12</v>
      </c>
      <c r="AF62">
        <f t="shared" si="14"/>
        <v>12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Rue Dantibes (IRE)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16</v>
      </c>
      <c r="J63">
        <v>12</v>
      </c>
      <c r="K63" t="str">
        <f t="shared" si="0"/>
        <v>Algo Rhythm</v>
      </c>
      <c r="L63" t="str">
        <f t="shared" si="0"/>
        <v>Lady Savanah (IRE)</v>
      </c>
      <c r="M63" t="str">
        <f t="shared" si="0"/>
        <v>Lady Savanah (IRE)</v>
      </c>
      <c r="N63" t="str">
        <f t="shared" si="1"/>
        <v>Letmebreeze (IRE)</v>
      </c>
      <c r="O63" t="str">
        <f t="shared" si="2"/>
        <v>Lady Savanah (IRE)</v>
      </c>
      <c r="P63" t="str">
        <f t="shared" si="3"/>
        <v>Its Harrys Girl (IRE)</v>
      </c>
      <c r="Q63" t="str">
        <f t="shared" si="4"/>
        <v>Its Harrys Girl (IRE)</v>
      </c>
      <c r="R63" t="str">
        <f t="shared" si="5"/>
        <v>All Night Long</v>
      </c>
      <c r="S63" t="str">
        <f t="shared" si="6"/>
        <v>Algo Rhythm</v>
      </c>
      <c r="V63">
        <f t="shared" si="7"/>
        <v>68</v>
      </c>
      <c r="W63">
        <f t="shared" si="8"/>
        <v>68</v>
      </c>
      <c r="X63">
        <f t="shared" si="18"/>
        <v>68</v>
      </c>
      <c r="Y63">
        <f t="shared" si="10"/>
        <v>5</v>
      </c>
      <c r="Z63">
        <f t="shared" si="10"/>
        <v>8</v>
      </c>
      <c r="AA63">
        <f t="shared" si="10"/>
        <v>10</v>
      </c>
      <c r="AB63">
        <f t="shared" si="11"/>
        <v>6</v>
      </c>
      <c r="AC63">
        <f t="shared" si="12"/>
        <v>7</v>
      </c>
      <c r="AD63">
        <f t="shared" si="13"/>
        <v>10</v>
      </c>
      <c r="AE63">
        <f t="shared" si="14"/>
        <v>15</v>
      </c>
      <c r="AF63">
        <f t="shared" si="14"/>
        <v>7</v>
      </c>
    </row>
    <row r="64" spans="1:33" hidden="1" outlineLevel="1">
      <c r="A64" t="s">
        <v>48</v>
      </c>
      <c r="B64" t="str">
        <f>INDEX(B53:B63,MODE(MATCH(B53:B63,B53:B63,0)))</f>
        <v>Raynama (IRE)</v>
      </c>
      <c r="C64">
        <f>INDEX(AF$2:AF$20,MATCH(B64,A$2:A$20,0))</f>
        <v>2.25</v>
      </c>
      <c r="D64">
        <v>1</v>
      </c>
      <c r="E64">
        <f>SUMIF(B53:B61, B64, G53:G61)</f>
        <v>0.24010772904440894</v>
      </c>
      <c r="F64">
        <v>0</v>
      </c>
      <c r="G64" t="str">
        <f>K2</f>
        <v>Corrib Food Products Maiden</v>
      </c>
      <c r="J64">
        <v>13</v>
      </c>
      <c r="K64" t="str">
        <f t="shared" si="0"/>
        <v>Algo Rhythm</v>
      </c>
      <c r="L64" t="str">
        <f t="shared" si="0"/>
        <v>Lady Savanah (IRE)</v>
      </c>
      <c r="M64" t="str">
        <f t="shared" si="0"/>
        <v>Lady Savanah (IRE)</v>
      </c>
      <c r="N64" t="str">
        <f t="shared" si="1"/>
        <v>Letmebreeze (IRE)</v>
      </c>
      <c r="O64" t="str">
        <f t="shared" si="2"/>
        <v>Its Harrys Girl (IRE)</v>
      </c>
      <c r="P64" t="str">
        <f t="shared" si="3"/>
        <v>Lady Scathach (IRE)</v>
      </c>
      <c r="Q64" t="str">
        <f t="shared" si="4"/>
        <v>Lady Scathach (IRE)</v>
      </c>
      <c r="R64" t="str">
        <f t="shared" si="5"/>
        <v>Lady Savanah (IRE)</v>
      </c>
      <c r="S64" t="str">
        <f t="shared" si="6"/>
        <v>Thefaithfulindian (IRE)</v>
      </c>
      <c r="V64">
        <f t="shared" si="7"/>
        <v>61</v>
      </c>
      <c r="W64">
        <f t="shared" si="8"/>
        <v>61</v>
      </c>
      <c r="X64">
        <f t="shared" si="18"/>
        <v>61</v>
      </c>
      <c r="Y64">
        <f t="shared" si="10"/>
        <v>5</v>
      </c>
      <c r="Z64">
        <f t="shared" si="10"/>
        <v>8</v>
      </c>
      <c r="AA64">
        <f t="shared" si="10"/>
        <v>10</v>
      </c>
      <c r="AB64">
        <f t="shared" si="11"/>
        <v>6</v>
      </c>
      <c r="AC64">
        <f t="shared" si="12"/>
        <v>10</v>
      </c>
      <c r="AD64">
        <f t="shared" si="13"/>
        <v>12</v>
      </c>
      <c r="AE64">
        <f t="shared" si="14"/>
        <v>3</v>
      </c>
      <c r="AF64">
        <f t="shared" si="14"/>
        <v>7</v>
      </c>
    </row>
    <row r="65" spans="1:32" hidden="1" outlineLevel="1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1</v>
      </c>
      <c r="G65" t="str">
        <f>D2</f>
        <v xml:space="preserve">7f </v>
      </c>
      <c r="H65">
        <f>LARGE(G58:G60, 1)</f>
        <v>0.31192382746786884</v>
      </c>
      <c r="J65">
        <v>14</v>
      </c>
      <c r="K65" t="str">
        <f t="shared" si="0"/>
        <v>Algo Rhythm</v>
      </c>
      <c r="L65" t="str">
        <f t="shared" si="0"/>
        <v>Lady Savanah (IRE)</v>
      </c>
      <c r="M65" t="str">
        <f t="shared" si="0"/>
        <v>Lady Savanah (IRE)</v>
      </c>
      <c r="N65" t="str">
        <f t="shared" si="1"/>
        <v>Letmebreeze (IRE)</v>
      </c>
      <c r="O65" t="str">
        <f t="shared" si="2"/>
        <v>All Night Long</v>
      </c>
      <c r="P65" t="str">
        <f t="shared" si="3"/>
        <v>Taceec (IRE)</v>
      </c>
      <c r="Q65" t="str">
        <f t="shared" si="4"/>
        <v>Taceec (IRE)</v>
      </c>
      <c r="R65" t="str">
        <f t="shared" si="5"/>
        <v>Southern Prince (IRE)</v>
      </c>
      <c r="S65" t="str">
        <f t="shared" si="6"/>
        <v>Southern Prince (IRE)</v>
      </c>
      <c r="V65">
        <f t="shared" si="7"/>
        <v>66</v>
      </c>
      <c r="W65">
        <f t="shared" si="8"/>
        <v>66</v>
      </c>
      <c r="X65">
        <f t="shared" si="18"/>
        <v>66</v>
      </c>
      <c r="Y65">
        <f t="shared" si="10"/>
        <v>5</v>
      </c>
      <c r="Z65">
        <f t="shared" si="10"/>
        <v>8</v>
      </c>
      <c r="AA65">
        <f t="shared" si="10"/>
        <v>10</v>
      </c>
      <c r="AB65">
        <f t="shared" si="11"/>
        <v>6</v>
      </c>
      <c r="AC65">
        <f t="shared" si="12"/>
        <v>12</v>
      </c>
      <c r="AD65">
        <f t="shared" si="13"/>
        <v>9</v>
      </c>
      <c r="AE65">
        <f t="shared" si="14"/>
        <v>13</v>
      </c>
      <c r="AF65">
        <f t="shared" si="14"/>
        <v>3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2</v>
      </c>
      <c r="G66">
        <f>F2</f>
        <v>7632</v>
      </c>
      <c r="H66">
        <f ca="1">LARGE(F53:F55, 1)</f>
        <v>0.24010772904440894</v>
      </c>
      <c r="J66">
        <v>15</v>
      </c>
      <c r="K66" t="str">
        <f t="shared" si="0"/>
        <v>Algo Rhythm</v>
      </c>
      <c r="L66" t="str">
        <f t="shared" si="0"/>
        <v>Lady Savanah (IRE)</v>
      </c>
      <c r="M66" t="str">
        <f t="shared" si="0"/>
        <v>Lady Savanah (IRE)</v>
      </c>
      <c r="N66" t="str">
        <f t="shared" si="1"/>
        <v>Letmebreeze (IRE)</v>
      </c>
      <c r="O66" t="str">
        <f t="shared" si="2"/>
        <v>Laughifuwant (IRE)</v>
      </c>
      <c r="P66" t="str">
        <f t="shared" si="3"/>
        <v>Miracles In May (IRE)</v>
      </c>
      <c r="Q66" t="str">
        <f t="shared" si="4"/>
        <v>Miracles In May (IRE)</v>
      </c>
      <c r="R66" t="str">
        <f t="shared" si="5"/>
        <v>Southern Prince (IRE)</v>
      </c>
      <c r="S66" t="str">
        <f t="shared" si="6"/>
        <v>Taceec (IRE)</v>
      </c>
      <c r="V66">
        <f t="shared" si="7"/>
        <v>58</v>
      </c>
      <c r="W66">
        <f t="shared" si="8"/>
        <v>58</v>
      </c>
      <c r="X66">
        <f t="shared" si="18"/>
        <v>58</v>
      </c>
      <c r="Y66">
        <f t="shared" si="10"/>
        <v>5</v>
      </c>
      <c r="Z66">
        <f t="shared" si="10"/>
        <v>8</v>
      </c>
      <c r="AA66">
        <f t="shared" si="10"/>
        <v>10</v>
      </c>
      <c r="AB66">
        <f t="shared" si="11"/>
        <v>6</v>
      </c>
      <c r="AC66">
        <f t="shared" si="12"/>
        <v>3</v>
      </c>
      <c r="AD66">
        <f t="shared" si="13"/>
        <v>7</v>
      </c>
      <c r="AE66">
        <f t="shared" si="14"/>
        <v>16</v>
      </c>
      <c r="AF66">
        <f t="shared" si="14"/>
        <v>3</v>
      </c>
    </row>
    <row r="67" spans="1:32" hidden="1" outlineLevel="1">
      <c r="A67" t="s">
        <v>67</v>
      </c>
      <c r="B67" t="str">
        <f ca="1">H67</f>
        <v>Raynama (IRE)</v>
      </c>
      <c r="F67">
        <f>IF(H63&lt;11, F66+1, F66)</f>
        <v>2</v>
      </c>
      <c r="G67" t="str">
        <f>G2</f>
        <v>Soft</v>
      </c>
      <c r="H67" t="str">
        <f ca="1">INDEX(B53:B55,MATCH(H66,F53:F55,0))</f>
        <v>Raynama (IRE)</v>
      </c>
      <c r="J67">
        <v>16</v>
      </c>
      <c r="K67" t="str">
        <f t="shared" si="0"/>
        <v>Algo Rhythm</v>
      </c>
      <c r="L67" t="str">
        <f t="shared" si="0"/>
        <v>Lady Savanah (IRE)</v>
      </c>
      <c r="M67" t="str">
        <f t="shared" si="0"/>
        <v>Lady Savanah (IRE)</v>
      </c>
      <c r="N67" t="str">
        <f t="shared" si="1"/>
        <v>Letmebreeze (IRE)</v>
      </c>
      <c r="O67" t="str">
        <f t="shared" si="2"/>
        <v>Miracles In May (IRE)</v>
      </c>
      <c r="P67" t="str">
        <f t="shared" si="3"/>
        <v>All Night Long</v>
      </c>
      <c r="Q67" t="str">
        <f t="shared" si="4"/>
        <v>All Night Long</v>
      </c>
      <c r="R67" t="str">
        <f t="shared" si="5"/>
        <v>Naadheer (IRE)</v>
      </c>
      <c r="S67" t="str">
        <f t="shared" si="6"/>
        <v>Naadheer (IRE)</v>
      </c>
      <c r="V67">
        <f t="shared" si="7"/>
        <v>58</v>
      </c>
      <c r="W67">
        <f t="shared" si="8"/>
        <v>-13</v>
      </c>
      <c r="X67">
        <f t="shared" si="18"/>
        <v>-13</v>
      </c>
      <c r="Y67">
        <f t="shared" si="10"/>
        <v>5</v>
      </c>
      <c r="Z67">
        <f t="shared" si="10"/>
        <v>8</v>
      </c>
      <c r="AA67">
        <f t="shared" si="10"/>
        <v>10</v>
      </c>
      <c r="AB67">
        <f t="shared" si="11"/>
        <v>6</v>
      </c>
      <c r="AC67">
        <f t="shared" si="12"/>
        <v>9</v>
      </c>
      <c r="AD67">
        <f t="shared" si="13"/>
        <v>13</v>
      </c>
      <c r="AE67">
        <f t="shared" si="14"/>
        <v>6</v>
      </c>
      <c r="AF67">
        <f t="shared" si="14"/>
        <v>1</v>
      </c>
    </row>
    <row r="68" spans="1:32" hidden="1" outlineLevel="1">
      <c r="A68" t="str">
        <f ca="1">INDEX(B62:B67,MODE(MATCH(B62:B67,B62:B67,0)))</f>
        <v>Raynama (IRE)</v>
      </c>
      <c r="B68" t="str">
        <f ca="1">IF(ISNA(A68), B56, A68)</f>
        <v>Raynama (IRE)</v>
      </c>
      <c r="C68">
        <f ca="1">INDEX(AF$2:AF$20,MATCH(B68,A$2:A$20,0))</f>
        <v>2.25</v>
      </c>
      <c r="D68">
        <v>1</v>
      </c>
      <c r="F68">
        <f ca="1">IF(E70&gt;0.5, F67+1, F67)</f>
        <v>2</v>
      </c>
      <c r="G68" t="str">
        <f>I2</f>
        <v>Non Handicap</v>
      </c>
      <c r="H68">
        <f ca="1">IF(G66&gt;10000, G70+1, G70)</f>
        <v>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>
        <f t="shared" si="10"/>
        <v>5</v>
      </c>
      <c r="Z68">
        <f t="shared" si="10"/>
        <v>8</v>
      </c>
      <c r="AA68">
        <f t="shared" si="10"/>
        <v>10</v>
      </c>
      <c r="AB68">
        <f t="shared" si="11"/>
        <v>6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>
        <f t="shared" si="14"/>
        <v>1</v>
      </c>
    </row>
    <row r="69" spans="1:32" hidden="1" outlineLevel="1">
      <c r="A69" t="s">
        <v>51</v>
      </c>
      <c r="B69" t="str">
        <f ca="1">IF(OR(ISNA(B68), B68="no selection"), B64, B68)</f>
        <v>Raynama (IRE)</v>
      </c>
      <c r="C69">
        <f ca="1">INDEX(AF$2:AF$20,MATCH(B69,A$2:A$20,0))</f>
        <v>2.25</v>
      </c>
      <c r="D69">
        <v>1</v>
      </c>
      <c r="F69">
        <f ca="1">IF(E70&gt;1, F68+1, F68)</f>
        <v>2</v>
      </c>
      <c r="G69">
        <f ca="1">IF(G66&lt;5000, F70-1, F70)</f>
        <v>2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>
        <f t="shared" si="10"/>
        <v>5</v>
      </c>
      <c r="Z69">
        <f t="shared" si="10"/>
        <v>8</v>
      </c>
      <c r="AA69">
        <f t="shared" si="10"/>
        <v>10</v>
      </c>
      <c r="AB69">
        <f t="shared" si="11"/>
        <v>6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>
        <f t="shared" si="14"/>
        <v>1</v>
      </c>
    </row>
    <row r="70" spans="1:32" hidden="1" outlineLevel="1">
      <c r="A70" t="s">
        <v>62</v>
      </c>
      <c r="B70" t="str">
        <f ca="1">IF(B69=FALSE, B53, B69)</f>
        <v>Raynama (IRE)</v>
      </c>
      <c r="C70">
        <f ca="1">INDEX(AF$2:AF$20,MATCH(B70,A$2:A$20,0))</f>
        <v>2.25</v>
      </c>
      <c r="D70">
        <v>1</v>
      </c>
      <c r="E70">
        <f ca="1">SUMIF(B53:B61, B70, G53:G61)</f>
        <v>0.24010772904440894</v>
      </c>
      <c r="F70">
        <f ca="1">IF(E70&gt;1.5, F69+1, F69)</f>
        <v>2</v>
      </c>
      <c r="G70">
        <f ca="1">IF(H63&gt;15, G69-1, G69)</f>
        <v>1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>
        <f t="shared" si="10"/>
        <v>5</v>
      </c>
      <c r="Z70">
        <f t="shared" si="10"/>
        <v>8</v>
      </c>
      <c r="AA70">
        <f t="shared" si="10"/>
        <v>10</v>
      </c>
      <c r="AB70">
        <f t="shared" si="11"/>
        <v>6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>
        <f t="shared" si="14"/>
        <v>1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>
        <f t="shared" si="10"/>
        <v>5</v>
      </c>
      <c r="Z71">
        <f t="shared" si="10"/>
        <v>8</v>
      </c>
      <c r="AA71">
        <f t="shared" si="10"/>
        <v>10</v>
      </c>
      <c r="AB71">
        <f t="shared" si="11"/>
        <v>6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>
        <f t="shared" si="14"/>
        <v>1</v>
      </c>
    </row>
    <row r="72" spans="1:32" hidden="1" outlineLevel="1">
      <c r="A72" t="s">
        <v>98</v>
      </c>
      <c r="B72" t="str">
        <f>B53</f>
        <v>Laughifuwant (IRE)</v>
      </c>
      <c r="C72">
        <f>C53</f>
        <v>247.43350000000001</v>
      </c>
      <c r="D72">
        <f>(1/C72)*(C72-C73)</f>
        <v>8.1354384107245048E-2</v>
      </c>
      <c r="E72">
        <f>H53</f>
        <v>3</v>
      </c>
      <c r="F72">
        <f>(E72*10)-10</f>
        <v>20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>
        <f t="shared" si="10"/>
        <v>5</v>
      </c>
      <c r="Z72">
        <f t="shared" si="10"/>
        <v>8</v>
      </c>
      <c r="AA72">
        <f t="shared" si="10"/>
        <v>10</v>
      </c>
      <c r="AB72">
        <f t="shared" si="11"/>
        <v>6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>
        <f t="shared" si="14"/>
        <v>1</v>
      </c>
    </row>
    <row r="73" spans="1:32" hidden="1" outlineLevel="1">
      <c r="A73" t="s">
        <v>99</v>
      </c>
      <c r="B73" t="str">
        <f t="shared" ref="B73:C74" si="19">B54</f>
        <v>Mona Bell (IRE)</v>
      </c>
      <c r="C73">
        <f t="shared" si="19"/>
        <v>227.30369999999999</v>
      </c>
      <c r="D73">
        <f>(1/C73)*(C73-C74)</f>
        <v>4.8195871866581967E-2</v>
      </c>
      <c r="E73">
        <f t="shared" ref="E73:E74" si="20">H54</f>
        <v>8</v>
      </c>
      <c r="F73">
        <f>(E73*10)-10</f>
        <v>70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>
        <f t="shared" si="10"/>
        <v>5</v>
      </c>
      <c r="Z73">
        <f t="shared" si="10"/>
        <v>8</v>
      </c>
      <c r="AA73">
        <f t="shared" si="10"/>
        <v>10</v>
      </c>
      <c r="AB73">
        <f t="shared" si="11"/>
        <v>6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>
        <f t="shared" si="14"/>
        <v>1</v>
      </c>
    </row>
    <row r="74" spans="1:32" hidden="1" outlineLevel="1">
      <c r="A74" t="s">
        <v>100</v>
      </c>
      <c r="B74" t="str">
        <f t="shared" si="19"/>
        <v>Raynama (IRE)</v>
      </c>
      <c r="C74">
        <f t="shared" si="19"/>
        <v>216.3486</v>
      </c>
      <c r="E74">
        <f t="shared" si="20"/>
        <v>2.25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>
        <f t="shared" si="10"/>
        <v>5</v>
      </c>
      <c r="Z74">
        <f t="shared" si="10"/>
        <v>8</v>
      </c>
      <c r="AA74">
        <f t="shared" si="10"/>
        <v>10</v>
      </c>
      <c r="AB74">
        <f t="shared" si="11"/>
        <v>6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>
        <f t="shared" si="14"/>
        <v>1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>
        <f t="shared" si="10"/>
        <v>5</v>
      </c>
      <c r="Z75">
        <f t="shared" si="10"/>
        <v>8</v>
      </c>
      <c r="AA75">
        <f t="shared" si="10"/>
        <v>10</v>
      </c>
      <c r="AB75">
        <f t="shared" si="11"/>
        <v>6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>
        <f t="shared" si="14"/>
        <v>1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>
        <f t="shared" si="10"/>
        <v>5</v>
      </c>
      <c r="Z76">
        <f t="shared" si="10"/>
        <v>8</v>
      </c>
      <c r="AA76">
        <f t="shared" si="10"/>
        <v>10</v>
      </c>
      <c r="AB76">
        <f t="shared" si="11"/>
        <v>6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>
        <f t="shared" si="14"/>
        <v>1</v>
      </c>
    </row>
    <row r="77" spans="1:32" hidden="1" outlineLevel="1">
      <c r="A77" t="s">
        <v>105</v>
      </c>
      <c r="B77">
        <f>SMALL(AF2:AF50, 1)</f>
        <v>2.25</v>
      </c>
      <c r="C77">
        <f>SMALL(AF2:AF50, 1)</f>
        <v>2.25</v>
      </c>
      <c r="D77" t="str">
        <f>IF(G77&lt;=3, "YES", "NO")</f>
        <v>YES</v>
      </c>
      <c r="E77">
        <f>IF(C77=0,SMALL(AF2:AF49,2), C77)</f>
        <v>2.25</v>
      </c>
      <c r="F77">
        <f>IF(E77=0, SMALL(AF2:AF49, 3), E77)</f>
        <v>2.25</v>
      </c>
      <c r="G77">
        <f>IF(F77=0, SMALL(AF2:AF49, 4), F77)</f>
        <v>2.25</v>
      </c>
      <c r="H77" t="str">
        <f>INDEX(A2:A50, MATCH(G77, AF2:AF50, 0))</f>
        <v>Raynama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>
        <f t="shared" si="10"/>
        <v>5</v>
      </c>
      <c r="Z77">
        <f t="shared" si="10"/>
        <v>8</v>
      </c>
      <c r="AA77">
        <f t="shared" si="10"/>
        <v>10</v>
      </c>
      <c r="AB77">
        <f t="shared" si="11"/>
        <v>6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>
        <f t="shared" si="14"/>
        <v>1</v>
      </c>
    </row>
    <row r="78" spans="1:32" hidden="1" outlineLevel="1">
      <c r="A78" t="s">
        <v>106</v>
      </c>
      <c r="B78">
        <f>INDEX(AE2:AE50, MATCH(H77, A2:A50, 0))</f>
        <v>216.3486</v>
      </c>
      <c r="C78">
        <f>(B79-B78)+0.01</f>
        <v>31.094900000000006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>
        <f t="shared" si="10"/>
        <v>5</v>
      </c>
      <c r="Z78">
        <f t="shared" si="10"/>
        <v>8</v>
      </c>
      <c r="AA78">
        <f t="shared" si="10"/>
        <v>10</v>
      </c>
      <c r="AB78">
        <f t="shared" si="11"/>
        <v>6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>
        <f t="shared" si="14"/>
        <v>1</v>
      </c>
    </row>
    <row r="79" spans="1:32" hidden="1" outlineLevel="1">
      <c r="A79" t="s">
        <v>107</v>
      </c>
      <c r="B79">
        <f>LARGE(AE2:AE50, 1)</f>
        <v>247.43350000000001</v>
      </c>
      <c r="C79">
        <f>C78/B79</f>
        <v>0.12566972540096635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Raynama (IRE) is highly rated.</v>
      </c>
      <c r="H79" t="str">
        <f>INDEX(A2:A50, MATCH(B79, AE2:AE50, 0))</f>
        <v>Laughifuwant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>
        <f t="shared" si="10"/>
        <v>5</v>
      </c>
      <c r="Z79">
        <f t="shared" si="10"/>
        <v>8</v>
      </c>
      <c r="AA79">
        <f t="shared" si="10"/>
        <v>10</v>
      </c>
      <c r="AB79">
        <f t="shared" si="11"/>
        <v>6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>
        <f t="shared" si="14"/>
        <v>1</v>
      </c>
    </row>
    <row r="80" spans="1:32" hidden="1" outlineLevel="1">
      <c r="A80" t="s">
        <v>108</v>
      </c>
      <c r="B80">
        <f>INDEX(W2:W50,MATCH(H77,A2:A50,0))</f>
        <v>18.8629</v>
      </c>
      <c r="C80">
        <f>(B81-B80)+0.01</f>
        <v>0.01</v>
      </c>
      <c r="D80" t="str">
        <f>D2</f>
        <v xml:space="preserve">7f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>
        <f t="shared" si="10"/>
        <v>5</v>
      </c>
      <c r="Z80">
        <f t="shared" si="10"/>
        <v>8</v>
      </c>
      <c r="AA80">
        <f t="shared" si="10"/>
        <v>10</v>
      </c>
      <c r="AB80">
        <f t="shared" si="11"/>
        <v>6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>
        <f t="shared" si="14"/>
        <v>1</v>
      </c>
    </row>
    <row r="81" spans="1:19" hidden="1" outlineLevel="1">
      <c r="A81" t="s">
        <v>109</v>
      </c>
      <c r="B81">
        <f>LARGE(W2:W49, 1)</f>
        <v>18.8629</v>
      </c>
      <c r="C81">
        <f>C80/B81</f>
        <v>5.3014117659532737E-4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Naadheer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Galway</v>
      </c>
    </row>
    <row r="82" spans="1:19" hidden="1" outlineLevel="1">
      <c r="A82" t="s">
        <v>110</v>
      </c>
      <c r="B82">
        <f>INDEX(M2:M49, MATCH(H77, A2:A49, 0))</f>
        <v>83.095500000000001</v>
      </c>
      <c r="C82">
        <f>(B83-B82)+0.01</f>
        <v>10.7981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93.883600000000001</v>
      </c>
      <c r="C83">
        <f>C82/B83</f>
        <v>0.11501582811055391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Raynama (IRE)is the form horse.</v>
      </c>
      <c r="H83" t="str">
        <f>INDEX(A2:A50,MATCH(B83,INDEX(M2:M50,0)))</f>
        <v>Naadheer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1.2645999999999999</v>
      </c>
      <c r="C84">
        <f>(B85-B84)+0.01</f>
        <v>1.7176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2.9722</v>
      </c>
      <c r="C85">
        <f>C84/B85</f>
        <v>0.57788843281071267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Taceec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14.6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14.6</v>
      </c>
      <c r="C87">
        <f>C86/B87</f>
        <v>6.8493150684931507E-4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Raynama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2.1421999999999999</v>
      </c>
      <c r="C88">
        <f>B89-B88</f>
        <v>0.58320000000000016</v>
      </c>
      <c r="H88" t="str">
        <f>INDEX(X2:X50, MATCH(B88, Y2:Y50, 0))</f>
        <v>McDonogh, D P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2.7254</v>
      </c>
      <c r="C89">
        <f>C88/B89</f>
        <v>0.21398693769721883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Crosse, S M. </v>
      </c>
      <c r="H89" t="str">
        <f>INDEX(X2:X50, MATCH(B89, Y2:Y50, 0))</f>
        <v>Crosse, S M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48.753599999999999</v>
      </c>
      <c r="C90">
        <f>(B91-B90)+0.01</f>
        <v>22.536100000000008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71.279700000000005</v>
      </c>
      <c r="C91">
        <f>(C90+0.01)/(B91+0.01)</f>
        <v>0.31626027322320066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Laughifuwant (IRE) outperformed Raynama (IRE) significantly.</v>
      </c>
      <c r="H91" t="str">
        <f>INDEX(A2:A50, MATCH(B91, N2:N50, 0))</f>
        <v>Laughifuwant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0</v>
      </c>
      <c r="E92">
        <f>COUNTIF(D79:D91, "YES")</f>
        <v>1</v>
      </c>
      <c r="F92" t="str">
        <f>IF(E92=0, "", IF(E92=1, "*", IF(E92=2, "**", IF(E92=3, "***", IF(E92=4, "****", IF(E92&gt;4, "*****", ""))))))</f>
        <v>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</v>
      </c>
    </row>
    <row r="96" spans="1:19" hidden="1" outlineLevel="1">
      <c r="A96" t="s">
        <v>70</v>
      </c>
      <c r="B96">
        <f>INDEX(Sheet1!H:H, MATCH($A$51, Sheet1!$A:$A,0))</f>
        <v>0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e">
        <f>INDEX(F96:F101,MATCH(1,E96:E101,0))</f>
        <v>#N/A</v>
      </c>
    </row>
    <row r="97" spans="1:6" hidden="1" outlineLevel="1">
      <c r="A97" t="s">
        <v>25</v>
      </c>
      <c r="B97">
        <f>INDEX(Sheet1!J:J, MATCH($A$51, Sheet1!$A:$A,0))</f>
        <v>0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</v>
      </c>
      <c r="C101" t="b">
        <f>IF(AND($B$94&gt;15,B101&gt;0.25),B60)</f>
        <v>0</v>
      </c>
      <c r="D101">
        <f t="shared" si="22"/>
        <v>1</v>
      </c>
      <c r="E101">
        <f t="shared" si="23"/>
        <v>6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7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1.85546875" bestFit="1" customWidth="1"/>
    <col min="2" max="3" width="16.140625" bestFit="1" customWidth="1"/>
    <col min="4" max="4" width="12" bestFit="1" customWidth="1"/>
    <col min="5" max="5" width="11" bestFit="1" customWidth="1"/>
    <col min="6" max="6" width="16.140625" bestFit="1" customWidth="1"/>
    <col min="7" max="7" width="97" bestFit="1" customWidth="1"/>
    <col min="8" max="8" width="17.5703125" bestFit="1" customWidth="1"/>
    <col min="9" max="9" width="13.42578125" bestFit="1" customWidth="1"/>
    <col min="10" max="10" width="16.28515625" bestFit="1" customWidth="1"/>
    <col min="11" max="11" width="22.5703125" bestFit="1" customWidth="1"/>
    <col min="12" max="19" width="21.855468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6.42578125" bestFit="1" customWidth="1"/>
    <col min="25" max="25" width="14.42578125" bestFit="1" customWidth="1"/>
    <col min="26" max="26" width="22" bestFit="1" customWidth="1"/>
    <col min="27" max="27" width="15" bestFit="1" customWidth="1"/>
    <col min="28" max="28" width="20.71093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935</v>
      </c>
      <c r="B2" s="1">
        <v>0.60416666666666663</v>
      </c>
      <c r="C2" t="s">
        <v>175</v>
      </c>
      <c r="D2" t="s">
        <v>484</v>
      </c>
      <c r="E2" t="s">
        <v>230</v>
      </c>
      <c r="F2">
        <v>3752</v>
      </c>
      <c r="G2" t="s">
        <v>291</v>
      </c>
      <c r="H2" t="s">
        <v>232</v>
      </c>
      <c r="I2" t="s">
        <v>233</v>
      </c>
      <c r="J2" t="s">
        <v>933</v>
      </c>
      <c r="K2" t="s">
        <v>934</v>
      </c>
      <c r="L2">
        <v>3</v>
      </c>
      <c r="M2">
        <v>90.15</v>
      </c>
      <c r="N2">
        <v>56.783999999999999</v>
      </c>
      <c r="O2">
        <v>16.8598</v>
      </c>
      <c r="P2">
        <v>10.3535</v>
      </c>
      <c r="Q2">
        <v>5.2385999999999999</v>
      </c>
      <c r="R2">
        <v>5.6345000000000001</v>
      </c>
      <c r="S2">
        <v>2.8593999999999999</v>
      </c>
      <c r="T2">
        <v>2.6514000000000002</v>
      </c>
      <c r="U2">
        <v>2.0339999999999998</v>
      </c>
      <c r="V2">
        <v>1.2799</v>
      </c>
      <c r="W2">
        <v>19.239999999999998</v>
      </c>
      <c r="X2" t="s">
        <v>499</v>
      </c>
      <c r="Y2">
        <v>2.4079999999999999</v>
      </c>
      <c r="Z2" t="s">
        <v>500</v>
      </c>
      <c r="AA2">
        <v>1.6197999999999999</v>
      </c>
      <c r="AB2" t="s">
        <v>936</v>
      </c>
      <c r="AC2">
        <v>3.3832</v>
      </c>
      <c r="AD2">
        <v>31.984100000000002</v>
      </c>
      <c r="AE2" s="23">
        <v>252.4803</v>
      </c>
      <c r="AF2">
        <v>3.5</v>
      </c>
      <c r="AG2">
        <v>68</v>
      </c>
    </row>
    <row r="3" spans="1:33">
      <c r="A3" t="s">
        <v>938</v>
      </c>
      <c r="B3" s="1">
        <v>0.60416666666666663</v>
      </c>
      <c r="C3" t="s">
        <v>175</v>
      </c>
      <c r="D3" t="s">
        <v>484</v>
      </c>
      <c r="E3" t="s">
        <v>230</v>
      </c>
      <c r="F3">
        <v>3752</v>
      </c>
      <c r="G3" t="s">
        <v>291</v>
      </c>
      <c r="H3" t="s">
        <v>232</v>
      </c>
      <c r="I3" t="s">
        <v>233</v>
      </c>
      <c r="J3" t="s">
        <v>933</v>
      </c>
      <c r="K3" t="s">
        <v>934</v>
      </c>
      <c r="L3">
        <v>4</v>
      </c>
      <c r="M3">
        <v>70.040000000000006</v>
      </c>
      <c r="N3">
        <v>50.847999999999999</v>
      </c>
      <c r="O3">
        <v>27.595600000000001</v>
      </c>
      <c r="P3">
        <v>6.4531000000000001</v>
      </c>
      <c r="Q3">
        <v>4.4551999999999996</v>
      </c>
      <c r="R3">
        <v>3.5775999999999999</v>
      </c>
      <c r="S3">
        <v>4.0784000000000002</v>
      </c>
      <c r="T3">
        <v>2.0274000000000001</v>
      </c>
      <c r="U3">
        <v>1.9596</v>
      </c>
      <c r="V3">
        <v>1.3888</v>
      </c>
      <c r="W3">
        <v>12.3893</v>
      </c>
      <c r="X3" t="s">
        <v>939</v>
      </c>
      <c r="Y3">
        <v>0.50160000000000005</v>
      </c>
      <c r="Z3" t="s">
        <v>940</v>
      </c>
      <c r="AA3">
        <v>1.4071</v>
      </c>
      <c r="AB3" t="s">
        <v>818</v>
      </c>
      <c r="AC3">
        <v>1.3342000000000001</v>
      </c>
      <c r="AD3">
        <v>29.465900000000001</v>
      </c>
      <c r="AE3">
        <v>217.52180000000001</v>
      </c>
      <c r="AF3">
        <v>10</v>
      </c>
      <c r="AG3">
        <v>65</v>
      </c>
    </row>
    <row r="4" spans="1:33">
      <c r="A4" t="s">
        <v>941</v>
      </c>
      <c r="B4" s="1">
        <v>0.60416666666666663</v>
      </c>
      <c r="C4" t="s">
        <v>175</v>
      </c>
      <c r="D4" t="s">
        <v>484</v>
      </c>
      <c r="E4" t="s">
        <v>230</v>
      </c>
      <c r="F4">
        <v>3752</v>
      </c>
      <c r="G4" t="s">
        <v>291</v>
      </c>
      <c r="H4" t="s">
        <v>232</v>
      </c>
      <c r="I4" t="s">
        <v>233</v>
      </c>
      <c r="J4" t="s">
        <v>933</v>
      </c>
      <c r="K4" t="s">
        <v>934</v>
      </c>
      <c r="L4">
        <v>3</v>
      </c>
      <c r="M4">
        <v>67.69</v>
      </c>
      <c r="N4">
        <v>36.899500000000003</v>
      </c>
      <c r="O4">
        <v>41.310400000000001</v>
      </c>
      <c r="P4">
        <v>10.156599999999999</v>
      </c>
      <c r="Q4">
        <v>4.3930999999999996</v>
      </c>
      <c r="R4">
        <v>5.3171999999999997</v>
      </c>
      <c r="S4">
        <v>2.8448000000000002</v>
      </c>
      <c r="T4">
        <v>1.4771000000000001</v>
      </c>
      <c r="U4">
        <v>1.0947</v>
      </c>
      <c r="V4">
        <v>1.5859000000000001</v>
      </c>
      <c r="W4">
        <v>19.647099999999998</v>
      </c>
      <c r="X4" t="s">
        <v>487</v>
      </c>
      <c r="Y4">
        <v>2.4940000000000002</v>
      </c>
      <c r="Z4" t="s">
        <v>592</v>
      </c>
      <c r="AA4">
        <v>1.6874</v>
      </c>
      <c r="AB4" t="s">
        <v>252</v>
      </c>
      <c r="AC4">
        <v>0.88349999999999995</v>
      </c>
      <c r="AD4">
        <v>16.388200000000001</v>
      </c>
      <c r="AE4">
        <v>213.86930000000001</v>
      </c>
      <c r="AF4">
        <v>4</v>
      </c>
      <c r="AG4">
        <v>66</v>
      </c>
    </row>
    <row r="5" spans="1:33">
      <c r="A5" t="s">
        <v>942</v>
      </c>
      <c r="B5" s="1">
        <v>0.60416666666666663</v>
      </c>
      <c r="C5" t="s">
        <v>175</v>
      </c>
      <c r="D5" t="s">
        <v>484</v>
      </c>
      <c r="E5" t="s">
        <v>230</v>
      </c>
      <c r="F5">
        <v>3752</v>
      </c>
      <c r="G5" t="s">
        <v>291</v>
      </c>
      <c r="H5" t="s">
        <v>232</v>
      </c>
      <c r="I5" t="s">
        <v>233</v>
      </c>
      <c r="J5" t="s">
        <v>933</v>
      </c>
      <c r="K5" t="s">
        <v>934</v>
      </c>
      <c r="L5">
        <v>4</v>
      </c>
      <c r="M5">
        <v>63.165999999999997</v>
      </c>
      <c r="N5">
        <v>48.207999999999998</v>
      </c>
      <c r="O5">
        <v>28.683199999999999</v>
      </c>
      <c r="P5">
        <v>5.9071999999999996</v>
      </c>
      <c r="Q5">
        <v>5.5587</v>
      </c>
      <c r="R5">
        <v>4.4690000000000003</v>
      </c>
      <c r="S5">
        <v>3.5364</v>
      </c>
      <c r="T5">
        <v>2.0960999999999999</v>
      </c>
      <c r="U5">
        <v>0.82350000000000001</v>
      </c>
      <c r="V5">
        <v>1.1488</v>
      </c>
      <c r="W5">
        <v>18.32</v>
      </c>
      <c r="X5" t="s">
        <v>515</v>
      </c>
      <c r="Y5">
        <v>1.742</v>
      </c>
      <c r="Z5" t="s">
        <v>943</v>
      </c>
      <c r="AA5">
        <v>1.9396</v>
      </c>
      <c r="AB5" t="s">
        <v>916</v>
      </c>
      <c r="AC5">
        <v>0.74339999999999995</v>
      </c>
      <c r="AD5">
        <v>11.910399999999999</v>
      </c>
      <c r="AE5">
        <v>198.25219999999999</v>
      </c>
      <c r="AF5">
        <v>6.5</v>
      </c>
      <c r="AG5">
        <v>61</v>
      </c>
    </row>
    <row r="6" spans="1:33">
      <c r="A6" t="s">
        <v>944</v>
      </c>
      <c r="B6" s="1">
        <v>0.60416666666666663</v>
      </c>
      <c r="C6" t="s">
        <v>175</v>
      </c>
      <c r="D6" t="s">
        <v>484</v>
      </c>
      <c r="E6" t="s">
        <v>230</v>
      </c>
      <c r="F6">
        <v>3752</v>
      </c>
      <c r="G6" t="s">
        <v>291</v>
      </c>
      <c r="H6" t="s">
        <v>232</v>
      </c>
      <c r="I6" t="s">
        <v>233</v>
      </c>
      <c r="J6" t="s">
        <v>933</v>
      </c>
      <c r="K6" t="s">
        <v>934</v>
      </c>
      <c r="L6">
        <v>3</v>
      </c>
      <c r="M6">
        <v>48.542200000000001</v>
      </c>
      <c r="N6">
        <v>40.9908</v>
      </c>
      <c r="O6">
        <v>30.081399999999999</v>
      </c>
      <c r="P6">
        <v>7.8887</v>
      </c>
      <c r="Q6">
        <v>8.6576000000000004</v>
      </c>
      <c r="R6">
        <v>3.5947</v>
      </c>
      <c r="S6">
        <v>3.3315999999999999</v>
      </c>
      <c r="T6">
        <v>0</v>
      </c>
      <c r="U6">
        <v>0</v>
      </c>
      <c r="V6">
        <v>0</v>
      </c>
      <c r="W6">
        <v>15.723599999999999</v>
      </c>
      <c r="X6" t="s">
        <v>666</v>
      </c>
      <c r="Y6">
        <v>2.4060000000000001</v>
      </c>
      <c r="Z6" t="s">
        <v>402</v>
      </c>
      <c r="AA6">
        <v>2.1871</v>
      </c>
      <c r="AB6" t="s">
        <v>945</v>
      </c>
      <c r="AC6">
        <v>0.38340000000000002</v>
      </c>
      <c r="AD6">
        <v>25.3933</v>
      </c>
      <c r="AE6">
        <v>194.511</v>
      </c>
      <c r="AF6">
        <v>8</v>
      </c>
      <c r="AG6">
        <v>69</v>
      </c>
    </row>
    <row r="7" spans="1:33">
      <c r="A7" t="s">
        <v>946</v>
      </c>
      <c r="B7" s="1">
        <v>0.60416666666666663</v>
      </c>
      <c r="C7" t="s">
        <v>175</v>
      </c>
      <c r="D7" t="s">
        <v>484</v>
      </c>
      <c r="E7" t="s">
        <v>230</v>
      </c>
      <c r="F7">
        <v>3752</v>
      </c>
      <c r="G7" t="s">
        <v>291</v>
      </c>
      <c r="H7" t="s">
        <v>232</v>
      </c>
      <c r="I7" t="s">
        <v>233</v>
      </c>
      <c r="J7" t="s">
        <v>933</v>
      </c>
      <c r="K7" t="s">
        <v>934</v>
      </c>
      <c r="L7">
        <v>4</v>
      </c>
      <c r="M7">
        <v>47.03</v>
      </c>
      <c r="N7">
        <v>56.460599999999999</v>
      </c>
      <c r="O7">
        <v>16.899999999999999</v>
      </c>
      <c r="P7">
        <v>9.3287999999999993</v>
      </c>
      <c r="Q7">
        <v>6.1730999999999998</v>
      </c>
      <c r="R7">
        <v>4.5209999999999999</v>
      </c>
      <c r="S7">
        <v>2.2244999999999999</v>
      </c>
      <c r="T7">
        <v>2.0158</v>
      </c>
      <c r="U7">
        <v>1.7737000000000001</v>
      </c>
      <c r="V7">
        <v>0.85589999999999999</v>
      </c>
      <c r="W7">
        <v>17.8871</v>
      </c>
      <c r="X7" t="s">
        <v>947</v>
      </c>
      <c r="Y7">
        <v>0.58760000000000001</v>
      </c>
      <c r="Z7" t="s">
        <v>948</v>
      </c>
      <c r="AA7">
        <v>0.60319999999999996</v>
      </c>
      <c r="AB7" t="s">
        <v>642</v>
      </c>
      <c r="AC7">
        <v>1.9237</v>
      </c>
      <c r="AD7">
        <v>22.8888</v>
      </c>
      <c r="AE7">
        <v>191.1738</v>
      </c>
      <c r="AF7">
        <v>12</v>
      </c>
      <c r="AG7">
        <v>59</v>
      </c>
    </row>
    <row r="8" spans="1:33">
      <c r="A8" t="s">
        <v>949</v>
      </c>
      <c r="B8" s="1">
        <v>0.60416666666666663</v>
      </c>
      <c r="C8" t="s">
        <v>175</v>
      </c>
      <c r="D8" t="s">
        <v>484</v>
      </c>
      <c r="E8" t="s">
        <v>230</v>
      </c>
      <c r="F8">
        <v>3752</v>
      </c>
      <c r="G8" t="s">
        <v>291</v>
      </c>
      <c r="H8" t="s">
        <v>232</v>
      </c>
      <c r="I8" t="s">
        <v>233</v>
      </c>
      <c r="J8" t="s">
        <v>933</v>
      </c>
      <c r="K8" t="s">
        <v>934</v>
      </c>
      <c r="L8">
        <v>4</v>
      </c>
      <c r="M8">
        <v>51.98</v>
      </c>
      <c r="N8">
        <v>44.9375</v>
      </c>
      <c r="O8">
        <v>19.247399999999999</v>
      </c>
      <c r="P8">
        <v>10.543200000000001</v>
      </c>
      <c r="Q8">
        <v>6.1920000000000002</v>
      </c>
      <c r="R8">
        <v>3.8773</v>
      </c>
      <c r="S8">
        <v>2.0836999999999999</v>
      </c>
      <c r="T8">
        <v>1.1706000000000001</v>
      </c>
      <c r="U8">
        <v>1.3319000000000001</v>
      </c>
      <c r="V8">
        <v>1.4677</v>
      </c>
      <c r="W8">
        <v>16.238600000000002</v>
      </c>
      <c r="X8" t="s">
        <v>950</v>
      </c>
      <c r="Y8">
        <v>1.9522999999999999</v>
      </c>
      <c r="Z8" t="s">
        <v>951</v>
      </c>
      <c r="AA8">
        <v>2.33</v>
      </c>
      <c r="AB8" t="s">
        <v>952</v>
      </c>
      <c r="AC8">
        <v>2.4557000000000002</v>
      </c>
      <c r="AD8">
        <v>11.339700000000001</v>
      </c>
      <c r="AE8">
        <v>177.14760000000001</v>
      </c>
      <c r="AF8">
        <v>16</v>
      </c>
      <c r="AG8">
        <v>56</v>
      </c>
    </row>
    <row r="9" spans="1:33">
      <c r="A9" t="s">
        <v>953</v>
      </c>
      <c r="B9" s="1">
        <v>0.60416666666666663</v>
      </c>
      <c r="C9" t="s">
        <v>175</v>
      </c>
      <c r="D9" t="s">
        <v>484</v>
      </c>
      <c r="E9" t="s">
        <v>230</v>
      </c>
      <c r="F9">
        <v>3752</v>
      </c>
      <c r="G9" t="s">
        <v>291</v>
      </c>
      <c r="H9" t="s">
        <v>232</v>
      </c>
      <c r="I9" t="s">
        <v>233</v>
      </c>
      <c r="J9" t="s">
        <v>933</v>
      </c>
      <c r="K9" t="s">
        <v>934</v>
      </c>
      <c r="L9">
        <v>3</v>
      </c>
      <c r="M9">
        <v>49.476999999999997</v>
      </c>
      <c r="N9">
        <v>44.581499999999998</v>
      </c>
      <c r="O9">
        <v>30.151199999999999</v>
      </c>
      <c r="P9">
        <v>8.5060000000000002</v>
      </c>
      <c r="Q9">
        <v>4.3284000000000002</v>
      </c>
      <c r="R9">
        <v>4.3186999999999998</v>
      </c>
      <c r="S9">
        <v>4.6665000000000001</v>
      </c>
      <c r="T9">
        <v>2.1966000000000001</v>
      </c>
      <c r="U9">
        <v>1.19</v>
      </c>
      <c r="V9">
        <v>0.65639999999999998</v>
      </c>
      <c r="W9">
        <v>16.750699999999998</v>
      </c>
      <c r="X9" t="s">
        <v>954</v>
      </c>
      <c r="Y9">
        <v>2.1193</v>
      </c>
      <c r="Z9" t="s">
        <v>752</v>
      </c>
      <c r="AA9">
        <v>1.7221</v>
      </c>
      <c r="AB9" t="s">
        <v>955</v>
      </c>
      <c r="AC9">
        <v>0.56169999999999998</v>
      </c>
      <c r="AD9">
        <v>4.1001000000000003</v>
      </c>
      <c r="AE9">
        <v>175.3262</v>
      </c>
      <c r="AF9">
        <v>10</v>
      </c>
      <c r="AG9">
        <v>74</v>
      </c>
    </row>
    <row r="10" spans="1:33">
      <c r="A10" t="s">
        <v>956</v>
      </c>
      <c r="B10" s="1">
        <v>0.60416666666666663</v>
      </c>
      <c r="C10" t="s">
        <v>175</v>
      </c>
      <c r="D10" t="s">
        <v>484</v>
      </c>
      <c r="E10" t="s">
        <v>230</v>
      </c>
      <c r="F10">
        <v>3752</v>
      </c>
      <c r="G10" t="s">
        <v>291</v>
      </c>
      <c r="H10" t="s">
        <v>232</v>
      </c>
      <c r="I10" t="s">
        <v>233</v>
      </c>
      <c r="J10" t="s">
        <v>933</v>
      </c>
      <c r="K10" t="s">
        <v>934</v>
      </c>
      <c r="L10">
        <v>4</v>
      </c>
      <c r="M10">
        <v>43.26</v>
      </c>
      <c r="N10">
        <v>45.419499999999999</v>
      </c>
      <c r="O10">
        <v>15.4613</v>
      </c>
      <c r="P10">
        <v>9.4082000000000008</v>
      </c>
      <c r="Q10">
        <v>4.0606999999999998</v>
      </c>
      <c r="R10">
        <v>4.4252000000000002</v>
      </c>
      <c r="S10">
        <v>3.0356000000000001</v>
      </c>
      <c r="T10">
        <v>2.7667999999999999</v>
      </c>
      <c r="U10">
        <v>1.6335999999999999</v>
      </c>
      <c r="V10">
        <v>0.95889999999999997</v>
      </c>
      <c r="W10">
        <v>17.152100000000001</v>
      </c>
      <c r="X10" t="s">
        <v>496</v>
      </c>
      <c r="Y10">
        <v>2.1901999999999999</v>
      </c>
      <c r="Z10" t="s">
        <v>957</v>
      </c>
      <c r="AA10">
        <v>1.8187</v>
      </c>
      <c r="AB10" t="s">
        <v>516</v>
      </c>
      <c r="AC10">
        <v>1.9165000000000001</v>
      </c>
      <c r="AD10">
        <v>11.081899999999999</v>
      </c>
      <c r="AE10">
        <v>164.58930000000001</v>
      </c>
      <c r="AF10">
        <v>14</v>
      </c>
      <c r="AG10">
        <v>59</v>
      </c>
    </row>
    <row r="11" spans="1:33">
      <c r="A11" t="s">
        <v>958</v>
      </c>
      <c r="B11" s="1">
        <v>0.60416666666666663</v>
      </c>
      <c r="C11" t="s">
        <v>175</v>
      </c>
      <c r="D11" t="s">
        <v>484</v>
      </c>
      <c r="E11" t="s">
        <v>230</v>
      </c>
      <c r="F11">
        <v>3752</v>
      </c>
      <c r="G11" t="s">
        <v>291</v>
      </c>
      <c r="H11" t="s">
        <v>232</v>
      </c>
      <c r="I11" t="s">
        <v>233</v>
      </c>
      <c r="J11" t="s">
        <v>933</v>
      </c>
      <c r="K11" t="s">
        <v>934</v>
      </c>
      <c r="L11">
        <v>3</v>
      </c>
      <c r="M11">
        <v>41.101999999999997</v>
      </c>
      <c r="N11">
        <v>36.156799999999997</v>
      </c>
      <c r="O11">
        <v>19.427800000000001</v>
      </c>
      <c r="P11">
        <v>10.3775</v>
      </c>
      <c r="Q11">
        <v>4.5731000000000002</v>
      </c>
      <c r="R11">
        <v>3.4428999999999998</v>
      </c>
      <c r="S11">
        <v>4.4846000000000004</v>
      </c>
      <c r="T11">
        <v>2.3043999999999998</v>
      </c>
      <c r="U11">
        <v>1.7174</v>
      </c>
      <c r="V11">
        <v>1.6097999999999999</v>
      </c>
      <c r="W11">
        <v>17.0486</v>
      </c>
      <c r="X11" t="s">
        <v>959</v>
      </c>
      <c r="Y11">
        <v>2.1080999999999999</v>
      </c>
      <c r="Z11" t="s">
        <v>960</v>
      </c>
      <c r="AA11">
        <v>0.48430000000000001</v>
      </c>
      <c r="AB11" t="s">
        <v>961</v>
      </c>
      <c r="AC11">
        <v>1.6394</v>
      </c>
      <c r="AD11">
        <v>14.3786</v>
      </c>
      <c r="AE11">
        <v>160.8552</v>
      </c>
      <c r="AF11">
        <v>16</v>
      </c>
      <c r="AG11">
        <v>65</v>
      </c>
    </row>
    <row r="12" spans="1:33">
      <c r="A12" t="s">
        <v>962</v>
      </c>
      <c r="B12" s="1">
        <v>0.60416666666666663</v>
      </c>
      <c r="C12" t="s">
        <v>175</v>
      </c>
      <c r="D12" t="s">
        <v>484</v>
      </c>
      <c r="E12" t="s">
        <v>230</v>
      </c>
      <c r="F12">
        <v>3752</v>
      </c>
      <c r="G12" t="s">
        <v>291</v>
      </c>
      <c r="H12" t="s">
        <v>232</v>
      </c>
      <c r="I12" t="s">
        <v>233</v>
      </c>
      <c r="J12" t="s">
        <v>933</v>
      </c>
      <c r="K12" t="s">
        <v>934</v>
      </c>
      <c r="L12">
        <v>3</v>
      </c>
      <c r="M12">
        <v>36.728999999999999</v>
      </c>
      <c r="N12">
        <v>41.073500000000003</v>
      </c>
      <c r="O12">
        <v>26.3887</v>
      </c>
      <c r="P12">
        <v>7.7161999999999997</v>
      </c>
      <c r="Q12">
        <v>3.6837</v>
      </c>
      <c r="R12">
        <v>4.3753000000000002</v>
      </c>
      <c r="S12">
        <v>3.0129000000000001</v>
      </c>
      <c r="T12">
        <v>1.8</v>
      </c>
      <c r="U12">
        <v>0.93020000000000003</v>
      </c>
      <c r="V12">
        <v>0.93469999999999998</v>
      </c>
      <c r="W12">
        <v>15.7843</v>
      </c>
      <c r="X12" t="s">
        <v>963</v>
      </c>
      <c r="Y12">
        <v>1.0367999999999999</v>
      </c>
      <c r="Z12" t="s">
        <v>820</v>
      </c>
      <c r="AA12">
        <v>0.66420000000000001</v>
      </c>
      <c r="AB12" t="s">
        <v>964</v>
      </c>
      <c r="AC12">
        <v>0.98899999999999999</v>
      </c>
      <c r="AD12">
        <v>8.2756000000000007</v>
      </c>
      <c r="AE12">
        <v>153.39410000000001</v>
      </c>
      <c r="AF12">
        <v>14</v>
      </c>
      <c r="AG12">
        <v>52</v>
      </c>
    </row>
    <row r="13" spans="1:33">
      <c r="A13" t="s">
        <v>965</v>
      </c>
      <c r="B13" s="1">
        <v>0.60416666666666663</v>
      </c>
      <c r="C13" t="s">
        <v>175</v>
      </c>
      <c r="D13" t="s">
        <v>484</v>
      </c>
      <c r="E13" t="s">
        <v>230</v>
      </c>
      <c r="F13">
        <v>3752</v>
      </c>
      <c r="G13" t="s">
        <v>291</v>
      </c>
      <c r="H13" t="s">
        <v>232</v>
      </c>
      <c r="I13" t="s">
        <v>233</v>
      </c>
      <c r="J13" t="s">
        <v>933</v>
      </c>
      <c r="K13" t="s">
        <v>934</v>
      </c>
      <c r="L13">
        <v>3</v>
      </c>
      <c r="M13">
        <v>39.957799999999999</v>
      </c>
      <c r="N13">
        <v>33.260800000000003</v>
      </c>
      <c r="O13">
        <v>27</v>
      </c>
      <c r="P13">
        <v>7.4714</v>
      </c>
      <c r="Q13">
        <v>6.2130000000000001</v>
      </c>
      <c r="R13">
        <v>2.6549</v>
      </c>
      <c r="S13">
        <v>0</v>
      </c>
      <c r="T13">
        <v>0</v>
      </c>
      <c r="U13">
        <v>0</v>
      </c>
      <c r="V13">
        <v>0</v>
      </c>
      <c r="W13">
        <v>14.59</v>
      </c>
      <c r="X13" t="s">
        <v>503</v>
      </c>
      <c r="Y13">
        <v>0.57930000000000004</v>
      </c>
      <c r="Z13" t="s">
        <v>966</v>
      </c>
      <c r="AA13">
        <v>0.60899999999999999</v>
      </c>
      <c r="AB13" t="s">
        <v>967</v>
      </c>
      <c r="AC13">
        <v>0.9546</v>
      </c>
      <c r="AD13">
        <v>6.5171000000000001</v>
      </c>
      <c r="AE13">
        <v>146.86770000000001</v>
      </c>
      <c r="AF13">
        <v>12</v>
      </c>
      <c r="AG13">
        <v>62</v>
      </c>
    </row>
    <row r="14" spans="1:33">
      <c r="A14" t="s">
        <v>968</v>
      </c>
      <c r="B14" s="1">
        <v>0.60416666666666663</v>
      </c>
      <c r="C14" t="s">
        <v>175</v>
      </c>
      <c r="D14" t="s">
        <v>484</v>
      </c>
      <c r="E14" t="s">
        <v>230</v>
      </c>
      <c r="F14">
        <v>3752</v>
      </c>
      <c r="G14" t="s">
        <v>291</v>
      </c>
      <c r="H14" t="s">
        <v>232</v>
      </c>
      <c r="I14" t="s">
        <v>233</v>
      </c>
      <c r="J14" t="s">
        <v>933</v>
      </c>
      <c r="K14" t="s">
        <v>934</v>
      </c>
      <c r="L14">
        <v>3</v>
      </c>
      <c r="M14">
        <v>27.745999999999999</v>
      </c>
      <c r="N14">
        <v>17.246500000000001</v>
      </c>
      <c r="O14">
        <v>10.926299999999999</v>
      </c>
      <c r="P14">
        <v>4.1996000000000002</v>
      </c>
      <c r="Q14">
        <v>2.8988999999999998</v>
      </c>
      <c r="R14">
        <v>2.0657000000000001</v>
      </c>
      <c r="S14">
        <v>2.1116000000000001</v>
      </c>
      <c r="T14">
        <v>1.2886</v>
      </c>
      <c r="U14">
        <v>0.74729999999999996</v>
      </c>
      <c r="V14">
        <v>1.3998999999999999</v>
      </c>
      <c r="W14">
        <v>14.664300000000001</v>
      </c>
      <c r="X14" t="s">
        <v>309</v>
      </c>
      <c r="Y14">
        <v>1.3896999999999999</v>
      </c>
      <c r="Z14" t="s">
        <v>969</v>
      </c>
      <c r="AA14">
        <v>7.4999999999999997E-2</v>
      </c>
      <c r="AB14" t="s">
        <v>970</v>
      </c>
      <c r="AC14">
        <v>0.91180000000000005</v>
      </c>
      <c r="AD14">
        <v>1.2</v>
      </c>
      <c r="AE14">
        <v>88.871099999999998</v>
      </c>
      <c r="AF14">
        <v>50</v>
      </c>
      <c r="AG14">
        <v>43</v>
      </c>
    </row>
    <row r="51" spans="1:33" hidden="1" outlineLevel="1">
      <c r="A51" t="str">
        <f>C2</f>
        <v>Leicester</v>
      </c>
      <c r="B51">
        <f>B2</f>
        <v>0.60416666666666663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Lady Alavesa</v>
      </c>
      <c r="L52" t="str">
        <f t="shared" si="0"/>
        <v>Lady Alavesa</v>
      </c>
      <c r="M52" t="str">
        <f t="shared" si="0"/>
        <v>Havana Mariposa</v>
      </c>
      <c r="N52" t="str">
        <f t="shared" ref="N52:N91" si="1">INDEX($A$2:$A$20,(MATCH(LARGE(W$2:W$20,$J52),W$2:W$20,0)))</f>
        <v>Havana Mariposa</v>
      </c>
      <c r="O52" t="str">
        <f t="shared" ref="O52:O91" si="2">INDEX($A$2:$A$20,(MATCH(LARGE(AA$2:AA$20,$J52),AA$2:AA$20,0)))</f>
        <v>Franks Legacy</v>
      </c>
      <c r="P52" t="str">
        <f t="shared" ref="P52:P91" si="3">INDEX($A$2:$A$20,(MATCH(LARGE(Y$2:Y$20,$J52),Y$2:Y$20,0)))</f>
        <v>Havana Mariposa</v>
      </c>
      <c r="Q52" t="str">
        <f t="shared" ref="Q52:Q91" si="4">INDEX($A$2:$A$20,(MATCH(LARGE(Y$2:Y$20,$J52),Y$2:Y$20,0)))</f>
        <v>Havana Mariposa</v>
      </c>
      <c r="R52" t="str">
        <f t="shared" ref="R52:R91" si="5">INDEX($A$2:$A$20,(MATCH(LARGE(AD$2:AD$20,$J52),AD$2:AD$20,0)))</f>
        <v>Lady Alavesa</v>
      </c>
      <c r="S52" t="str">
        <f t="shared" ref="S52:S80" si="6">A2</f>
        <v>Lady Alavesa</v>
      </c>
      <c r="V52">
        <f t="shared" ref="V52:V80" si="7">SUM(Y52:AF52)</f>
        <v>86</v>
      </c>
      <c r="W52">
        <f t="shared" ref="W52:W80" si="8">V52-AG2</f>
        <v>18</v>
      </c>
      <c r="X52">
        <f t="shared" ref="X52:X60" si="9">IF(ISNA(W52),"",W52)</f>
        <v>18</v>
      </c>
      <c r="Y52">
        <f t="shared" ref="Y52:AA80" si="10">(($H$63+1)-(RANK(M2,M$2:M$30)))</f>
        <v>13</v>
      </c>
      <c r="Z52">
        <f t="shared" si="10"/>
        <v>13</v>
      </c>
      <c r="AA52">
        <f t="shared" si="10"/>
        <v>3</v>
      </c>
      <c r="AB52">
        <f t="shared" ref="AB52:AB80" si="11">(($H$63+1)-(RANK(W2,W$2:W$30)))</f>
        <v>12</v>
      </c>
      <c r="AC52">
        <f t="shared" ref="AC52:AC80" si="12">(($H$63+1)-(RANK(Y2,Y$2:Y$30)))</f>
        <v>12</v>
      </c>
      <c r="AD52">
        <f t="shared" ref="AD52:AD80" si="13">(($H$63+1)-(RANK(AA2,AA$2:AA$30)))</f>
        <v>7</v>
      </c>
      <c r="AE52">
        <f t="shared" ref="AE52:AF80" si="14">(($H$63+1)-(RANK(AC2,AC$2:AC$30)))</f>
        <v>13</v>
      </c>
      <c r="AF52">
        <f t="shared" si="14"/>
        <v>13</v>
      </c>
      <c r="AG52" t="str">
        <f>INDEX(S52:S92, MATCH(LARGE(X52:X92, 1),X52:X92, 0))</f>
        <v>Lady Alavesa</v>
      </c>
    </row>
    <row r="53" spans="1:33" hidden="1" outlineLevel="1">
      <c r="A53" t="s">
        <v>43</v>
      </c>
      <c r="B53" t="str">
        <f>A2</f>
        <v>Lady Alavesa</v>
      </c>
      <c r="C53">
        <f>AE2</f>
        <v>252.4803</v>
      </c>
      <c r="D53">
        <f>AG2</f>
        <v>68</v>
      </c>
      <c r="E53">
        <f>C53-D53</f>
        <v>184.4803</v>
      </c>
      <c r="F53">
        <f>SUMIF(B53:B61, B53, G53:G61)</f>
        <v>0.71441456960007299</v>
      </c>
      <c r="G53">
        <f>(1/C53)*(C53-C54)</f>
        <v>0.13846030759627578</v>
      </c>
      <c r="H53">
        <f>AF2</f>
        <v>3.5</v>
      </c>
      <c r="J53">
        <v>2</v>
      </c>
      <c r="K53" t="str">
        <f t="shared" si="0"/>
        <v>Hedging (IRE)</v>
      </c>
      <c r="L53" t="str">
        <f t="shared" si="0"/>
        <v>Peachey Carnehan</v>
      </c>
      <c r="M53" t="str">
        <f t="shared" si="0"/>
        <v>Arrogant (IRE)</v>
      </c>
      <c r="N53" t="str">
        <f t="shared" si="1"/>
        <v>Lady Alavesa</v>
      </c>
      <c r="O53" t="str">
        <f t="shared" si="2"/>
        <v>Grise Lightning (FR)</v>
      </c>
      <c r="P53" t="str">
        <f t="shared" si="3"/>
        <v>Lady Alavesa</v>
      </c>
      <c r="Q53" t="str">
        <f t="shared" si="4"/>
        <v>Lady Alavesa</v>
      </c>
      <c r="R53" t="str">
        <f t="shared" si="5"/>
        <v>Hedging (IRE)</v>
      </c>
      <c r="S53" t="str">
        <f t="shared" si="6"/>
        <v>Hedging (IRE)</v>
      </c>
      <c r="V53">
        <f t="shared" si="7"/>
        <v>60</v>
      </c>
      <c r="W53">
        <f t="shared" si="8"/>
        <v>-5</v>
      </c>
      <c r="X53">
        <f t="shared" si="9"/>
        <v>-5</v>
      </c>
      <c r="Y53">
        <f t="shared" si="10"/>
        <v>12</v>
      </c>
      <c r="Z53">
        <f t="shared" si="10"/>
        <v>11</v>
      </c>
      <c r="AA53">
        <f t="shared" si="10"/>
        <v>9</v>
      </c>
      <c r="AB53">
        <f t="shared" si="11"/>
        <v>1</v>
      </c>
      <c r="AC53">
        <f t="shared" si="12"/>
        <v>1</v>
      </c>
      <c r="AD53">
        <f t="shared" si="13"/>
        <v>6</v>
      </c>
      <c r="AE53">
        <f t="shared" si="14"/>
        <v>8</v>
      </c>
      <c r="AF53">
        <f t="shared" si="14"/>
        <v>12</v>
      </c>
    </row>
    <row r="54" spans="1:33" hidden="1" outlineLevel="1">
      <c r="A54" t="s">
        <v>44</v>
      </c>
      <c r="B54" t="str">
        <f>A3</f>
        <v>Hedging (IRE)</v>
      </c>
      <c r="C54">
        <f>AE3</f>
        <v>217.52180000000001</v>
      </c>
      <c r="D54">
        <f>AG3</f>
        <v>65</v>
      </c>
      <c r="E54">
        <f t="shared" ref="E54:E55" si="15">C54-D54</f>
        <v>152.52180000000001</v>
      </c>
      <c r="F54">
        <f ca="1">SUMIF(B53:B64, B54, G53:G61)</f>
        <v>0</v>
      </c>
      <c r="H54">
        <f>AF3</f>
        <v>10</v>
      </c>
      <c r="J54">
        <v>3</v>
      </c>
      <c r="K54" t="str">
        <f t="shared" si="0"/>
        <v>Havana Mariposa</v>
      </c>
      <c r="L54" t="str">
        <f t="shared" si="0"/>
        <v>Hedging (IRE)</v>
      </c>
      <c r="M54" t="str">
        <f t="shared" si="0"/>
        <v>Grise Lightning (FR)</v>
      </c>
      <c r="N54" t="str">
        <f t="shared" si="1"/>
        <v>Masquerade Bling (IRE)</v>
      </c>
      <c r="O54" t="str">
        <f t="shared" si="2"/>
        <v>Masquerade Bling (IRE)</v>
      </c>
      <c r="P54" t="str">
        <f t="shared" si="3"/>
        <v>Grise Lightning (FR)</v>
      </c>
      <c r="Q54" t="str">
        <f t="shared" si="4"/>
        <v>Grise Lightning (FR)</v>
      </c>
      <c r="R54" t="str">
        <f t="shared" si="5"/>
        <v>Grise Lightning (FR)</v>
      </c>
      <c r="S54" t="str">
        <f t="shared" si="6"/>
        <v>Havana Mariposa</v>
      </c>
      <c r="V54">
        <f t="shared" si="7"/>
        <v>75</v>
      </c>
      <c r="W54">
        <f t="shared" si="8"/>
        <v>9</v>
      </c>
      <c r="X54">
        <f t="shared" si="9"/>
        <v>9</v>
      </c>
      <c r="Y54">
        <f t="shared" si="10"/>
        <v>11</v>
      </c>
      <c r="Z54">
        <f t="shared" si="10"/>
        <v>4</v>
      </c>
      <c r="AA54">
        <f t="shared" si="10"/>
        <v>13</v>
      </c>
      <c r="AB54">
        <f t="shared" si="11"/>
        <v>13</v>
      </c>
      <c r="AC54">
        <f t="shared" si="12"/>
        <v>13</v>
      </c>
      <c r="AD54">
        <f t="shared" si="13"/>
        <v>8</v>
      </c>
      <c r="AE54">
        <f t="shared" si="14"/>
        <v>4</v>
      </c>
      <c r="AF54">
        <f t="shared" si="14"/>
        <v>9</v>
      </c>
    </row>
    <row r="55" spans="1:33" hidden="1" outlineLevel="1">
      <c r="A55" t="s">
        <v>45</v>
      </c>
      <c r="B55" t="str">
        <f>A4</f>
        <v>Havana Mariposa</v>
      </c>
      <c r="C55">
        <f>AE4</f>
        <v>213.86930000000001</v>
      </c>
      <c r="D55">
        <f>AG4</f>
        <v>66</v>
      </c>
      <c r="E55">
        <f t="shared" si="15"/>
        <v>147.86930000000001</v>
      </c>
      <c r="F55">
        <f ca="1">SUMIF(B53:B64, B55, G53:G61)</f>
        <v>5.5203373876885335E-2</v>
      </c>
      <c r="H55">
        <f>AF4</f>
        <v>4</v>
      </c>
      <c r="J55">
        <v>4</v>
      </c>
      <c r="K55" t="str">
        <f t="shared" si="0"/>
        <v>Masquerade Bling (IRE)</v>
      </c>
      <c r="L55" t="str">
        <f t="shared" si="0"/>
        <v>Masquerade Bling (IRE)</v>
      </c>
      <c r="M55" t="str">
        <f t="shared" si="0"/>
        <v>Masquerade Bling (IRE)</v>
      </c>
      <c r="N55" t="str">
        <f t="shared" si="1"/>
        <v>Peachey Carnehan</v>
      </c>
      <c r="O55" t="str">
        <f t="shared" si="2"/>
        <v>Tuscany (IRE)</v>
      </c>
      <c r="P55" t="str">
        <f t="shared" si="3"/>
        <v>Tuscany (IRE)</v>
      </c>
      <c r="Q55" t="str">
        <f t="shared" si="4"/>
        <v>Tuscany (IRE)</v>
      </c>
      <c r="R55" t="str">
        <f t="shared" si="5"/>
        <v>Peachey Carnehan</v>
      </c>
      <c r="S55" t="str">
        <f t="shared" si="6"/>
        <v>Masquerade Bling (IRE)</v>
      </c>
      <c r="V55">
        <f t="shared" si="7"/>
        <v>68</v>
      </c>
      <c r="W55">
        <f t="shared" si="8"/>
        <v>7</v>
      </c>
      <c r="X55">
        <f t="shared" si="9"/>
        <v>7</v>
      </c>
      <c r="Y55">
        <f t="shared" si="10"/>
        <v>10</v>
      </c>
      <c r="Z55">
        <f t="shared" si="10"/>
        <v>10</v>
      </c>
      <c r="AA55">
        <f t="shared" si="10"/>
        <v>10</v>
      </c>
      <c r="AB55">
        <f t="shared" si="11"/>
        <v>11</v>
      </c>
      <c r="AC55">
        <f t="shared" si="12"/>
        <v>6</v>
      </c>
      <c r="AD55">
        <f t="shared" si="13"/>
        <v>11</v>
      </c>
      <c r="AE55">
        <f t="shared" si="14"/>
        <v>3</v>
      </c>
      <c r="AF55">
        <f t="shared" si="14"/>
        <v>7</v>
      </c>
    </row>
    <row r="56" spans="1:33" hidden="1" outlineLevel="1">
      <c r="A56" t="s">
        <v>46</v>
      </c>
      <c r="B56" t="str">
        <f>INDEX(A$2:A$20,MATCH(C56,M$2:M$20,0))</f>
        <v>Lady Alavesa</v>
      </c>
      <c r="C56">
        <f>LARGE(M$2:M$20, D56)</f>
        <v>90.15</v>
      </c>
      <c r="D56">
        <v>1</v>
      </c>
      <c r="E56">
        <f>LARGE(M$2:M$20, F56)</f>
        <v>70.040000000000006</v>
      </c>
      <c r="F56">
        <v>2</v>
      </c>
      <c r="G56">
        <f t="shared" ref="G56:G61" si="16">IF(C56&gt;0, (1/C56)*(C56-E56), 0.1)</f>
        <v>0.22307265668330556</v>
      </c>
      <c r="H56">
        <f t="shared" ref="H56:H61" si="17">INDEX(AF$2:AF$20,MATCH(B56,A$2:A$20,0))</f>
        <v>3.5</v>
      </c>
      <c r="J56">
        <v>5</v>
      </c>
      <c r="K56" t="str">
        <f t="shared" si="0"/>
        <v>Franks Legacy</v>
      </c>
      <c r="L56" t="str">
        <f t="shared" si="0"/>
        <v>Tuscany (IRE)</v>
      </c>
      <c r="M56" t="str">
        <f t="shared" si="0"/>
        <v>Hedging (IRE)</v>
      </c>
      <c r="N56" t="str">
        <f t="shared" si="1"/>
        <v>Tuscany (IRE)</v>
      </c>
      <c r="O56" t="str">
        <f t="shared" si="2"/>
        <v>Arrogant (IRE)</v>
      </c>
      <c r="P56" t="str">
        <f t="shared" si="3"/>
        <v>Arrogant (IRE)</v>
      </c>
      <c r="Q56" t="str">
        <f t="shared" si="4"/>
        <v>Arrogant (IRE)</v>
      </c>
      <c r="R56" t="str">
        <f t="shared" si="5"/>
        <v>Havana Mariposa</v>
      </c>
      <c r="S56" t="str">
        <f t="shared" si="6"/>
        <v>Grise Lightning (FR)</v>
      </c>
      <c r="V56">
        <f t="shared" si="7"/>
        <v>62</v>
      </c>
      <c r="W56">
        <f t="shared" si="8"/>
        <v>-7</v>
      </c>
      <c r="X56">
        <f t="shared" si="9"/>
        <v>-7</v>
      </c>
      <c r="Y56">
        <f t="shared" si="10"/>
        <v>7</v>
      </c>
      <c r="Z56">
        <f t="shared" si="10"/>
        <v>5</v>
      </c>
      <c r="AA56">
        <f t="shared" si="10"/>
        <v>11</v>
      </c>
      <c r="AB56">
        <f t="shared" si="11"/>
        <v>4</v>
      </c>
      <c r="AC56">
        <f t="shared" si="12"/>
        <v>11</v>
      </c>
      <c r="AD56">
        <f t="shared" si="13"/>
        <v>12</v>
      </c>
      <c r="AE56">
        <f t="shared" si="14"/>
        <v>1</v>
      </c>
      <c r="AF56">
        <f t="shared" si="14"/>
        <v>11</v>
      </c>
    </row>
    <row r="57" spans="1:33" hidden="1" outlineLevel="1">
      <c r="A57" t="s">
        <v>25</v>
      </c>
      <c r="B57" t="str">
        <f>INDEX(A$2:A$20,MATCH(C57,W$2:W$20,0))</f>
        <v>Havana Mariposa</v>
      </c>
      <c r="C57">
        <f>LARGE(W$2:W$20, D57)</f>
        <v>19.647099999999998</v>
      </c>
      <c r="D57">
        <v>1</v>
      </c>
      <c r="E57">
        <f>LARGE(W$2:W$20, F57)</f>
        <v>19.239999999999998</v>
      </c>
      <c r="F57">
        <v>2</v>
      </c>
      <c r="G57">
        <f t="shared" si="16"/>
        <v>2.0720615256195563E-2</v>
      </c>
      <c r="H57">
        <f t="shared" si="17"/>
        <v>4</v>
      </c>
      <c r="J57">
        <v>6</v>
      </c>
      <c r="K57" t="str">
        <f t="shared" si="0"/>
        <v>Arrogant (IRE)</v>
      </c>
      <c r="L57" t="str">
        <f t="shared" si="0"/>
        <v>Franks Legacy</v>
      </c>
      <c r="M57" t="str">
        <f t="shared" si="0"/>
        <v>Montana Dawn (USA)</v>
      </c>
      <c r="N57" t="str">
        <f t="shared" si="1"/>
        <v>Onefootinparadise</v>
      </c>
      <c r="O57" t="str">
        <f t="shared" si="2"/>
        <v>Havana Mariposa</v>
      </c>
      <c r="P57" t="str">
        <f t="shared" si="3"/>
        <v>Onefootinparadise</v>
      </c>
      <c r="Q57" t="str">
        <f t="shared" si="4"/>
        <v>Onefootinparadise</v>
      </c>
      <c r="R57" t="str">
        <f t="shared" si="5"/>
        <v>Onefootinparadise</v>
      </c>
      <c r="S57" t="str">
        <f t="shared" si="6"/>
        <v>Peachey Carnehan</v>
      </c>
      <c r="V57">
        <f t="shared" si="7"/>
        <v>59</v>
      </c>
      <c r="W57">
        <f t="shared" si="8"/>
        <v>0</v>
      </c>
      <c r="X57">
        <f t="shared" si="9"/>
        <v>0</v>
      </c>
      <c r="Y57">
        <f t="shared" si="10"/>
        <v>6</v>
      </c>
      <c r="Z57">
        <f t="shared" si="10"/>
        <v>12</v>
      </c>
      <c r="AA57">
        <f t="shared" si="10"/>
        <v>4</v>
      </c>
      <c r="AB57">
        <f t="shared" si="11"/>
        <v>10</v>
      </c>
      <c r="AC57">
        <f t="shared" si="12"/>
        <v>3</v>
      </c>
      <c r="AD57">
        <f t="shared" si="13"/>
        <v>3</v>
      </c>
      <c r="AE57">
        <f t="shared" si="14"/>
        <v>11</v>
      </c>
      <c r="AF57">
        <f t="shared" si="14"/>
        <v>10</v>
      </c>
    </row>
    <row r="58" spans="1:33" hidden="1" outlineLevel="1">
      <c r="A58" t="s">
        <v>28</v>
      </c>
      <c r="B58" t="str">
        <f>INDEX(A$2:A$20,MATCH(C58,AA$2:AA$20,0))</f>
        <v>Franks Legacy</v>
      </c>
      <c r="C58">
        <f>LARGE(AA$2:AA$20, D58)</f>
        <v>2.33</v>
      </c>
      <c r="D58">
        <v>1</v>
      </c>
      <c r="E58">
        <f>LARGE(AA$2:AA$20, F58)</f>
        <v>2.1871</v>
      </c>
      <c r="F58">
        <v>2</v>
      </c>
      <c r="G58">
        <f t="shared" si="16"/>
        <v>6.1330472103004303E-2</v>
      </c>
      <c r="H58">
        <f t="shared" si="17"/>
        <v>16</v>
      </c>
      <c r="J58">
        <v>7</v>
      </c>
      <c r="K58" t="str">
        <f t="shared" si="0"/>
        <v>Grise Lightning (FR)</v>
      </c>
      <c r="L58" t="str">
        <f t="shared" si="0"/>
        <v>Arrogant (IRE)</v>
      </c>
      <c r="M58" t="str">
        <f t="shared" si="0"/>
        <v>Jazzy Girl (IRE)</v>
      </c>
      <c r="N58" t="str">
        <f t="shared" si="1"/>
        <v>Arrogant (IRE)</v>
      </c>
      <c r="O58" t="str">
        <f t="shared" si="2"/>
        <v>Lady Alavesa</v>
      </c>
      <c r="P58" t="str">
        <f t="shared" si="3"/>
        <v>Franks Legacy</v>
      </c>
      <c r="Q58" t="str">
        <f t="shared" si="4"/>
        <v>Franks Legacy</v>
      </c>
      <c r="R58" t="str">
        <f t="shared" si="5"/>
        <v>Masquerade Bling (IRE)</v>
      </c>
      <c r="S58" t="str">
        <f t="shared" si="6"/>
        <v>Franks Legacy</v>
      </c>
      <c r="V58">
        <f t="shared" si="7"/>
        <v>66</v>
      </c>
      <c r="W58">
        <f t="shared" si="8"/>
        <v>10</v>
      </c>
      <c r="X58">
        <f t="shared" si="9"/>
        <v>10</v>
      </c>
      <c r="Y58">
        <f t="shared" si="10"/>
        <v>9</v>
      </c>
      <c r="Z58">
        <f t="shared" si="10"/>
        <v>8</v>
      </c>
      <c r="AA58">
        <f t="shared" si="10"/>
        <v>5</v>
      </c>
      <c r="AB58">
        <f t="shared" si="11"/>
        <v>6</v>
      </c>
      <c r="AC58">
        <f t="shared" si="12"/>
        <v>7</v>
      </c>
      <c r="AD58">
        <f t="shared" si="13"/>
        <v>13</v>
      </c>
      <c r="AE58">
        <f t="shared" si="14"/>
        <v>12</v>
      </c>
      <c r="AF58">
        <f t="shared" si="14"/>
        <v>6</v>
      </c>
    </row>
    <row r="59" spans="1:33" hidden="1" outlineLevel="1">
      <c r="A59" t="s">
        <v>30</v>
      </c>
      <c r="B59" t="str">
        <f>INDEX(A$2:A$20,MATCH(C59,AC$2:AC$20,0))</f>
        <v>Lady Alavesa</v>
      </c>
      <c r="C59">
        <f>LARGE(AC$2:AC$20, D59)</f>
        <v>3.3832</v>
      </c>
      <c r="D59">
        <v>1</v>
      </c>
      <c r="E59">
        <f>LARGE(AC$2:AC$20, F59)</f>
        <v>2.4557000000000002</v>
      </c>
      <c r="F59">
        <v>2</v>
      </c>
      <c r="G59">
        <f t="shared" si="16"/>
        <v>0.27414873492551423</v>
      </c>
      <c r="H59">
        <f t="shared" si="17"/>
        <v>3.5</v>
      </c>
      <c r="J59">
        <v>8</v>
      </c>
      <c r="K59" t="str">
        <f t="shared" si="0"/>
        <v>Peachey Carnehan</v>
      </c>
      <c r="L59" t="str">
        <f t="shared" si="0"/>
        <v>Jazzy Girl (IRE)</v>
      </c>
      <c r="M59" t="str">
        <f t="shared" si="0"/>
        <v>Onefootinparadise</v>
      </c>
      <c r="N59" t="str">
        <f t="shared" si="1"/>
        <v>Franks Legacy</v>
      </c>
      <c r="O59" t="str">
        <f t="shared" si="2"/>
        <v>Hedging (IRE)</v>
      </c>
      <c r="P59" t="str">
        <f t="shared" si="3"/>
        <v>Masquerade Bling (IRE)</v>
      </c>
      <c r="Q59" t="str">
        <f t="shared" si="4"/>
        <v>Masquerade Bling (IRE)</v>
      </c>
      <c r="R59" t="str">
        <f t="shared" si="5"/>
        <v>Franks Legacy</v>
      </c>
      <c r="S59" t="str">
        <f t="shared" si="6"/>
        <v>Arrogant (IRE)</v>
      </c>
      <c r="V59">
        <f t="shared" si="7"/>
        <v>56</v>
      </c>
      <c r="W59">
        <f t="shared" si="8"/>
        <v>-18</v>
      </c>
      <c r="X59">
        <f t="shared" si="9"/>
        <v>-18</v>
      </c>
      <c r="Y59">
        <f t="shared" si="10"/>
        <v>8</v>
      </c>
      <c r="Z59">
        <f t="shared" si="10"/>
        <v>7</v>
      </c>
      <c r="AA59">
        <f t="shared" si="10"/>
        <v>12</v>
      </c>
      <c r="AB59">
        <f t="shared" si="11"/>
        <v>7</v>
      </c>
      <c r="AC59">
        <f t="shared" si="12"/>
        <v>9</v>
      </c>
      <c r="AD59">
        <f t="shared" si="13"/>
        <v>9</v>
      </c>
      <c r="AE59">
        <f t="shared" si="14"/>
        <v>2</v>
      </c>
      <c r="AF59">
        <f t="shared" si="14"/>
        <v>2</v>
      </c>
    </row>
    <row r="60" spans="1:33" hidden="1" outlineLevel="1">
      <c r="A60" t="s">
        <v>26</v>
      </c>
      <c r="B60" t="str">
        <f>INDEX(A$2:A$20,MATCH(C60,Y$2:Y$20,0))</f>
        <v>Havana Mariposa</v>
      </c>
      <c r="C60">
        <f>LARGE(Y$2:Y$20, D60)</f>
        <v>2.4940000000000002</v>
      </c>
      <c r="D60">
        <v>1</v>
      </c>
      <c r="E60">
        <f>LARGE(Y$2:Y$20, F60)</f>
        <v>2.4079999999999999</v>
      </c>
      <c r="F60">
        <v>2</v>
      </c>
      <c r="G60">
        <f t="shared" si="16"/>
        <v>3.4482758620689773E-2</v>
      </c>
      <c r="H60">
        <f t="shared" si="17"/>
        <v>4</v>
      </c>
      <c r="J60">
        <v>9</v>
      </c>
      <c r="K60" t="str">
        <f t="shared" si="0"/>
        <v>Tuscany (IRE)</v>
      </c>
      <c r="L60" t="str">
        <f t="shared" si="0"/>
        <v>Grise Lightning (FR)</v>
      </c>
      <c r="M60" t="str">
        <f t="shared" si="0"/>
        <v>Franks Legacy</v>
      </c>
      <c r="N60" t="str">
        <f t="shared" si="1"/>
        <v>Jazzy Girl (IRE)</v>
      </c>
      <c r="O60" t="str">
        <f t="shared" si="2"/>
        <v>Jazzy Girl (IRE)</v>
      </c>
      <c r="P60" t="str">
        <f t="shared" si="3"/>
        <v>Westfield Wonder</v>
      </c>
      <c r="Q60" t="str">
        <f t="shared" si="4"/>
        <v>Westfield Wonder</v>
      </c>
      <c r="R60" t="str">
        <f t="shared" si="5"/>
        <v>Tuscany (IRE)</v>
      </c>
      <c r="S60" t="str">
        <f t="shared" si="6"/>
        <v>Tuscany (IRE)</v>
      </c>
      <c r="V60">
        <f t="shared" si="7"/>
        <v>60</v>
      </c>
      <c r="W60">
        <f t="shared" si="8"/>
        <v>1</v>
      </c>
      <c r="X60">
        <f t="shared" si="9"/>
        <v>1</v>
      </c>
      <c r="Y60">
        <f t="shared" si="10"/>
        <v>5</v>
      </c>
      <c r="Z60">
        <f t="shared" si="10"/>
        <v>9</v>
      </c>
      <c r="AA60">
        <f t="shared" si="10"/>
        <v>2</v>
      </c>
      <c r="AB60">
        <f t="shared" si="11"/>
        <v>9</v>
      </c>
      <c r="AC60">
        <f t="shared" si="12"/>
        <v>10</v>
      </c>
      <c r="AD60">
        <f t="shared" si="13"/>
        <v>10</v>
      </c>
      <c r="AE60">
        <f t="shared" si="14"/>
        <v>10</v>
      </c>
      <c r="AF60">
        <f t="shared" si="14"/>
        <v>5</v>
      </c>
    </row>
    <row r="61" spans="1:33" hidden="1" outlineLevel="1">
      <c r="A61" t="s">
        <v>47</v>
      </c>
      <c r="B61" t="str">
        <f>INDEX(A$2:A$20,MATCH(C61,AD$2:AD$20,0))</f>
        <v>Lady Alavesa</v>
      </c>
      <c r="C61">
        <f>LARGE(AD$2:AD$20, D61)</f>
        <v>31.984100000000002</v>
      </c>
      <c r="D61">
        <v>1</v>
      </c>
      <c r="E61">
        <f>LARGE(AD$2:AD$20, F61)</f>
        <v>29.465900000000001</v>
      </c>
      <c r="F61">
        <v>2</v>
      </c>
      <c r="G61">
        <f t="shared" si="16"/>
        <v>7.8732870394977506E-2</v>
      </c>
      <c r="H61">
        <f t="shared" si="17"/>
        <v>3.5</v>
      </c>
      <c r="J61">
        <v>10</v>
      </c>
      <c r="K61" t="str">
        <f t="shared" si="0"/>
        <v>Onefootinparadise</v>
      </c>
      <c r="L61" t="str">
        <f t="shared" si="0"/>
        <v>Havana Mariposa</v>
      </c>
      <c r="M61" t="str">
        <f t="shared" si="0"/>
        <v>Peachey Carnehan</v>
      </c>
      <c r="N61" t="str">
        <f t="shared" si="1"/>
        <v>Grise Lightning (FR)</v>
      </c>
      <c r="O61" t="str">
        <f t="shared" si="2"/>
        <v>Montana Dawn (USA)</v>
      </c>
      <c r="P61" t="str">
        <f t="shared" si="3"/>
        <v>Jazzy Girl (IRE)</v>
      </c>
      <c r="Q61" t="str">
        <f t="shared" si="4"/>
        <v>Jazzy Girl (IRE)</v>
      </c>
      <c r="R61" t="str">
        <f t="shared" si="5"/>
        <v>Jazzy Girl (IRE)</v>
      </c>
      <c r="S61" t="str">
        <f t="shared" si="6"/>
        <v>Onefootinparadise</v>
      </c>
      <c r="V61">
        <f t="shared" si="7"/>
        <v>48</v>
      </c>
      <c r="W61">
        <f t="shared" si="8"/>
        <v>-17</v>
      </c>
      <c r="X61">
        <f>IF(ISNA(W61),"",W61)</f>
        <v>-17</v>
      </c>
      <c r="Y61">
        <f t="shared" si="10"/>
        <v>4</v>
      </c>
      <c r="Z61">
        <f t="shared" si="10"/>
        <v>3</v>
      </c>
      <c r="AA61">
        <f t="shared" si="10"/>
        <v>6</v>
      </c>
      <c r="AB61">
        <f t="shared" si="11"/>
        <v>8</v>
      </c>
      <c r="AC61">
        <f t="shared" si="12"/>
        <v>8</v>
      </c>
      <c r="AD61">
        <f t="shared" si="13"/>
        <v>2</v>
      </c>
      <c r="AE61">
        <f t="shared" si="14"/>
        <v>9</v>
      </c>
      <c r="AF61">
        <f t="shared" si="14"/>
        <v>8</v>
      </c>
    </row>
    <row r="62" spans="1:33" hidden="1" outlineLevel="1">
      <c r="A62" t="s">
        <v>116</v>
      </c>
      <c r="B62" t="str">
        <f>IF(OR(D2="5f ", D2="6f ", D2="7f ", D2="1m "), B57, IF(J2="2yo", B59, B53))</f>
        <v>Havana Mariposa</v>
      </c>
      <c r="J62">
        <v>11</v>
      </c>
      <c r="K62" t="str">
        <f t="shared" si="0"/>
        <v>Montana Dawn (USA)</v>
      </c>
      <c r="L62" t="str">
        <f t="shared" si="0"/>
        <v>Onefootinparadise</v>
      </c>
      <c r="M62" t="str">
        <f t="shared" si="0"/>
        <v>Lady Alavesa</v>
      </c>
      <c r="N62" t="str">
        <f t="shared" si="1"/>
        <v>Westfield Wonder</v>
      </c>
      <c r="O62" t="str">
        <f t="shared" si="2"/>
        <v>Peachey Carnehan</v>
      </c>
      <c r="P62" t="str">
        <f t="shared" si="3"/>
        <v>Peachey Carnehan</v>
      </c>
      <c r="Q62" t="str">
        <f t="shared" si="4"/>
        <v>Peachey Carnehan</v>
      </c>
      <c r="R62" t="str">
        <f t="shared" si="5"/>
        <v>Montana Dawn (USA)</v>
      </c>
      <c r="S62" t="str">
        <f t="shared" si="6"/>
        <v>Jazzy Girl (IRE)</v>
      </c>
      <c r="V62">
        <f t="shared" si="7"/>
        <v>40</v>
      </c>
      <c r="W62">
        <f t="shared" si="8"/>
        <v>-12</v>
      </c>
      <c r="X62">
        <f t="shared" ref="X62:X80" si="18">IF(ISNA(W62),"",W62)</f>
        <v>-12</v>
      </c>
      <c r="Y62">
        <f t="shared" si="10"/>
        <v>2</v>
      </c>
      <c r="Z62">
        <f t="shared" si="10"/>
        <v>6</v>
      </c>
      <c r="AA62">
        <f t="shared" si="10"/>
        <v>7</v>
      </c>
      <c r="AB62">
        <f t="shared" si="11"/>
        <v>5</v>
      </c>
      <c r="AC62">
        <f t="shared" si="12"/>
        <v>4</v>
      </c>
      <c r="AD62">
        <f t="shared" si="13"/>
        <v>5</v>
      </c>
      <c r="AE62">
        <f t="shared" si="14"/>
        <v>7</v>
      </c>
      <c r="AF62">
        <f t="shared" si="14"/>
        <v>4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Lady Alavesa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13</v>
      </c>
      <c r="J63">
        <v>12</v>
      </c>
      <c r="K63" t="str">
        <f t="shared" si="0"/>
        <v>Jazzy Girl (IRE)</v>
      </c>
      <c r="L63" t="str">
        <f t="shared" si="0"/>
        <v>Montana Dawn (USA)</v>
      </c>
      <c r="M63" t="str">
        <f t="shared" si="0"/>
        <v>Tuscany (IRE)</v>
      </c>
      <c r="N63" t="str">
        <f t="shared" si="1"/>
        <v>Montana Dawn (USA)</v>
      </c>
      <c r="O63" t="str">
        <f t="shared" si="2"/>
        <v>Onefootinparadise</v>
      </c>
      <c r="P63" t="str">
        <f t="shared" si="3"/>
        <v>Montana Dawn (USA)</v>
      </c>
      <c r="Q63" t="str">
        <f t="shared" si="4"/>
        <v>Montana Dawn (USA)</v>
      </c>
      <c r="R63" t="str">
        <f t="shared" si="5"/>
        <v>Arrogant (IRE)</v>
      </c>
      <c r="S63" t="str">
        <f t="shared" si="6"/>
        <v>Montana Dawn (USA)</v>
      </c>
      <c r="V63">
        <f t="shared" si="7"/>
        <v>30</v>
      </c>
      <c r="W63">
        <f t="shared" si="8"/>
        <v>-32</v>
      </c>
      <c r="X63">
        <f t="shared" si="18"/>
        <v>-32</v>
      </c>
      <c r="Y63">
        <f t="shared" si="10"/>
        <v>3</v>
      </c>
      <c r="Z63">
        <f t="shared" si="10"/>
        <v>2</v>
      </c>
      <c r="AA63">
        <f t="shared" si="10"/>
        <v>8</v>
      </c>
      <c r="AB63">
        <f t="shared" si="11"/>
        <v>2</v>
      </c>
      <c r="AC63">
        <f t="shared" si="12"/>
        <v>2</v>
      </c>
      <c r="AD63">
        <f t="shared" si="13"/>
        <v>4</v>
      </c>
      <c r="AE63">
        <f t="shared" si="14"/>
        <v>6</v>
      </c>
      <c r="AF63">
        <f t="shared" si="14"/>
        <v>3</v>
      </c>
    </row>
    <row r="64" spans="1:33" hidden="1" outlineLevel="1">
      <c r="A64" t="s">
        <v>48</v>
      </c>
      <c r="B64" t="str">
        <f>INDEX(B53:B63,MODE(MATCH(B53:B63,B53:B63,0)))</f>
        <v>Lady Alavesa</v>
      </c>
      <c r="C64">
        <f>INDEX(AF$2:AF$20,MATCH(B64,A$2:A$20,0))</f>
        <v>3.5</v>
      </c>
      <c r="D64">
        <v>1</v>
      </c>
      <c r="E64">
        <f>SUMIF(B53:B61, B64, G53:G61)</f>
        <v>0.71441456960007299</v>
      </c>
      <c r="F64">
        <v>0</v>
      </c>
      <c r="G64" t="str">
        <f>K2</f>
        <v>Gumley Claiming Stakes</v>
      </c>
      <c r="J64">
        <v>13</v>
      </c>
      <c r="K64" t="str">
        <f t="shared" si="0"/>
        <v>Westfield Wonder</v>
      </c>
      <c r="L64" t="str">
        <f t="shared" si="0"/>
        <v>Westfield Wonder</v>
      </c>
      <c r="M64" t="str">
        <f t="shared" si="0"/>
        <v>Westfield Wonder</v>
      </c>
      <c r="N64" t="str">
        <f t="shared" si="1"/>
        <v>Hedging (IRE)</v>
      </c>
      <c r="O64" t="str">
        <f t="shared" si="2"/>
        <v>Westfield Wonder</v>
      </c>
      <c r="P64" t="str">
        <f t="shared" si="3"/>
        <v>Hedging (IRE)</v>
      </c>
      <c r="Q64" t="str">
        <f t="shared" si="4"/>
        <v>Hedging (IRE)</v>
      </c>
      <c r="R64" t="str">
        <f t="shared" si="5"/>
        <v>Westfield Wonder</v>
      </c>
      <c r="S64" t="str">
        <f t="shared" si="6"/>
        <v>Westfield Wonder</v>
      </c>
      <c r="V64">
        <f t="shared" si="7"/>
        <v>18</v>
      </c>
      <c r="W64">
        <f t="shared" si="8"/>
        <v>-25</v>
      </c>
      <c r="X64">
        <f t="shared" si="18"/>
        <v>-25</v>
      </c>
      <c r="Y64">
        <f t="shared" si="10"/>
        <v>1</v>
      </c>
      <c r="Z64">
        <f t="shared" si="10"/>
        <v>1</v>
      </c>
      <c r="AA64">
        <f t="shared" si="10"/>
        <v>1</v>
      </c>
      <c r="AB64">
        <f t="shared" si="11"/>
        <v>3</v>
      </c>
      <c r="AC64">
        <f t="shared" si="12"/>
        <v>5</v>
      </c>
      <c r="AD64">
        <f t="shared" si="13"/>
        <v>1</v>
      </c>
      <c r="AE64">
        <f t="shared" si="14"/>
        <v>5</v>
      </c>
      <c r="AF64">
        <f t="shared" si="14"/>
        <v>1</v>
      </c>
    </row>
    <row r="65" spans="1:32" hidden="1" outlineLevel="1">
      <c r="A65" t="s">
        <v>121</v>
      </c>
      <c r="B65" t="str">
        <f>IF(ISNA(G96), "no selection", G96)</f>
        <v>Havana Mariposa</v>
      </c>
      <c r="C65">
        <f>INDEX(AF$2:AF$20,MATCH(B65,A$2:A$20,0))</f>
        <v>4</v>
      </c>
      <c r="D65">
        <v>1</v>
      </c>
      <c r="F65">
        <f>IF(G68="Non Handicap", F64+1, F64)</f>
        <v>1</v>
      </c>
      <c r="G65" t="str">
        <f>D2</f>
        <v xml:space="preserve">7f </v>
      </c>
      <c r="H65">
        <f>LARGE(G58:G60, 1)</f>
        <v>0.27414873492551423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Lady Alavesa</v>
      </c>
      <c r="C66">
        <f>INDEX(AF$2:AF$20,MATCH(B66,A$2:A$20,0))</f>
        <v>3.5</v>
      </c>
      <c r="D66">
        <v>1</v>
      </c>
      <c r="F66">
        <f>IF(B65=B66, F65+1, F65)</f>
        <v>1</v>
      </c>
      <c r="G66">
        <f>F2</f>
        <v>3752</v>
      </c>
      <c r="H66">
        <f ca="1">LARGE(F53:F55, 1)</f>
        <v>0.71441456960007299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Lady Alavesa</v>
      </c>
      <c r="F67">
        <f>IF(H63&lt;11, F66+1, F66)</f>
        <v>1</v>
      </c>
      <c r="G67" t="str">
        <f>G2</f>
        <v>Good To Soft</v>
      </c>
      <c r="H67" t="str">
        <f ca="1">INDEX(B53:B55,MATCH(H66,F53:F55,0))</f>
        <v>Lady Alavesa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Lady Alavesa</v>
      </c>
      <c r="B68" t="str">
        <f ca="1">IF(ISNA(A68), B56, A68)</f>
        <v>Lady Alavesa</v>
      </c>
      <c r="C68">
        <f ca="1">INDEX(AF$2:AF$20,MATCH(B68,A$2:A$20,0))</f>
        <v>3.5</v>
      </c>
      <c r="D68">
        <v>1</v>
      </c>
      <c r="F68">
        <f ca="1">IF(E70&gt;0.5, F67+1, F67)</f>
        <v>2</v>
      </c>
      <c r="G68" t="str">
        <f>I2</f>
        <v>Non Handicap</v>
      </c>
      <c r="H68">
        <f ca="1">IF(G66&gt;10000, G70+1, G70)</f>
        <v>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Lady Alavesa</v>
      </c>
      <c r="C69">
        <f ca="1">INDEX(AF$2:AF$20,MATCH(B69,A$2:A$20,0))</f>
        <v>3.5</v>
      </c>
      <c r="D69">
        <v>1</v>
      </c>
      <c r="F69">
        <f ca="1">IF(E70&gt;1, F68+1, F68)</f>
        <v>2</v>
      </c>
      <c r="G69">
        <f ca="1">IF(G66&lt;5000, F70-1, F70)</f>
        <v>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Lady Alavesa</v>
      </c>
      <c r="C70">
        <f ca="1">INDEX(AF$2:AF$20,MATCH(B70,A$2:A$20,0))</f>
        <v>3.5</v>
      </c>
      <c r="D70">
        <v>1</v>
      </c>
      <c r="E70">
        <f ca="1">SUMIF(B53:B61, B70, G53:G61)</f>
        <v>0.71441456960007299</v>
      </c>
      <c r="F70">
        <f ca="1">IF(E70&gt;1.5, F69+1, F69)</f>
        <v>2</v>
      </c>
      <c r="G70">
        <f ca="1">IF(H63&gt;15, G69-1, G69)</f>
        <v>1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Lady Alavesa</v>
      </c>
      <c r="C72">
        <f>C53</f>
        <v>252.4803</v>
      </c>
      <c r="D72">
        <f>(1/C72)*(C72-C73)</f>
        <v>0.13846030759627578</v>
      </c>
      <c r="E72">
        <f>H53</f>
        <v>3.5</v>
      </c>
      <c r="F72">
        <f>(E72*10)-10</f>
        <v>25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Hedging (IRE)</v>
      </c>
      <c r="C73">
        <f t="shared" si="19"/>
        <v>217.52180000000001</v>
      </c>
      <c r="D73">
        <f>(1/C73)*(C73-C74)</f>
        <v>1.679142044613461E-2</v>
      </c>
      <c r="E73">
        <f t="shared" ref="E73:E74" si="20">H54</f>
        <v>10</v>
      </c>
      <c r="F73">
        <f>(E73*10)-10</f>
        <v>90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Havana Mariposa</v>
      </c>
      <c r="C74">
        <f t="shared" si="19"/>
        <v>213.86930000000001</v>
      </c>
      <c r="E74">
        <f t="shared" si="20"/>
        <v>4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3.5</v>
      </c>
      <c r="C77">
        <f>SMALL(AF2:AF50, 1)</f>
        <v>3.5</v>
      </c>
      <c r="D77" t="str">
        <f>IF(G77&lt;=3, "YES", "NO")</f>
        <v>NO</v>
      </c>
      <c r="E77">
        <f>IF(C77=0,SMALL(AF2:AF49,2), C77)</f>
        <v>3.5</v>
      </c>
      <c r="F77">
        <f>IF(E77=0, SMALL(AF2:AF49, 3), E77)</f>
        <v>3.5</v>
      </c>
      <c r="G77">
        <f>IF(F77=0, SMALL(AF2:AF49, 4), F77)</f>
        <v>3.5</v>
      </c>
      <c r="H77" t="str">
        <f>INDEX(A2:A50, MATCH(G77, AF2:AF50, 0))</f>
        <v>Lady Alavesa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252.4803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252.4803</v>
      </c>
      <c r="C79">
        <f>C78/B79</f>
        <v>3.9607050530278999E-5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Lady Alavesa is highly rated.</v>
      </c>
      <c r="H79" t="str">
        <f>INDEX(A2:A50, MATCH(B79, AE2:AE50, 0))</f>
        <v>Lady Alavesa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19.239999999999998</v>
      </c>
      <c r="C80">
        <f>(B81-B80)+0.01</f>
        <v>0.4170999999999998</v>
      </c>
      <c r="D80" t="str">
        <f>D2</f>
        <v xml:space="preserve">7f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19.647099999999998</v>
      </c>
      <c r="C81">
        <f>C80/B81</f>
        <v>2.1229596225397124E-2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Westfield Wonder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Leicester</v>
      </c>
    </row>
    <row r="82" spans="1:19" hidden="1" outlineLevel="1">
      <c r="A82" t="s">
        <v>110</v>
      </c>
      <c r="B82">
        <f>INDEX(M2:M49, MATCH(H77, A2:A49, 0))</f>
        <v>90.15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90.15</v>
      </c>
      <c r="C83">
        <f>C82/B83</f>
        <v>1.1092623405435385E-4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Lady Alavesais the form horse.</v>
      </c>
      <c r="H83" t="str">
        <f>INDEX(A2:A50,MATCH(B83,INDEX(M2:M50,0)))</f>
        <v>Westfield Wonder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3.3832</v>
      </c>
      <c r="C84">
        <f>(B85-B84)+0.01</f>
        <v>0.01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3.3832</v>
      </c>
      <c r="C85">
        <f>C84/B85</f>
        <v>2.955781508630882E-3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Lady Alavesa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31.984100000000002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31.984100000000002</v>
      </c>
      <c r="C87">
        <f>C86/B87</f>
        <v>3.1265535062734298E-4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Lady Alavesa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2.4079999999999999</v>
      </c>
      <c r="C88">
        <f>B89-B88</f>
        <v>8.6000000000000298E-2</v>
      </c>
      <c r="H88" t="str">
        <f>INDEX(X2:X50, MATCH(B88, Y2:Y50, 0))</f>
        <v>Gordon, Miss J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2.4940000000000002</v>
      </c>
      <c r="C89">
        <f>C88/B89</f>
        <v>3.4482758620689773E-2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McDonald, P J. </v>
      </c>
      <c r="H89" t="str">
        <f>INDEX(X2:X50, MATCH(B89, Y2:Y50, 0))</f>
        <v>McDonald, P J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56.783999999999999</v>
      </c>
      <c r="C90">
        <f>(B91-B90)+0.01</f>
        <v>0.01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56.783999999999999</v>
      </c>
      <c r="C91">
        <f>(C90+0.01)/(B91+0.01)</f>
        <v>3.521498749867944E-4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Lady Alavesa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0</v>
      </c>
      <c r="E92">
        <f>COUNTIF(D79:D91, "YES")</f>
        <v>0</v>
      </c>
      <c r="F92" t="str">
        <f>IF(E92=0, "", IF(E92=1, "*", IF(E92=2, "**", IF(E92=3, "***", IF(E92=4, "****", IF(E92&gt;4, "*****", ""))))))</f>
        <v/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53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0.24529999999999999</v>
      </c>
    </row>
    <row r="96" spans="1:19" hidden="1" outlineLevel="1">
      <c r="A96" t="s">
        <v>70</v>
      </c>
      <c r="B96">
        <f>INDEX(Sheet1!H:H, MATCH($A$51, Sheet1!$A:$A,0))</f>
        <v>0.24529999999999999</v>
      </c>
      <c r="C96" t="b">
        <f>IF(AND($B$94&gt;15,B96&gt;0.25),B55)</f>
        <v>0</v>
      </c>
      <c r="D96">
        <f t="shared" ref="D96:D101" si="22">RANK(B96, B$96:B$101, 2)</f>
        <v>5</v>
      </c>
      <c r="E96">
        <f t="shared" ref="E96:E101" si="23">7-D96</f>
        <v>2</v>
      </c>
      <c r="F96" t="str">
        <f t="shared" ref="F96:F101" si="24">IF(AND(OR(E96=1, E96=2), C96&lt;&gt;FALSE), C96, "")</f>
        <v/>
      </c>
      <c r="G96" t="str">
        <f>INDEX(F96:F101,MATCH(1,E96:E101,0))</f>
        <v>Havana Mariposa</v>
      </c>
    </row>
    <row r="97" spans="1:6" hidden="1" outlineLevel="1">
      <c r="A97" t="s">
        <v>25</v>
      </c>
      <c r="B97">
        <f>INDEX(Sheet1!J:J, MATCH($A$51, Sheet1!$A:$A,0))</f>
        <v>0.1321</v>
      </c>
      <c r="C97" t="b">
        <f>IF(AND($B$94&gt;15,B97&gt;0.25),B56)</f>
        <v>0</v>
      </c>
      <c r="D97">
        <f t="shared" si="22"/>
        <v>2</v>
      </c>
      <c r="E97">
        <f t="shared" si="23"/>
        <v>5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0.3019</v>
      </c>
      <c r="C98" t="str">
        <f>IF(AND($B$94&gt;15,B98&gt;0.25),B57)</f>
        <v>Havana Mariposa</v>
      </c>
      <c r="D98">
        <f t="shared" si="22"/>
        <v>6</v>
      </c>
      <c r="E98">
        <f t="shared" si="23"/>
        <v>1</v>
      </c>
      <c r="F98" t="str">
        <f t="shared" si="24"/>
        <v>Havana Mariposa</v>
      </c>
    </row>
    <row r="99" spans="1:6" hidden="1" outlineLevel="1">
      <c r="A99" t="s">
        <v>26</v>
      </c>
      <c r="B99">
        <f>INDEX(Sheet1!P:P, MATCH($A$51, Sheet1!$A:$A,0))</f>
        <v>0.1132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0.15090000000000001</v>
      </c>
      <c r="C100" t="b">
        <f>IF(AND($B$94&gt;15,B100&gt;0.25),B58)</f>
        <v>0</v>
      </c>
      <c r="D100">
        <f t="shared" si="22"/>
        <v>3</v>
      </c>
      <c r="E100">
        <f t="shared" si="23"/>
        <v>4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0.22639999999999999</v>
      </c>
      <c r="C101" t="b">
        <f>IF(AND($B$94&gt;15,B101&gt;0.25),B60)</f>
        <v>0</v>
      </c>
      <c r="D101">
        <f t="shared" si="22"/>
        <v>4</v>
      </c>
      <c r="E101">
        <f t="shared" si="23"/>
        <v>3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4.28515625" bestFit="1" customWidth="1"/>
    <col min="2" max="4" width="22.5703125" bestFit="1" customWidth="1"/>
    <col min="5" max="5" width="12" bestFit="1" customWidth="1"/>
    <col min="6" max="6" width="13.28515625" bestFit="1" customWidth="1"/>
    <col min="7" max="7" width="89" bestFit="1" customWidth="1"/>
    <col min="8" max="8" width="22.5703125" bestFit="1" customWidth="1"/>
    <col min="9" max="9" width="10.140625" bestFit="1" customWidth="1"/>
    <col min="10" max="10" width="16.28515625" bestFit="1" customWidth="1"/>
    <col min="11" max="11" width="46.42578125" bestFit="1" customWidth="1"/>
    <col min="12" max="13" width="24.28515625" bestFit="1" customWidth="1"/>
    <col min="14" max="14" width="22.5703125" bestFit="1" customWidth="1"/>
    <col min="15" max="19" width="24.285156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22" bestFit="1" customWidth="1"/>
    <col min="25" max="25" width="14.42578125" bestFit="1" customWidth="1"/>
    <col min="26" max="26" width="23.7109375" bestFit="1" customWidth="1"/>
    <col min="27" max="27" width="15" bestFit="1" customWidth="1"/>
    <col min="28" max="28" width="18.1406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22.570312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973</v>
      </c>
      <c r="B2" s="1">
        <v>0.60763888888888895</v>
      </c>
      <c r="C2" t="s">
        <v>212</v>
      </c>
      <c r="D2" t="s">
        <v>971</v>
      </c>
      <c r="F2">
        <v>6269</v>
      </c>
      <c r="G2" t="s">
        <v>328</v>
      </c>
      <c r="H2" t="s">
        <v>329</v>
      </c>
      <c r="I2" t="s">
        <v>5</v>
      </c>
      <c r="J2" t="s">
        <v>521</v>
      </c>
      <c r="K2" t="s">
        <v>972</v>
      </c>
      <c r="L2">
        <v>7</v>
      </c>
      <c r="M2">
        <v>114.34820000000001</v>
      </c>
      <c r="N2">
        <v>102.068</v>
      </c>
      <c r="O2">
        <v>63.857100000000003</v>
      </c>
      <c r="P2">
        <v>12.5785</v>
      </c>
      <c r="Q2">
        <v>5.1169000000000002</v>
      </c>
      <c r="R2">
        <v>7.1292</v>
      </c>
      <c r="S2">
        <v>5.0514999999999999</v>
      </c>
      <c r="T2">
        <v>3.7092000000000001</v>
      </c>
      <c r="U2">
        <v>1.9839</v>
      </c>
      <c r="V2">
        <v>0.81579999999999997</v>
      </c>
      <c r="W2">
        <v>14.199299999999999</v>
      </c>
      <c r="X2" t="s">
        <v>974</v>
      </c>
      <c r="Y2">
        <v>1.5914999999999999</v>
      </c>
      <c r="Z2" t="s">
        <v>709</v>
      </c>
      <c r="AA2">
        <v>1.8294999999999999</v>
      </c>
      <c r="AB2" t="s">
        <v>975</v>
      </c>
      <c r="AC2">
        <v>1.9605999999999999</v>
      </c>
      <c r="AD2">
        <v>9.6936</v>
      </c>
      <c r="AE2" s="23">
        <v>345.93279999999999</v>
      </c>
      <c r="AF2">
        <v>0.73</v>
      </c>
      <c r="AG2">
        <v>87</v>
      </c>
    </row>
    <row r="3" spans="1:33">
      <c r="A3" t="s">
        <v>976</v>
      </c>
      <c r="B3" s="1">
        <v>0.60763888888888895</v>
      </c>
      <c r="C3" t="s">
        <v>212</v>
      </c>
      <c r="D3" t="s">
        <v>971</v>
      </c>
      <c r="F3">
        <v>6269</v>
      </c>
      <c r="G3" t="s">
        <v>328</v>
      </c>
      <c r="H3" t="s">
        <v>329</v>
      </c>
      <c r="I3" t="s">
        <v>5</v>
      </c>
      <c r="J3" t="s">
        <v>521</v>
      </c>
      <c r="K3" t="s">
        <v>972</v>
      </c>
      <c r="L3">
        <v>5</v>
      </c>
      <c r="M3">
        <v>88.156400000000005</v>
      </c>
      <c r="N3">
        <v>72.227099999999993</v>
      </c>
      <c r="O3">
        <v>24.739000000000001</v>
      </c>
      <c r="P3">
        <v>8.8633000000000006</v>
      </c>
      <c r="Q3">
        <v>3.6979000000000002</v>
      </c>
      <c r="R3">
        <v>4.5541</v>
      </c>
      <c r="S3">
        <v>3.2959999999999998</v>
      </c>
      <c r="T3">
        <v>1.6174999999999999</v>
      </c>
      <c r="U3">
        <v>0</v>
      </c>
      <c r="V3">
        <v>0</v>
      </c>
      <c r="W3">
        <v>10.650700000000001</v>
      </c>
      <c r="Y3">
        <v>0</v>
      </c>
      <c r="Z3" t="s">
        <v>353</v>
      </c>
      <c r="AA3">
        <v>2.3818000000000001</v>
      </c>
      <c r="AB3" t="s">
        <v>977</v>
      </c>
      <c r="AC3">
        <v>1.1997</v>
      </c>
      <c r="AD3">
        <v>13.6</v>
      </c>
      <c r="AE3">
        <v>238.28200000000001</v>
      </c>
      <c r="AF3">
        <v>4</v>
      </c>
      <c r="AG3">
        <v>95</v>
      </c>
    </row>
    <row r="4" spans="1:33">
      <c r="A4" t="s">
        <v>978</v>
      </c>
      <c r="B4" s="1">
        <v>0.60763888888888895</v>
      </c>
      <c r="C4" t="s">
        <v>212</v>
      </c>
      <c r="D4" t="s">
        <v>971</v>
      </c>
      <c r="F4">
        <v>6269</v>
      </c>
      <c r="G4" t="s">
        <v>328</v>
      </c>
      <c r="H4" t="s">
        <v>329</v>
      </c>
      <c r="I4" t="s">
        <v>5</v>
      </c>
      <c r="J4" t="s">
        <v>521</v>
      </c>
      <c r="K4" t="s">
        <v>972</v>
      </c>
      <c r="L4">
        <v>6</v>
      </c>
      <c r="M4">
        <v>91.571100000000001</v>
      </c>
      <c r="N4">
        <v>45.631</v>
      </c>
      <c r="O4">
        <v>26.370899999999999</v>
      </c>
      <c r="P4">
        <v>14.6387</v>
      </c>
      <c r="Q4">
        <v>9.1044</v>
      </c>
      <c r="R4">
        <v>3.7896000000000001</v>
      </c>
      <c r="S4">
        <v>2.5522</v>
      </c>
      <c r="T4">
        <v>2.0964999999999998</v>
      </c>
      <c r="U4">
        <v>0.99339999999999995</v>
      </c>
      <c r="V4">
        <v>1.3640000000000001</v>
      </c>
      <c r="W4">
        <v>2.5</v>
      </c>
      <c r="X4" t="s">
        <v>364</v>
      </c>
      <c r="Y4">
        <v>2.2166999999999999</v>
      </c>
      <c r="Z4" t="s">
        <v>979</v>
      </c>
      <c r="AA4">
        <v>1.0247999999999999</v>
      </c>
      <c r="AB4" t="s">
        <v>374</v>
      </c>
      <c r="AC4">
        <v>2.4073000000000002</v>
      </c>
      <c r="AD4">
        <v>11.3002</v>
      </c>
      <c r="AE4">
        <v>217.5608</v>
      </c>
      <c r="AF4">
        <v>6.5</v>
      </c>
      <c r="AG4">
        <v>102</v>
      </c>
    </row>
    <row r="5" spans="1:33">
      <c r="A5" t="s">
        <v>980</v>
      </c>
      <c r="B5" s="1">
        <v>0.60763888888888895</v>
      </c>
      <c r="C5" t="s">
        <v>212</v>
      </c>
      <c r="D5" t="s">
        <v>971</v>
      </c>
      <c r="F5">
        <v>6269</v>
      </c>
      <c r="G5" t="s">
        <v>328</v>
      </c>
      <c r="H5" t="s">
        <v>329</v>
      </c>
      <c r="I5" t="s">
        <v>5</v>
      </c>
      <c r="J5" t="s">
        <v>521</v>
      </c>
      <c r="K5" t="s">
        <v>972</v>
      </c>
      <c r="L5">
        <v>5</v>
      </c>
      <c r="M5">
        <v>68.663200000000003</v>
      </c>
      <c r="N5">
        <v>65.646000000000001</v>
      </c>
      <c r="O5">
        <v>27.196899999999999</v>
      </c>
      <c r="P5">
        <v>10.215199999999999</v>
      </c>
      <c r="Q5">
        <v>5.1418999999999997</v>
      </c>
      <c r="R5">
        <v>3.0606</v>
      </c>
      <c r="S5">
        <v>2.3264</v>
      </c>
      <c r="T5">
        <v>1.056</v>
      </c>
      <c r="U5">
        <v>0.92290000000000005</v>
      </c>
      <c r="V5">
        <v>1.0807</v>
      </c>
      <c r="W5">
        <v>7.1429</v>
      </c>
      <c r="X5" t="s">
        <v>981</v>
      </c>
      <c r="Y5">
        <v>0.24299999999999999</v>
      </c>
      <c r="Z5" t="s">
        <v>982</v>
      </c>
      <c r="AA5">
        <v>1.3727</v>
      </c>
      <c r="AB5" t="s">
        <v>346</v>
      </c>
      <c r="AC5">
        <v>1.8751</v>
      </c>
      <c r="AD5">
        <v>3.4636</v>
      </c>
      <c r="AE5">
        <v>199.40710000000001</v>
      </c>
      <c r="AF5">
        <v>20</v>
      </c>
      <c r="AG5">
        <v>95</v>
      </c>
    </row>
    <row r="6" spans="1:33">
      <c r="A6" t="s">
        <v>983</v>
      </c>
      <c r="B6" s="1">
        <v>0.60763888888888895</v>
      </c>
      <c r="C6" t="s">
        <v>212</v>
      </c>
      <c r="D6" t="s">
        <v>971</v>
      </c>
      <c r="F6">
        <v>6269</v>
      </c>
      <c r="G6" t="s">
        <v>328</v>
      </c>
      <c r="H6" t="s">
        <v>329</v>
      </c>
      <c r="I6" t="s">
        <v>5</v>
      </c>
      <c r="J6" t="s">
        <v>521</v>
      </c>
      <c r="K6" t="s">
        <v>972</v>
      </c>
      <c r="L6">
        <v>5</v>
      </c>
      <c r="M6">
        <v>58.977899999999998</v>
      </c>
      <c r="N6">
        <v>59.602899999999998</v>
      </c>
      <c r="O6">
        <v>24.491199999999999</v>
      </c>
      <c r="P6">
        <v>9.3886000000000003</v>
      </c>
      <c r="Q6">
        <v>5.5724</v>
      </c>
      <c r="R6">
        <v>2.4605000000000001</v>
      </c>
      <c r="S6">
        <v>1.9610000000000001</v>
      </c>
      <c r="T6">
        <v>0</v>
      </c>
      <c r="U6">
        <v>0</v>
      </c>
      <c r="V6">
        <v>0</v>
      </c>
      <c r="W6">
        <v>16.979299999999999</v>
      </c>
      <c r="X6" t="s">
        <v>984</v>
      </c>
      <c r="Y6">
        <v>0.10059999999999999</v>
      </c>
      <c r="Z6" t="s">
        <v>985</v>
      </c>
      <c r="AA6">
        <v>0</v>
      </c>
      <c r="AB6" t="s">
        <v>560</v>
      </c>
      <c r="AC6">
        <v>1.2252000000000001</v>
      </c>
      <c r="AD6">
        <v>12.5435</v>
      </c>
      <c r="AE6">
        <v>198.14340000000001</v>
      </c>
      <c r="AF6">
        <v>16</v>
      </c>
      <c r="AG6">
        <v>89</v>
      </c>
    </row>
    <row r="7" spans="1:33">
      <c r="A7" t="s">
        <v>986</v>
      </c>
      <c r="B7" s="1">
        <v>0.60763888888888895</v>
      </c>
      <c r="C7" t="s">
        <v>212</v>
      </c>
      <c r="D7" t="s">
        <v>971</v>
      </c>
      <c r="F7">
        <v>6269</v>
      </c>
      <c r="G7" t="s">
        <v>328</v>
      </c>
      <c r="H7" t="s">
        <v>329</v>
      </c>
      <c r="I7" t="s">
        <v>5</v>
      </c>
      <c r="J7" t="s">
        <v>521</v>
      </c>
      <c r="K7" t="s">
        <v>972</v>
      </c>
      <c r="L7">
        <v>8</v>
      </c>
      <c r="M7">
        <v>70.353700000000003</v>
      </c>
      <c r="N7">
        <v>63.580300000000001</v>
      </c>
      <c r="O7">
        <v>19.503799999999998</v>
      </c>
      <c r="P7">
        <v>4.9035000000000002</v>
      </c>
      <c r="Q7">
        <v>5.0998999999999999</v>
      </c>
      <c r="R7">
        <v>4.9268999999999998</v>
      </c>
      <c r="S7">
        <v>2.4645999999999999</v>
      </c>
      <c r="T7">
        <v>1.6787000000000001</v>
      </c>
      <c r="U7">
        <v>1.0270999999999999</v>
      </c>
      <c r="V7">
        <v>1.0780000000000001</v>
      </c>
      <c r="W7">
        <v>0</v>
      </c>
      <c r="X7" t="s">
        <v>333</v>
      </c>
      <c r="Y7">
        <v>1.6866000000000001</v>
      </c>
      <c r="Z7" t="s">
        <v>987</v>
      </c>
      <c r="AA7">
        <v>0.33829999999999999</v>
      </c>
      <c r="AB7" t="s">
        <v>988</v>
      </c>
      <c r="AC7">
        <v>3.0728</v>
      </c>
      <c r="AD7">
        <v>14.742000000000001</v>
      </c>
      <c r="AE7">
        <v>194.4563</v>
      </c>
      <c r="AF7">
        <v>12</v>
      </c>
      <c r="AG7">
        <v>89</v>
      </c>
    </row>
    <row r="8" spans="1:33">
      <c r="A8" t="s">
        <v>989</v>
      </c>
      <c r="B8" s="1">
        <v>0.60763888888888895</v>
      </c>
      <c r="C8" t="s">
        <v>212</v>
      </c>
      <c r="D8" t="s">
        <v>971</v>
      </c>
      <c r="F8">
        <v>6269</v>
      </c>
      <c r="G8" t="s">
        <v>328</v>
      </c>
      <c r="H8" t="s">
        <v>329</v>
      </c>
      <c r="I8" t="s">
        <v>5</v>
      </c>
      <c r="J8" t="s">
        <v>521</v>
      </c>
      <c r="K8" t="s">
        <v>972</v>
      </c>
      <c r="L8">
        <v>6</v>
      </c>
      <c r="M8">
        <v>50.624699999999997</v>
      </c>
      <c r="N8">
        <v>56.932099999999998</v>
      </c>
      <c r="O8">
        <v>24.102699999999999</v>
      </c>
      <c r="P8">
        <v>9.7805</v>
      </c>
      <c r="Q8">
        <v>6.9512999999999998</v>
      </c>
      <c r="R8">
        <v>3.6080000000000001</v>
      </c>
      <c r="S8">
        <v>3.2888999999999999</v>
      </c>
      <c r="T8">
        <v>1.4367000000000001</v>
      </c>
      <c r="U8">
        <v>0.9929</v>
      </c>
      <c r="V8">
        <v>0.86480000000000001</v>
      </c>
      <c r="W8">
        <v>18.688600000000001</v>
      </c>
      <c r="X8" t="s">
        <v>348</v>
      </c>
      <c r="Y8">
        <v>1.7778</v>
      </c>
      <c r="Z8" t="s">
        <v>377</v>
      </c>
      <c r="AA8">
        <v>0.38019999999999998</v>
      </c>
      <c r="AB8" t="s">
        <v>990</v>
      </c>
      <c r="AC8">
        <v>0.38169999999999998</v>
      </c>
      <c r="AD8">
        <v>7.2294999999999998</v>
      </c>
      <c r="AE8">
        <v>187.0403</v>
      </c>
      <c r="AF8">
        <v>16</v>
      </c>
      <c r="AG8">
        <v>88</v>
      </c>
    </row>
    <row r="9" spans="1:33">
      <c r="A9" t="s">
        <v>991</v>
      </c>
      <c r="B9" s="1">
        <v>0.60763888888888895</v>
      </c>
      <c r="C9" t="s">
        <v>212</v>
      </c>
      <c r="D9" t="s">
        <v>971</v>
      </c>
      <c r="F9">
        <v>6269</v>
      </c>
      <c r="G9" t="s">
        <v>328</v>
      </c>
      <c r="H9" t="s">
        <v>329</v>
      </c>
      <c r="I9" t="s">
        <v>5</v>
      </c>
      <c r="J9" t="s">
        <v>521</v>
      </c>
      <c r="K9" t="s">
        <v>972</v>
      </c>
      <c r="L9">
        <v>6</v>
      </c>
      <c r="M9">
        <v>64.693200000000004</v>
      </c>
      <c r="N9">
        <v>32.401800000000001</v>
      </c>
      <c r="O9">
        <v>23.436800000000002</v>
      </c>
      <c r="P9">
        <v>4.8486000000000002</v>
      </c>
      <c r="Q9">
        <v>3.1951999999999998</v>
      </c>
      <c r="R9">
        <v>0</v>
      </c>
      <c r="S9">
        <v>0</v>
      </c>
      <c r="T9">
        <v>0</v>
      </c>
      <c r="U9">
        <v>0</v>
      </c>
      <c r="V9">
        <v>0</v>
      </c>
      <c r="W9">
        <v>16.343599999999999</v>
      </c>
      <c r="X9" t="s">
        <v>992</v>
      </c>
      <c r="Y9">
        <v>0.52139999999999997</v>
      </c>
      <c r="Z9" t="s">
        <v>993</v>
      </c>
      <c r="AA9">
        <v>0</v>
      </c>
      <c r="AB9" t="s">
        <v>556</v>
      </c>
      <c r="AC9">
        <v>1.4963</v>
      </c>
      <c r="AD9">
        <v>16.8</v>
      </c>
      <c r="AE9">
        <v>173.58920000000001</v>
      </c>
      <c r="AF9">
        <v>12</v>
      </c>
      <c r="AG9">
        <v>93</v>
      </c>
    </row>
    <row r="10" spans="1:33">
      <c r="A10" t="s">
        <v>994</v>
      </c>
      <c r="B10" s="1">
        <v>0.60763888888888895</v>
      </c>
      <c r="C10" t="s">
        <v>212</v>
      </c>
      <c r="D10" t="s">
        <v>971</v>
      </c>
      <c r="F10">
        <v>6269</v>
      </c>
      <c r="G10" t="s">
        <v>328</v>
      </c>
      <c r="H10" t="s">
        <v>329</v>
      </c>
      <c r="I10" t="s">
        <v>5</v>
      </c>
      <c r="J10" t="s">
        <v>521</v>
      </c>
      <c r="K10" t="s">
        <v>972</v>
      </c>
      <c r="L10">
        <v>8</v>
      </c>
      <c r="M10">
        <v>47.628999999999998</v>
      </c>
      <c r="N10">
        <v>60.121699999999997</v>
      </c>
      <c r="O10">
        <v>27.087499999999999</v>
      </c>
      <c r="P10">
        <v>8.1000999999999994</v>
      </c>
      <c r="Q10">
        <v>4.8472</v>
      </c>
      <c r="R10">
        <v>2.4327999999999999</v>
      </c>
      <c r="S10">
        <v>1.7189000000000001</v>
      </c>
      <c r="T10">
        <v>1.4217</v>
      </c>
      <c r="U10">
        <v>0.7621</v>
      </c>
      <c r="V10">
        <v>1.0015000000000001</v>
      </c>
      <c r="W10">
        <v>9.2308000000000003</v>
      </c>
      <c r="Y10">
        <v>0</v>
      </c>
      <c r="Z10" t="s">
        <v>995</v>
      </c>
      <c r="AA10">
        <v>0</v>
      </c>
      <c r="AB10" t="s">
        <v>996</v>
      </c>
      <c r="AC10">
        <v>0.52270000000000005</v>
      </c>
      <c r="AD10">
        <v>6.8257000000000003</v>
      </c>
      <c r="AE10">
        <v>171.70179999999999</v>
      </c>
      <c r="AF10">
        <v>0</v>
      </c>
      <c r="AG10">
        <v>85</v>
      </c>
    </row>
    <row r="11" spans="1:33">
      <c r="A11" t="s">
        <v>997</v>
      </c>
      <c r="B11" s="1">
        <v>0.60763888888888895</v>
      </c>
      <c r="C11" t="s">
        <v>212</v>
      </c>
      <c r="D11" t="s">
        <v>971</v>
      </c>
      <c r="F11">
        <v>6269</v>
      </c>
      <c r="G11" t="s">
        <v>328</v>
      </c>
      <c r="H11" t="s">
        <v>329</v>
      </c>
      <c r="I11" t="s">
        <v>5</v>
      </c>
      <c r="J11" t="s">
        <v>521</v>
      </c>
      <c r="K11" t="s">
        <v>972</v>
      </c>
      <c r="L11">
        <v>6</v>
      </c>
      <c r="M11">
        <v>59.017299999999999</v>
      </c>
      <c r="N11">
        <v>47.436700000000002</v>
      </c>
      <c r="O11">
        <v>19.867000000000001</v>
      </c>
      <c r="P11">
        <v>8.2227999999999994</v>
      </c>
      <c r="Q11">
        <v>2.8409</v>
      </c>
      <c r="R11">
        <v>2.7692999999999999</v>
      </c>
      <c r="S11">
        <v>1.5004999999999999</v>
      </c>
      <c r="T11">
        <v>0</v>
      </c>
      <c r="U11">
        <v>0</v>
      </c>
      <c r="V11">
        <v>0</v>
      </c>
      <c r="W11">
        <v>18.005700000000001</v>
      </c>
      <c r="X11" t="s">
        <v>998</v>
      </c>
      <c r="Y11">
        <v>0.70320000000000005</v>
      </c>
      <c r="Z11" t="s">
        <v>999</v>
      </c>
      <c r="AA11">
        <v>1.7785</v>
      </c>
      <c r="AB11" t="s">
        <v>552</v>
      </c>
      <c r="AC11">
        <v>1.1644000000000001</v>
      </c>
      <c r="AD11">
        <v>3</v>
      </c>
      <c r="AE11">
        <v>170.30279999999999</v>
      </c>
      <c r="AF11">
        <v>25</v>
      </c>
      <c r="AG11">
        <v>87</v>
      </c>
    </row>
    <row r="12" spans="1:33">
      <c r="A12" t="s">
        <v>1000</v>
      </c>
      <c r="B12" s="1">
        <v>0.60763888888888895</v>
      </c>
      <c r="C12" t="s">
        <v>212</v>
      </c>
      <c r="D12" t="s">
        <v>971</v>
      </c>
      <c r="F12">
        <v>6269</v>
      </c>
      <c r="G12" t="s">
        <v>328</v>
      </c>
      <c r="H12" t="s">
        <v>329</v>
      </c>
      <c r="I12" t="s">
        <v>5</v>
      </c>
      <c r="J12" t="s">
        <v>521</v>
      </c>
      <c r="K12" t="s">
        <v>972</v>
      </c>
      <c r="L12">
        <v>9</v>
      </c>
      <c r="M12">
        <v>59.651200000000003</v>
      </c>
      <c r="N12">
        <v>50.515500000000003</v>
      </c>
      <c r="O12">
        <v>18.238299999999999</v>
      </c>
      <c r="P12">
        <v>6.2969999999999997</v>
      </c>
      <c r="Q12">
        <v>3.3969999999999998</v>
      </c>
      <c r="R12">
        <v>3.0356000000000001</v>
      </c>
      <c r="S12">
        <v>1.98</v>
      </c>
      <c r="T12">
        <v>1.0720000000000001</v>
      </c>
      <c r="U12">
        <v>0.86729999999999996</v>
      </c>
      <c r="V12">
        <v>0</v>
      </c>
      <c r="W12">
        <v>9.6549999999999994</v>
      </c>
      <c r="Y12">
        <v>0</v>
      </c>
      <c r="Z12" t="s">
        <v>848</v>
      </c>
      <c r="AA12">
        <v>5.67E-2</v>
      </c>
      <c r="AB12" t="s">
        <v>1001</v>
      </c>
      <c r="AC12">
        <v>9.8400000000000001E-2</v>
      </c>
      <c r="AD12">
        <v>3.6</v>
      </c>
      <c r="AE12">
        <v>159.57689999999999</v>
      </c>
      <c r="AF12">
        <v>0</v>
      </c>
      <c r="AG12">
        <v>85</v>
      </c>
    </row>
    <row r="13" spans="1:33">
      <c r="A13" t="s">
        <v>1002</v>
      </c>
      <c r="B13" s="1">
        <v>0.60763888888888895</v>
      </c>
      <c r="C13" t="s">
        <v>212</v>
      </c>
      <c r="D13" t="s">
        <v>971</v>
      </c>
      <c r="F13">
        <v>6269</v>
      </c>
      <c r="G13" t="s">
        <v>328</v>
      </c>
      <c r="H13" t="s">
        <v>329</v>
      </c>
      <c r="I13" t="s">
        <v>5</v>
      </c>
      <c r="J13" t="s">
        <v>521</v>
      </c>
      <c r="K13" t="s">
        <v>972</v>
      </c>
      <c r="L13">
        <v>5</v>
      </c>
      <c r="M13">
        <v>46.054400000000001</v>
      </c>
      <c r="N13">
        <v>38.689599999999999</v>
      </c>
      <c r="O13">
        <v>19.516999999999999</v>
      </c>
      <c r="P13">
        <v>13.3133</v>
      </c>
      <c r="Q13">
        <v>3.0409000000000002</v>
      </c>
      <c r="R13">
        <v>3.1539999999999999</v>
      </c>
      <c r="S13">
        <v>1.6771</v>
      </c>
      <c r="T13">
        <v>1.0974999999999999</v>
      </c>
      <c r="U13">
        <v>0.76229999999999998</v>
      </c>
      <c r="V13">
        <v>0</v>
      </c>
      <c r="W13">
        <v>13.207100000000001</v>
      </c>
      <c r="X13" t="s">
        <v>1003</v>
      </c>
      <c r="Y13">
        <v>1.3684000000000001</v>
      </c>
      <c r="Z13" t="s">
        <v>1004</v>
      </c>
      <c r="AA13">
        <v>0.78839999999999999</v>
      </c>
      <c r="AB13" t="s">
        <v>1005</v>
      </c>
      <c r="AC13">
        <v>1.3395999999999999</v>
      </c>
      <c r="AD13">
        <v>10.144299999999999</v>
      </c>
      <c r="AE13">
        <v>155.30170000000001</v>
      </c>
      <c r="AF13">
        <v>25</v>
      </c>
      <c r="AG13">
        <v>93</v>
      </c>
    </row>
    <row r="14" spans="1:33">
      <c r="A14" t="s">
        <v>1006</v>
      </c>
      <c r="B14" s="1">
        <v>0.60763888888888895</v>
      </c>
      <c r="C14" t="s">
        <v>212</v>
      </c>
      <c r="D14" t="s">
        <v>971</v>
      </c>
      <c r="F14">
        <v>6269</v>
      </c>
      <c r="G14" t="s">
        <v>328</v>
      </c>
      <c r="H14" t="s">
        <v>329</v>
      </c>
      <c r="I14" t="s">
        <v>5</v>
      </c>
      <c r="J14" t="s">
        <v>521</v>
      </c>
      <c r="K14" t="s">
        <v>972</v>
      </c>
      <c r="L14">
        <v>4</v>
      </c>
      <c r="M14">
        <v>63.987499999999997</v>
      </c>
      <c r="N14">
        <v>27.674600000000002</v>
      </c>
      <c r="O14">
        <v>21.631599999999999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1007</v>
      </c>
      <c r="Y14">
        <v>1.4001999999999999</v>
      </c>
      <c r="Z14" t="s">
        <v>1008</v>
      </c>
      <c r="AA14">
        <v>0.34379999999999999</v>
      </c>
      <c r="AB14" t="s">
        <v>1009</v>
      </c>
      <c r="AC14">
        <v>0.44309999999999999</v>
      </c>
      <c r="AD14">
        <v>7.0994999999999999</v>
      </c>
      <c r="AE14">
        <v>145.0213</v>
      </c>
      <c r="AF14">
        <v>16</v>
      </c>
      <c r="AG14">
        <v>95</v>
      </c>
    </row>
    <row r="15" spans="1:33">
      <c r="A15" t="s">
        <v>1010</v>
      </c>
      <c r="B15" s="1">
        <v>0.60763888888888895</v>
      </c>
      <c r="C15" t="s">
        <v>212</v>
      </c>
      <c r="D15" t="s">
        <v>971</v>
      </c>
      <c r="F15">
        <v>6269</v>
      </c>
      <c r="G15" t="s">
        <v>328</v>
      </c>
      <c r="H15" t="s">
        <v>329</v>
      </c>
      <c r="I15" t="s">
        <v>5</v>
      </c>
      <c r="J15" t="s">
        <v>521</v>
      </c>
      <c r="K15" t="s">
        <v>972</v>
      </c>
      <c r="L15">
        <v>4</v>
      </c>
      <c r="M15">
        <v>39.7453</v>
      </c>
      <c r="N15">
        <v>46.761699999999998</v>
      </c>
      <c r="O15">
        <v>13.1761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 t="s">
        <v>714</v>
      </c>
      <c r="Y15">
        <v>0.47420000000000001</v>
      </c>
      <c r="Z15" t="s">
        <v>715</v>
      </c>
      <c r="AA15">
        <v>1.0095000000000001</v>
      </c>
      <c r="AB15" t="s">
        <v>524</v>
      </c>
      <c r="AC15">
        <v>0.49640000000000001</v>
      </c>
      <c r="AD15">
        <v>7.4</v>
      </c>
      <c r="AE15">
        <v>128.34039999999999</v>
      </c>
      <c r="AF15">
        <v>33</v>
      </c>
      <c r="AG15">
        <v>90</v>
      </c>
    </row>
    <row r="16" spans="1:33">
      <c r="A16" t="s">
        <v>1011</v>
      </c>
      <c r="B16" s="1">
        <v>0.60763888888888895</v>
      </c>
      <c r="C16" t="s">
        <v>212</v>
      </c>
      <c r="D16" t="s">
        <v>971</v>
      </c>
      <c r="F16">
        <v>6269</v>
      </c>
      <c r="G16" t="s">
        <v>328</v>
      </c>
      <c r="H16" t="s">
        <v>329</v>
      </c>
      <c r="I16" t="s">
        <v>5</v>
      </c>
      <c r="J16" t="s">
        <v>521</v>
      </c>
      <c r="K16" t="s">
        <v>972</v>
      </c>
      <c r="L16">
        <v>4</v>
      </c>
      <c r="M16">
        <v>46.062100000000001</v>
      </c>
      <c r="N16">
        <v>39.147799999999997</v>
      </c>
      <c r="O16">
        <v>14.8903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 t="s">
        <v>1012</v>
      </c>
      <c r="Y16">
        <v>0.35580000000000001</v>
      </c>
      <c r="Z16" t="s">
        <v>1013</v>
      </c>
      <c r="AA16">
        <v>8.3299999999999999E-2</v>
      </c>
      <c r="AB16" t="s">
        <v>1014</v>
      </c>
      <c r="AC16">
        <v>0.97260000000000002</v>
      </c>
      <c r="AD16">
        <v>6.3</v>
      </c>
      <c r="AE16">
        <v>127.2486</v>
      </c>
      <c r="AF16">
        <v>50</v>
      </c>
      <c r="AG16">
        <v>86</v>
      </c>
    </row>
    <row r="17" spans="1:33">
      <c r="A17" t="s">
        <v>1015</v>
      </c>
      <c r="B17" s="1">
        <v>0.60763888888888895</v>
      </c>
      <c r="C17" t="s">
        <v>212</v>
      </c>
      <c r="D17" t="s">
        <v>971</v>
      </c>
      <c r="F17">
        <v>6269</v>
      </c>
      <c r="G17" t="s">
        <v>328</v>
      </c>
      <c r="H17" t="s">
        <v>329</v>
      </c>
      <c r="I17" t="s">
        <v>5</v>
      </c>
      <c r="J17" t="s">
        <v>521</v>
      </c>
      <c r="K17" t="s">
        <v>972</v>
      </c>
      <c r="L17">
        <v>6</v>
      </c>
      <c r="M17">
        <v>36.746099999999998</v>
      </c>
      <c r="N17">
        <v>31.534300000000002</v>
      </c>
      <c r="O17">
        <v>23.478200000000001</v>
      </c>
      <c r="P17">
        <v>4.2877000000000001</v>
      </c>
      <c r="Q17">
        <v>3.653</v>
      </c>
      <c r="R17">
        <v>0</v>
      </c>
      <c r="S17">
        <v>0</v>
      </c>
      <c r="T17">
        <v>0</v>
      </c>
      <c r="U17">
        <v>0</v>
      </c>
      <c r="V17">
        <v>0</v>
      </c>
      <c r="W17">
        <v>5</v>
      </c>
      <c r="Y17">
        <v>0</v>
      </c>
      <c r="Z17" t="s">
        <v>381</v>
      </c>
      <c r="AA17">
        <v>0.1246</v>
      </c>
      <c r="AB17" t="s">
        <v>362</v>
      </c>
      <c r="AC17">
        <v>2.0421999999999998</v>
      </c>
      <c r="AD17">
        <v>3.6</v>
      </c>
      <c r="AE17">
        <v>119.105</v>
      </c>
      <c r="AF17">
        <v>0</v>
      </c>
      <c r="AG17">
        <v>85</v>
      </c>
    </row>
    <row r="18" spans="1:33">
      <c r="A18" t="s">
        <v>1016</v>
      </c>
      <c r="B18" s="1">
        <v>0.60763888888888895</v>
      </c>
      <c r="C18" t="s">
        <v>212</v>
      </c>
      <c r="D18" t="s">
        <v>971</v>
      </c>
      <c r="F18">
        <v>6269</v>
      </c>
      <c r="G18" t="s">
        <v>328</v>
      </c>
      <c r="H18" t="s">
        <v>329</v>
      </c>
      <c r="I18" t="s">
        <v>5</v>
      </c>
      <c r="J18" t="s">
        <v>521</v>
      </c>
      <c r="K18" t="s">
        <v>972</v>
      </c>
      <c r="L18">
        <v>5</v>
      </c>
      <c r="M18">
        <v>35.139600000000002</v>
      </c>
      <c r="N18">
        <v>40.842399999999998</v>
      </c>
      <c r="O18">
        <v>18.6462</v>
      </c>
      <c r="P18">
        <v>5.3231999999999999</v>
      </c>
      <c r="Q18">
        <v>2.2349999999999999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 t="s">
        <v>1017</v>
      </c>
      <c r="Y18">
        <v>9.1800000000000007E-2</v>
      </c>
      <c r="Z18" t="s">
        <v>1018</v>
      </c>
      <c r="AA18">
        <v>0.2142</v>
      </c>
      <c r="AB18" t="s">
        <v>560</v>
      </c>
      <c r="AC18">
        <v>1.2252000000000001</v>
      </c>
      <c r="AD18">
        <v>6.5</v>
      </c>
      <c r="AE18">
        <v>118.45350000000001</v>
      </c>
      <c r="AF18">
        <v>33</v>
      </c>
      <c r="AG18">
        <v>87</v>
      </c>
    </row>
    <row r="51" spans="1:33" hidden="1" outlineLevel="1">
      <c r="A51" t="str">
        <f>C2</f>
        <v>Wexford</v>
      </c>
      <c r="B51">
        <f>B2</f>
        <v>0.60763888888888895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Youcantcallherthat (IRE)</v>
      </c>
      <c r="L52" t="str">
        <f t="shared" si="0"/>
        <v>Youcantcallherthat (IRE)</v>
      </c>
      <c r="M52" t="str">
        <f t="shared" si="0"/>
        <v>Youcantcallherthat (IRE)</v>
      </c>
      <c r="N52" t="str">
        <f t="shared" ref="N52:N91" si="1">INDEX($A$2:$A$20,(MATCH(LARGE(W$2:W$20,$J52),W$2:W$20,0)))</f>
        <v>Filly Mullins (IRE)</v>
      </c>
      <c r="O52" t="str">
        <f t="shared" ref="O52:O91" si="2">INDEX($A$2:$A$20,(MATCH(LARGE(AA$2:AA$20,$J52),AA$2:AA$20,0)))</f>
        <v>Holy Motivation (IRE)</v>
      </c>
      <c r="P52" t="str">
        <f t="shared" ref="P52:P91" si="3">INDEX($A$2:$A$20,(MATCH(LARGE(Y$2:Y$20,$J52),Y$2:Y$20,0)))</f>
        <v>Rain In Spain (IRE)</v>
      </c>
      <c r="Q52" t="str">
        <f t="shared" ref="Q52:Q91" si="4">INDEX($A$2:$A$20,(MATCH(LARGE(Y$2:Y$20,$J52),Y$2:Y$20,0)))</f>
        <v>Rain In Spain (IRE)</v>
      </c>
      <c r="R52" t="str">
        <f t="shared" ref="R52:R91" si="5">INDEX($A$2:$A$20,(MATCH(LARGE(AD$2:AD$20,$J52),AD$2:AD$20,0)))</f>
        <v>The Last Armada (IRE)</v>
      </c>
      <c r="S52" t="str">
        <f t="shared" ref="S52:S80" si="6">A2</f>
        <v>Youcantcallherthat (IRE)</v>
      </c>
      <c r="V52">
        <f t="shared" ref="V52:V80" si="7">SUM(Y52:AF52)</f>
        <v>119</v>
      </c>
      <c r="W52">
        <f t="shared" ref="W52:W80" si="8">V52-AG2</f>
        <v>32</v>
      </c>
      <c r="X52">
        <f t="shared" ref="X52:X60" si="9">IF(ISNA(W52),"",W52)</f>
        <v>32</v>
      </c>
      <c r="Y52">
        <f t="shared" ref="Y52:AA80" si="10">(($H$63+1)-(RANK(M2,M$2:M$30)))</f>
        <v>17</v>
      </c>
      <c r="Z52">
        <f t="shared" si="10"/>
        <v>17</v>
      </c>
      <c r="AA52">
        <f t="shared" si="10"/>
        <v>17</v>
      </c>
      <c r="AB52">
        <f t="shared" ref="AB52:AB80" si="11">(($H$63+1)-(RANK(W2,W$2:W$30)))</f>
        <v>13</v>
      </c>
      <c r="AC52">
        <f t="shared" ref="AC52:AC80" si="12">(($H$63+1)-(RANK(Y2,Y$2:Y$30)))</f>
        <v>14</v>
      </c>
      <c r="AD52">
        <f t="shared" ref="AD52:AD80" si="13">(($H$63+1)-(RANK(AA2,AA$2:AA$30)))</f>
        <v>16</v>
      </c>
      <c r="AE52">
        <f t="shared" ref="AE52:AF80" si="14">(($H$63+1)-(RANK(AC2,AC$2:AC$30)))</f>
        <v>14</v>
      </c>
      <c r="AF52">
        <f t="shared" si="14"/>
        <v>11</v>
      </c>
      <c r="AG52" t="str">
        <f>INDEX(S52:S92, MATCH(LARGE(X52:X92, 1),X52:X92, 0))</f>
        <v>Youcantcallherthat (IRE)</v>
      </c>
    </row>
    <row r="53" spans="1:33" hidden="1" outlineLevel="1">
      <c r="A53" t="s">
        <v>43</v>
      </c>
      <c r="B53" t="str">
        <f>A2</f>
        <v>Youcantcallherthat (IRE)</v>
      </c>
      <c r="C53">
        <f>AE2</f>
        <v>345.93279999999999</v>
      </c>
      <c r="D53">
        <f>AG2</f>
        <v>87</v>
      </c>
      <c r="E53">
        <f>C53-D53</f>
        <v>258.93279999999999</v>
      </c>
      <c r="F53">
        <f>SUMIF(B53:B61, B53, G53:G61)</f>
        <v>0.51038063644214116</v>
      </c>
      <c r="G53">
        <f>(1/C53)*(C53-C54)</f>
        <v>0.31118991896692066</v>
      </c>
      <c r="H53">
        <f>AF2</f>
        <v>0.73</v>
      </c>
      <c r="J53">
        <v>2</v>
      </c>
      <c r="K53" t="str">
        <f t="shared" si="0"/>
        <v>Rain In Spain (IRE)</v>
      </c>
      <c r="L53" t="str">
        <f t="shared" si="0"/>
        <v>Holy Motivation (IRE)</v>
      </c>
      <c r="M53" t="str">
        <f t="shared" si="0"/>
        <v>Lady Maram (IRE)</v>
      </c>
      <c r="N53" t="str">
        <f t="shared" si="1"/>
        <v>Beepers Ruby (IRE)</v>
      </c>
      <c r="O53" t="str">
        <f t="shared" si="2"/>
        <v>Youcantcallherthat (IRE)</v>
      </c>
      <c r="P53" t="str">
        <f t="shared" si="3"/>
        <v>Filly Mullins (IRE)</v>
      </c>
      <c r="Q53" t="str">
        <f t="shared" si="4"/>
        <v>Filly Mullins (IRE)</v>
      </c>
      <c r="R53" t="str">
        <f t="shared" si="5"/>
        <v>Euro So Brave (IRE)</v>
      </c>
      <c r="S53" t="str">
        <f t="shared" si="6"/>
        <v>Holy Motivation (IRE)</v>
      </c>
      <c r="V53">
        <f t="shared" si="7"/>
        <v>99</v>
      </c>
      <c r="W53">
        <f t="shared" si="8"/>
        <v>4</v>
      </c>
      <c r="X53">
        <f t="shared" si="9"/>
        <v>4</v>
      </c>
      <c r="Y53">
        <f t="shared" si="10"/>
        <v>15</v>
      </c>
      <c r="Z53">
        <f t="shared" si="10"/>
        <v>16</v>
      </c>
      <c r="AA53">
        <f t="shared" si="10"/>
        <v>13</v>
      </c>
      <c r="AB53">
        <f t="shared" si="11"/>
        <v>11</v>
      </c>
      <c r="AC53">
        <f t="shared" si="12"/>
        <v>4</v>
      </c>
      <c r="AD53">
        <f t="shared" si="13"/>
        <v>17</v>
      </c>
      <c r="AE53">
        <f t="shared" si="14"/>
        <v>8</v>
      </c>
      <c r="AF53">
        <f t="shared" si="14"/>
        <v>15</v>
      </c>
    </row>
    <row r="54" spans="1:33" hidden="1" outlineLevel="1">
      <c r="A54" t="s">
        <v>44</v>
      </c>
      <c r="B54" t="str">
        <f>A3</f>
        <v>Holy Motivation (IRE)</v>
      </c>
      <c r="C54">
        <f>AE3</f>
        <v>238.28200000000001</v>
      </c>
      <c r="D54">
        <f>AG3</f>
        <v>95</v>
      </c>
      <c r="E54">
        <f t="shared" ref="E54:E55" si="15">C54-D54</f>
        <v>143.28200000000001</v>
      </c>
      <c r="F54">
        <f ca="1">SUMIF(B53:B64, B54, G53:G61)</f>
        <v>0.23188344949198095</v>
      </c>
      <c r="H54">
        <f>AF3</f>
        <v>4</v>
      </c>
      <c r="J54">
        <v>3</v>
      </c>
      <c r="K54" t="str">
        <f t="shared" si="0"/>
        <v>Holy Motivation (IRE)</v>
      </c>
      <c r="L54" t="str">
        <f t="shared" si="0"/>
        <v>Lady Maram (IRE)</v>
      </c>
      <c r="M54" t="str">
        <f t="shared" si="0"/>
        <v>Alizee Javilex (FR)</v>
      </c>
      <c r="N54" t="str">
        <f t="shared" si="1"/>
        <v>Glamorous Gold (IRE)</v>
      </c>
      <c r="O54" t="str">
        <f t="shared" si="2"/>
        <v>Beepers Ruby (IRE)</v>
      </c>
      <c r="P54" t="str">
        <f t="shared" si="3"/>
        <v>Euro So Brave (IRE)</v>
      </c>
      <c r="Q54" t="str">
        <f t="shared" si="4"/>
        <v>Euro So Brave (IRE)</v>
      </c>
      <c r="R54" t="str">
        <f t="shared" si="5"/>
        <v>Holy Motivation (IRE)</v>
      </c>
      <c r="S54" t="str">
        <f t="shared" si="6"/>
        <v>Rain In Spain (IRE)</v>
      </c>
      <c r="V54">
        <f t="shared" si="7"/>
        <v>102</v>
      </c>
      <c r="W54">
        <f t="shared" si="8"/>
        <v>0</v>
      </c>
      <c r="X54">
        <f t="shared" si="9"/>
        <v>0</v>
      </c>
      <c r="Y54">
        <f t="shared" si="10"/>
        <v>16</v>
      </c>
      <c r="Z54">
        <f t="shared" si="10"/>
        <v>7</v>
      </c>
      <c r="AA54">
        <f t="shared" si="10"/>
        <v>14</v>
      </c>
      <c r="AB54">
        <f t="shared" si="11"/>
        <v>6</v>
      </c>
      <c r="AC54">
        <f t="shared" si="12"/>
        <v>17</v>
      </c>
      <c r="AD54">
        <f t="shared" si="13"/>
        <v>13</v>
      </c>
      <c r="AE54">
        <f t="shared" si="14"/>
        <v>16</v>
      </c>
      <c r="AF54">
        <f t="shared" si="14"/>
        <v>13</v>
      </c>
    </row>
    <row r="55" spans="1:33" hidden="1" outlineLevel="1">
      <c r="A55" t="s">
        <v>45</v>
      </c>
      <c r="B55" t="str">
        <f>A4</f>
        <v>Rain In Spain (IRE)</v>
      </c>
      <c r="C55">
        <f>AE4</f>
        <v>217.5608</v>
      </c>
      <c r="D55">
        <f>AG4</f>
        <v>102</v>
      </c>
      <c r="E55">
        <f t="shared" si="15"/>
        <v>115.5608</v>
      </c>
      <c r="F55">
        <f ca="1">SUMIF(B53:B64, B55, G53:G61)</f>
        <v>0.19799702260116384</v>
      </c>
      <c r="H55">
        <f>AF4</f>
        <v>6.5</v>
      </c>
      <c r="J55">
        <v>4</v>
      </c>
      <c r="K55" t="str">
        <f t="shared" si="0"/>
        <v>Euro So Brave (IRE)</v>
      </c>
      <c r="L55" t="str">
        <f t="shared" si="0"/>
        <v>Euro So Brave (IRE)</v>
      </c>
      <c r="M55" t="str">
        <f t="shared" si="0"/>
        <v>Rain In Spain (IRE)</v>
      </c>
      <c r="N55" t="str">
        <f t="shared" si="1"/>
        <v>The Last Armada (IRE)</v>
      </c>
      <c r="O55" t="str">
        <f t="shared" si="2"/>
        <v>Lady Maram (IRE)</v>
      </c>
      <c r="P55" t="str">
        <f t="shared" si="3"/>
        <v>Youcantcallherthat (IRE)</v>
      </c>
      <c r="Q55" t="str">
        <f t="shared" si="4"/>
        <v>Youcantcallherthat (IRE)</v>
      </c>
      <c r="R55" t="str">
        <f t="shared" si="5"/>
        <v>Glamorous Gold (IRE)</v>
      </c>
      <c r="S55" t="str">
        <f t="shared" si="6"/>
        <v>Lady Maram (IRE)</v>
      </c>
      <c r="V55">
        <f t="shared" si="7"/>
        <v>88</v>
      </c>
      <c r="W55">
        <f t="shared" si="8"/>
        <v>-7</v>
      </c>
      <c r="X55">
        <f t="shared" si="9"/>
        <v>-7</v>
      </c>
      <c r="Y55">
        <f t="shared" si="10"/>
        <v>13</v>
      </c>
      <c r="Z55">
        <f t="shared" si="10"/>
        <v>15</v>
      </c>
      <c r="AA55">
        <f t="shared" si="10"/>
        <v>16</v>
      </c>
      <c r="AB55">
        <f t="shared" si="11"/>
        <v>8</v>
      </c>
      <c r="AC55">
        <f t="shared" si="12"/>
        <v>7</v>
      </c>
      <c r="AD55">
        <f t="shared" si="13"/>
        <v>14</v>
      </c>
      <c r="AE55">
        <f t="shared" si="14"/>
        <v>13</v>
      </c>
      <c r="AF55">
        <f t="shared" si="14"/>
        <v>2</v>
      </c>
    </row>
    <row r="56" spans="1:33" hidden="1" outlineLevel="1">
      <c r="A56" t="s">
        <v>46</v>
      </c>
      <c r="B56" t="str">
        <f>INDEX(A$2:A$20,MATCH(C56,M$2:M$20,0))</f>
        <v>Youcantcallherthat (IRE)</v>
      </c>
      <c r="C56">
        <f>LARGE(M$2:M$20, D56)</f>
        <v>114.34820000000001</v>
      </c>
      <c r="D56">
        <v>1</v>
      </c>
      <c r="E56">
        <f>LARGE(M$2:M$20, F56)</f>
        <v>91.571100000000001</v>
      </c>
      <c r="F56">
        <v>2</v>
      </c>
      <c r="G56">
        <f t="shared" ref="G56:G61" si="16">IF(C56&gt;0, (1/C56)*(C56-E56), 0.1)</f>
        <v>0.19919071747522046</v>
      </c>
      <c r="H56">
        <f t="shared" ref="H56:H61" si="17">INDEX(AF$2:AF$20,MATCH(B56,A$2:A$20,0))</f>
        <v>0.73</v>
      </c>
      <c r="J56">
        <v>5</v>
      </c>
      <c r="K56" t="str">
        <f t="shared" si="0"/>
        <v>Lady Maram (IRE)</v>
      </c>
      <c r="L56" t="str">
        <f t="shared" si="0"/>
        <v>Alizee Javilex (FR)</v>
      </c>
      <c r="M56" t="str">
        <f t="shared" si="0"/>
        <v>Holy Motivation (IRE)</v>
      </c>
      <c r="N56" t="str">
        <f t="shared" si="1"/>
        <v>Youcantcallherthat (IRE)</v>
      </c>
      <c r="O56" t="str">
        <f t="shared" si="2"/>
        <v>Rain In Spain (IRE)</v>
      </c>
      <c r="P56" t="str">
        <f t="shared" si="3"/>
        <v>Iknowwhereiamnow (IRE)</v>
      </c>
      <c r="Q56" t="str">
        <f t="shared" si="4"/>
        <v>Iknowwhereiamnow (IRE)</v>
      </c>
      <c r="R56" t="str">
        <f t="shared" si="5"/>
        <v>Rain In Spain (IRE)</v>
      </c>
      <c r="S56" t="str">
        <f t="shared" si="6"/>
        <v>Glamorous Gold (IRE)</v>
      </c>
      <c r="V56">
        <f t="shared" si="7"/>
        <v>80</v>
      </c>
      <c r="W56">
        <f t="shared" si="8"/>
        <v>-9</v>
      </c>
      <c r="X56">
        <f t="shared" si="9"/>
        <v>-9</v>
      </c>
      <c r="Y56">
        <f t="shared" si="10"/>
        <v>8</v>
      </c>
      <c r="Z56">
        <f t="shared" si="10"/>
        <v>12</v>
      </c>
      <c r="AA56">
        <f t="shared" si="10"/>
        <v>12</v>
      </c>
      <c r="AB56">
        <f t="shared" si="11"/>
        <v>15</v>
      </c>
      <c r="AC56">
        <f t="shared" si="12"/>
        <v>6</v>
      </c>
      <c r="AD56">
        <f t="shared" si="13"/>
        <v>3</v>
      </c>
      <c r="AE56">
        <f t="shared" si="14"/>
        <v>10</v>
      </c>
      <c r="AF56">
        <f t="shared" si="14"/>
        <v>14</v>
      </c>
    </row>
    <row r="57" spans="1:33" hidden="1" outlineLevel="1">
      <c r="A57" t="s">
        <v>25</v>
      </c>
      <c r="B57" t="str">
        <f>INDEX(A$2:A$20,MATCH(C57,W$2:W$20,0))</f>
        <v>Filly Mullins (IRE)</v>
      </c>
      <c r="C57">
        <f>LARGE(W$2:W$20, D57)</f>
        <v>18.688600000000001</v>
      </c>
      <c r="D57">
        <v>1</v>
      </c>
      <c r="E57">
        <f>LARGE(W$2:W$20, F57)</f>
        <v>18.005700000000001</v>
      </c>
      <c r="F57">
        <v>2</v>
      </c>
      <c r="G57">
        <f t="shared" si="16"/>
        <v>3.6540992904765472E-2</v>
      </c>
      <c r="H57">
        <f t="shared" si="17"/>
        <v>16</v>
      </c>
      <c r="J57">
        <v>6</v>
      </c>
      <c r="K57" t="str">
        <f t="shared" si="0"/>
        <v>The Last Armada (IRE)</v>
      </c>
      <c r="L57" t="str">
        <f t="shared" si="0"/>
        <v>Glamorous Gold (IRE)</v>
      </c>
      <c r="M57" t="str">
        <f t="shared" si="0"/>
        <v>Glamorous Gold (IRE)</v>
      </c>
      <c r="N57" t="str">
        <f t="shared" si="1"/>
        <v>Tara Mia (IRE)</v>
      </c>
      <c r="O57" t="str">
        <f t="shared" si="2"/>
        <v>Ahgetawayoutadat (IRE)</v>
      </c>
      <c r="P57" t="str">
        <f t="shared" si="3"/>
        <v>Tara Mia (IRE)</v>
      </c>
      <c r="Q57" t="str">
        <f t="shared" si="4"/>
        <v>Tara Mia (IRE)</v>
      </c>
      <c r="R57" t="str">
        <f t="shared" si="5"/>
        <v>Tara Mia (IRE)</v>
      </c>
      <c r="S57" t="str">
        <f t="shared" si="6"/>
        <v>Euro So Brave (IRE)</v>
      </c>
      <c r="V57">
        <f t="shared" si="7"/>
        <v>94</v>
      </c>
      <c r="W57">
        <f t="shared" si="8"/>
        <v>5</v>
      </c>
      <c r="X57">
        <f t="shared" si="9"/>
        <v>5</v>
      </c>
      <c r="Y57">
        <f t="shared" si="10"/>
        <v>14</v>
      </c>
      <c r="Z57">
        <f t="shared" si="10"/>
        <v>14</v>
      </c>
      <c r="AA57">
        <f t="shared" si="10"/>
        <v>5</v>
      </c>
      <c r="AB57">
        <f t="shared" si="11"/>
        <v>5</v>
      </c>
      <c r="AC57">
        <f t="shared" si="12"/>
        <v>15</v>
      </c>
      <c r="AD57">
        <f t="shared" si="13"/>
        <v>8</v>
      </c>
      <c r="AE57">
        <f t="shared" si="14"/>
        <v>17</v>
      </c>
      <c r="AF57">
        <f t="shared" si="14"/>
        <v>16</v>
      </c>
    </row>
    <row r="58" spans="1:33" hidden="1" outlineLevel="1">
      <c r="A58" t="s">
        <v>28</v>
      </c>
      <c r="B58" t="str">
        <f>INDEX(A$2:A$20,MATCH(C58,AA$2:AA$20,0))</f>
        <v>Holy Motivation (IRE)</v>
      </c>
      <c r="C58">
        <f>LARGE(AA$2:AA$20, D58)</f>
        <v>2.3818000000000001</v>
      </c>
      <c r="D58">
        <v>1</v>
      </c>
      <c r="E58">
        <f>LARGE(AA$2:AA$20, F58)</f>
        <v>1.8294999999999999</v>
      </c>
      <c r="F58">
        <v>2</v>
      </c>
      <c r="G58">
        <f t="shared" si="16"/>
        <v>0.23188344949198095</v>
      </c>
      <c r="H58">
        <f t="shared" si="17"/>
        <v>4</v>
      </c>
      <c r="J58">
        <v>7</v>
      </c>
      <c r="K58" t="str">
        <f t="shared" si="0"/>
        <v>Iknowwhereiamnow (IRE)</v>
      </c>
      <c r="L58" t="str">
        <f t="shared" si="0"/>
        <v>Filly Mullins (IRE)</v>
      </c>
      <c r="M58" t="str">
        <f t="shared" si="0"/>
        <v>Filly Mullins (IRE)</v>
      </c>
      <c r="N58" t="str">
        <f t="shared" si="1"/>
        <v>Holy Motivation (IRE)</v>
      </c>
      <c r="O58" t="str">
        <f t="shared" si="2"/>
        <v>Tara Mia (IRE)</v>
      </c>
      <c r="P58" t="str">
        <f t="shared" si="3"/>
        <v>Beepers Ruby (IRE)</v>
      </c>
      <c r="Q58" t="str">
        <f t="shared" si="4"/>
        <v>Beepers Ruby (IRE)</v>
      </c>
      <c r="R58" t="str">
        <f t="shared" si="5"/>
        <v>Youcantcallherthat (IRE)</v>
      </c>
      <c r="S58" t="str">
        <f t="shared" si="6"/>
        <v>Filly Mullins (IRE)</v>
      </c>
      <c r="V58">
        <f t="shared" si="7"/>
        <v>83</v>
      </c>
      <c r="W58">
        <f t="shared" si="8"/>
        <v>-5</v>
      </c>
      <c r="X58">
        <f t="shared" si="9"/>
        <v>-5</v>
      </c>
      <c r="Y58">
        <f t="shared" si="10"/>
        <v>7</v>
      </c>
      <c r="Z58">
        <f t="shared" si="10"/>
        <v>11</v>
      </c>
      <c r="AA58">
        <f t="shared" si="10"/>
        <v>11</v>
      </c>
      <c r="AB58">
        <f t="shared" si="11"/>
        <v>17</v>
      </c>
      <c r="AC58">
        <f t="shared" si="12"/>
        <v>16</v>
      </c>
      <c r="AD58">
        <f t="shared" si="13"/>
        <v>10</v>
      </c>
      <c r="AE58">
        <f t="shared" si="14"/>
        <v>2</v>
      </c>
      <c r="AF58">
        <f t="shared" si="14"/>
        <v>9</v>
      </c>
    </row>
    <row r="59" spans="1:33" hidden="1" outlineLevel="1">
      <c r="A59" t="s">
        <v>30</v>
      </c>
      <c r="B59" t="str">
        <f>INDEX(A$2:A$20,MATCH(C59,AC$2:AC$20,0))</f>
        <v>Euro So Brave (IRE)</v>
      </c>
      <c r="C59">
        <f>LARGE(AC$2:AC$20, D59)</f>
        <v>3.0728</v>
      </c>
      <c r="D59">
        <v>1</v>
      </c>
      <c r="E59">
        <f>LARGE(AC$2:AC$20, F59)</f>
        <v>2.4073000000000002</v>
      </c>
      <c r="F59">
        <v>2</v>
      </c>
      <c r="G59">
        <f t="shared" si="16"/>
        <v>0.21657771413694343</v>
      </c>
      <c r="H59">
        <f t="shared" si="17"/>
        <v>12</v>
      </c>
      <c r="J59">
        <v>8</v>
      </c>
      <c r="K59" t="str">
        <f t="shared" si="0"/>
        <v>Touchy (IRE)</v>
      </c>
      <c r="L59" t="str">
        <f t="shared" si="0"/>
        <v>Touchy (IRE)</v>
      </c>
      <c r="M59" t="str">
        <f t="shared" si="0"/>
        <v>Ilsnepasserontpas (IRE)</v>
      </c>
      <c r="N59" t="str">
        <f t="shared" si="1"/>
        <v>Touchy (IRE)</v>
      </c>
      <c r="O59" t="str">
        <f t="shared" si="2"/>
        <v>Filly Mullins (IRE)</v>
      </c>
      <c r="P59" t="str">
        <f t="shared" si="3"/>
        <v>The Last Armada (IRE)</v>
      </c>
      <c r="Q59" t="str">
        <f t="shared" si="4"/>
        <v>The Last Armada (IRE)</v>
      </c>
      <c r="R59" t="str">
        <f t="shared" si="5"/>
        <v>Ahgetawayoutadat (IRE)</v>
      </c>
      <c r="S59" t="str">
        <f t="shared" si="6"/>
        <v>The Last Armada (IRE)</v>
      </c>
      <c r="V59">
        <f t="shared" si="7"/>
        <v>80</v>
      </c>
      <c r="W59">
        <f t="shared" si="8"/>
        <v>-13</v>
      </c>
      <c r="X59">
        <f t="shared" si="9"/>
        <v>-13</v>
      </c>
      <c r="Y59">
        <f t="shared" si="10"/>
        <v>12</v>
      </c>
      <c r="Z59">
        <f t="shared" si="10"/>
        <v>3</v>
      </c>
      <c r="AA59">
        <f t="shared" si="10"/>
        <v>9</v>
      </c>
      <c r="AB59">
        <f t="shared" si="11"/>
        <v>14</v>
      </c>
      <c r="AC59">
        <f t="shared" si="12"/>
        <v>10</v>
      </c>
      <c r="AD59">
        <f t="shared" si="13"/>
        <v>3</v>
      </c>
      <c r="AE59">
        <f t="shared" si="14"/>
        <v>12</v>
      </c>
      <c r="AF59">
        <f t="shared" si="14"/>
        <v>17</v>
      </c>
    </row>
    <row r="60" spans="1:33" hidden="1" outlineLevel="1">
      <c r="A60" t="s">
        <v>26</v>
      </c>
      <c r="B60" t="str">
        <f>INDEX(A$2:A$20,MATCH(C60,Y$2:Y$20,0))</f>
        <v>Rain In Spain (IRE)</v>
      </c>
      <c r="C60">
        <f>LARGE(Y$2:Y$20, D60)</f>
        <v>2.2166999999999999</v>
      </c>
      <c r="D60">
        <v>1</v>
      </c>
      <c r="E60">
        <f>LARGE(Y$2:Y$20, F60)</f>
        <v>1.7778</v>
      </c>
      <c r="F60">
        <v>2</v>
      </c>
      <c r="G60">
        <f t="shared" si="16"/>
        <v>0.19799702260116384</v>
      </c>
      <c r="H60">
        <f t="shared" si="17"/>
        <v>6.5</v>
      </c>
      <c r="J60">
        <v>9</v>
      </c>
      <c r="K60" t="str">
        <f t="shared" si="0"/>
        <v>Beepers Ruby (IRE)</v>
      </c>
      <c r="L60" t="str">
        <f t="shared" si="0"/>
        <v>Beepers Ruby (IRE)</v>
      </c>
      <c r="M60" t="str">
        <f t="shared" si="0"/>
        <v>The Last Armada (IRE)</v>
      </c>
      <c r="N60" t="str">
        <f t="shared" si="1"/>
        <v>Alizee Javilex (FR)</v>
      </c>
      <c r="O60" t="str">
        <f t="shared" si="2"/>
        <v>Iknowwhereiamnow (IRE)</v>
      </c>
      <c r="P60" t="str">
        <f t="shared" si="3"/>
        <v>Ahgetawayoutadat (IRE)</v>
      </c>
      <c r="Q60" t="str">
        <f t="shared" si="4"/>
        <v>Ahgetawayoutadat (IRE)</v>
      </c>
      <c r="R60" t="str">
        <f t="shared" si="5"/>
        <v>Filly Mullins (IRE)</v>
      </c>
      <c r="S60" t="str">
        <f t="shared" si="6"/>
        <v>Alizee Javilex (FR)</v>
      </c>
      <c r="V60">
        <f t="shared" si="7"/>
        <v>62</v>
      </c>
      <c r="W60">
        <f t="shared" si="8"/>
        <v>-23</v>
      </c>
      <c r="X60">
        <f t="shared" si="9"/>
        <v>-23</v>
      </c>
      <c r="Y60">
        <f t="shared" si="10"/>
        <v>6</v>
      </c>
      <c r="Z60">
        <f t="shared" si="10"/>
        <v>13</v>
      </c>
      <c r="AA60">
        <f t="shared" si="10"/>
        <v>15</v>
      </c>
      <c r="AB60">
        <f t="shared" si="11"/>
        <v>9</v>
      </c>
      <c r="AC60">
        <f t="shared" si="12"/>
        <v>4</v>
      </c>
      <c r="AD60">
        <f t="shared" si="13"/>
        <v>3</v>
      </c>
      <c r="AE60">
        <f t="shared" si="14"/>
        <v>5</v>
      </c>
      <c r="AF60">
        <f t="shared" si="14"/>
        <v>7</v>
      </c>
    </row>
    <row r="61" spans="1:33" hidden="1" outlineLevel="1">
      <c r="A61" t="s">
        <v>47</v>
      </c>
      <c r="B61" t="str">
        <f>INDEX(A$2:A$20,MATCH(C61,AD$2:AD$20,0))</f>
        <v>The Last Armada (IRE)</v>
      </c>
      <c r="C61">
        <f>LARGE(AD$2:AD$20, D61)</f>
        <v>16.8</v>
      </c>
      <c r="D61">
        <v>1</v>
      </c>
      <c r="E61">
        <f>LARGE(AD$2:AD$20, F61)</f>
        <v>14.742000000000001</v>
      </c>
      <c r="F61">
        <v>2</v>
      </c>
      <c r="G61">
        <f t="shared" si="16"/>
        <v>0.12249999999999998</v>
      </c>
      <c r="H61">
        <f t="shared" si="17"/>
        <v>12</v>
      </c>
      <c r="J61">
        <v>10</v>
      </c>
      <c r="K61" t="str">
        <f t="shared" si="0"/>
        <v>Glamorous Gold (IRE)</v>
      </c>
      <c r="L61" t="str">
        <f t="shared" si="0"/>
        <v>Ahgetawayoutadat (IRE)</v>
      </c>
      <c r="M61" t="str">
        <f t="shared" si="0"/>
        <v>Iknowwhereiamnow (IRE)</v>
      </c>
      <c r="N61" t="str">
        <f t="shared" si="1"/>
        <v>Lady Maram (IRE)</v>
      </c>
      <c r="O61" t="str">
        <f t="shared" si="2"/>
        <v>Euro So Brave (IRE)</v>
      </c>
      <c r="P61" t="str">
        <f t="shared" si="3"/>
        <v>My Baby Kelsey (IRE)</v>
      </c>
      <c r="Q61" t="str">
        <f t="shared" si="4"/>
        <v>My Baby Kelsey (IRE)</v>
      </c>
      <c r="R61" t="str">
        <f t="shared" si="5"/>
        <v>Iknowwhereiamnow (IRE)</v>
      </c>
      <c r="S61" t="str">
        <f t="shared" si="6"/>
        <v>Beepers Ruby (IRE)</v>
      </c>
      <c r="V61">
        <f t="shared" si="7"/>
        <v>75</v>
      </c>
      <c r="W61">
        <f t="shared" si="8"/>
        <v>-12</v>
      </c>
      <c r="X61">
        <f>IF(ISNA(W61),"",W61)</f>
        <v>-12</v>
      </c>
      <c r="Y61">
        <f t="shared" si="10"/>
        <v>9</v>
      </c>
      <c r="Z61">
        <f t="shared" si="10"/>
        <v>9</v>
      </c>
      <c r="AA61">
        <f t="shared" si="10"/>
        <v>7</v>
      </c>
      <c r="AB61">
        <f t="shared" si="11"/>
        <v>16</v>
      </c>
      <c r="AC61">
        <f t="shared" si="12"/>
        <v>11</v>
      </c>
      <c r="AD61">
        <f t="shared" si="13"/>
        <v>15</v>
      </c>
      <c r="AE61">
        <f t="shared" si="14"/>
        <v>7</v>
      </c>
      <c r="AF61">
        <f t="shared" si="14"/>
        <v>1</v>
      </c>
    </row>
    <row r="62" spans="1:33" hidden="1" outlineLevel="1">
      <c r="A62" t="s">
        <v>116</v>
      </c>
      <c r="B62" t="str">
        <f>IF(OR(D2="5f ", D2="6f ", D2="7f ", D2="1m "), B57, IF(J2="2yo", B59, B53))</f>
        <v>Youcantcallherthat (IRE)</v>
      </c>
      <c r="J62">
        <v>11</v>
      </c>
      <c r="K62" t="str">
        <f t="shared" si="0"/>
        <v>Filly Mullins (IRE)</v>
      </c>
      <c r="L62" t="str">
        <f t="shared" si="0"/>
        <v>Rain In Spain (IRE)</v>
      </c>
      <c r="M62" t="str">
        <f t="shared" si="0"/>
        <v>Beepers Ruby (IRE)</v>
      </c>
      <c r="N62" t="str">
        <f t="shared" si="1"/>
        <v>Ilsnepasserontpas (IRE)</v>
      </c>
      <c r="O62" t="str">
        <f t="shared" si="2"/>
        <v>Little Gold (IRE)</v>
      </c>
      <c r="P62" t="str">
        <f t="shared" si="3"/>
        <v>Lady Maram (IRE)</v>
      </c>
      <c r="Q62" t="str">
        <f t="shared" si="4"/>
        <v>Lady Maram (IRE)</v>
      </c>
      <c r="R62" t="str">
        <f t="shared" si="5"/>
        <v>Alizee Javilex (FR)</v>
      </c>
      <c r="S62" t="str">
        <f t="shared" si="6"/>
        <v>Touchy (IRE)</v>
      </c>
      <c r="V62">
        <f t="shared" si="7"/>
        <v>46</v>
      </c>
      <c r="W62">
        <f t="shared" si="8"/>
        <v>-39</v>
      </c>
      <c r="X62">
        <f t="shared" ref="X62:X80" si="18">IF(ISNA(W62),"",W62)</f>
        <v>-39</v>
      </c>
      <c r="Y62">
        <f t="shared" si="10"/>
        <v>10</v>
      </c>
      <c r="Z62">
        <f t="shared" si="10"/>
        <v>10</v>
      </c>
      <c r="AA62">
        <f t="shared" si="10"/>
        <v>3</v>
      </c>
      <c r="AB62">
        <f t="shared" si="11"/>
        <v>10</v>
      </c>
      <c r="AC62">
        <f t="shared" si="12"/>
        <v>4</v>
      </c>
      <c r="AD62">
        <f t="shared" si="13"/>
        <v>4</v>
      </c>
      <c r="AE62">
        <f t="shared" si="14"/>
        <v>1</v>
      </c>
      <c r="AF62">
        <f t="shared" si="14"/>
        <v>4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Holy Motivation (IRE)</v>
      </c>
      <c r="C63" t="str">
        <f>IF(G68="Handicap", INDEX(B53:B55,(MATCH(LARGE(D53:D55,3),D53:D55,0))))</f>
        <v>Youcantcallherthat (IRE)</v>
      </c>
      <c r="D63" t="str">
        <f>IF(G68="Handicap", INDEX(B53:B55,(MATCH(LARGE(E53:E55,1),E53:E55,0))))</f>
        <v>Youcantcallherthat (IRE)</v>
      </c>
      <c r="G63" t="s">
        <v>68</v>
      </c>
      <c r="H63">
        <f>COUNTIF(A2:A30, "*")</f>
        <v>17</v>
      </c>
      <c r="J63">
        <v>12</v>
      </c>
      <c r="K63" t="str">
        <f t="shared" si="0"/>
        <v>Alizee Javilex (FR)</v>
      </c>
      <c r="L63" t="str">
        <f t="shared" si="0"/>
        <v>Little Gold (IRE)</v>
      </c>
      <c r="M63" t="str">
        <f t="shared" si="0"/>
        <v>Tara Mia (IRE)</v>
      </c>
      <c r="N63" t="str">
        <f t="shared" si="1"/>
        <v>Rain In Spain (IRE)</v>
      </c>
      <c r="O63" t="str">
        <f t="shared" si="2"/>
        <v>Ilsnepasserontpas (IRE)</v>
      </c>
      <c r="P63" t="str">
        <f t="shared" si="3"/>
        <v>Glamorous Gold (IRE)</v>
      </c>
      <c r="Q63" t="str">
        <f t="shared" si="4"/>
        <v>Glamorous Gold (IRE)</v>
      </c>
      <c r="R63" t="str">
        <f t="shared" si="5"/>
        <v>Little Gold (IRE)</v>
      </c>
      <c r="S63" t="str">
        <f t="shared" si="6"/>
        <v>Tara Mia (IRE)</v>
      </c>
      <c r="V63">
        <f t="shared" si="7"/>
        <v>72</v>
      </c>
      <c r="W63">
        <f t="shared" si="8"/>
        <v>-21</v>
      </c>
      <c r="X63">
        <f t="shared" si="18"/>
        <v>-21</v>
      </c>
      <c r="Y63">
        <f t="shared" si="10"/>
        <v>4</v>
      </c>
      <c r="Z63">
        <f t="shared" si="10"/>
        <v>4</v>
      </c>
      <c r="AA63">
        <f t="shared" si="10"/>
        <v>6</v>
      </c>
      <c r="AB63">
        <f t="shared" si="11"/>
        <v>12</v>
      </c>
      <c r="AC63">
        <f t="shared" si="12"/>
        <v>12</v>
      </c>
      <c r="AD63">
        <f t="shared" si="13"/>
        <v>11</v>
      </c>
      <c r="AE63">
        <f t="shared" si="14"/>
        <v>11</v>
      </c>
      <c r="AF63">
        <f t="shared" si="14"/>
        <v>12</v>
      </c>
    </row>
    <row r="64" spans="1:33" hidden="1" outlineLevel="1">
      <c r="A64" t="s">
        <v>48</v>
      </c>
      <c r="B64" t="str">
        <f>INDEX(B53:B63,MODE(MATCH(B53:B63,B53:B63,0)))</f>
        <v>Youcantcallherthat (IRE)</v>
      </c>
      <c r="C64">
        <f>INDEX(AF$2:AF$20,MATCH(B64,A$2:A$20,0))</f>
        <v>0.73</v>
      </c>
      <c r="D64">
        <v>1</v>
      </c>
      <c r="E64">
        <f>SUMIF(B53:B61, B64, G53:G61)</f>
        <v>0.51038063644214116</v>
      </c>
      <c r="F64">
        <v>0</v>
      </c>
      <c r="G64" t="str">
        <f>K2</f>
        <v>Wexford Vintners Mares Handicap Hurdle (80-102)</v>
      </c>
      <c r="J64">
        <v>13</v>
      </c>
      <c r="K64" t="str">
        <f t="shared" si="0"/>
        <v>My Baby Kelsey (IRE)</v>
      </c>
      <c r="L64" t="str">
        <f t="shared" si="0"/>
        <v>My Baby Kelsey (IRE)</v>
      </c>
      <c r="M64" t="str">
        <f t="shared" si="0"/>
        <v>Euro So Brave (IRE)</v>
      </c>
      <c r="N64" t="str">
        <f t="shared" si="1"/>
        <v>Euro So Brave (IRE)</v>
      </c>
      <c r="O64" t="str">
        <f t="shared" si="2"/>
        <v>My Baby Kelsey (IRE)</v>
      </c>
      <c r="P64" t="str">
        <f t="shared" si="3"/>
        <v>Little Gold (IRE)</v>
      </c>
      <c r="Q64" t="str">
        <f t="shared" si="4"/>
        <v>Little Gold (IRE)</v>
      </c>
      <c r="R64" t="str">
        <f t="shared" si="5"/>
        <v>My Baby Kelsey (IRE)</v>
      </c>
      <c r="S64" t="str">
        <f t="shared" si="6"/>
        <v>Iknowwhereiamnow (IRE)</v>
      </c>
      <c r="V64">
        <f t="shared" si="7"/>
        <v>58</v>
      </c>
      <c r="W64">
        <f t="shared" si="8"/>
        <v>-37</v>
      </c>
      <c r="X64">
        <f t="shared" si="18"/>
        <v>-37</v>
      </c>
      <c r="Y64">
        <f t="shared" si="10"/>
        <v>11</v>
      </c>
      <c r="Z64">
        <f t="shared" si="10"/>
        <v>1</v>
      </c>
      <c r="AA64">
        <f t="shared" si="10"/>
        <v>8</v>
      </c>
      <c r="AB64">
        <f t="shared" si="11"/>
        <v>5</v>
      </c>
      <c r="AC64">
        <f t="shared" si="12"/>
        <v>13</v>
      </c>
      <c r="AD64">
        <f t="shared" si="13"/>
        <v>9</v>
      </c>
      <c r="AE64">
        <f t="shared" si="14"/>
        <v>3</v>
      </c>
      <c r="AF64">
        <f t="shared" si="14"/>
        <v>8</v>
      </c>
    </row>
    <row r="65" spans="1:32" hidden="1" outlineLevel="1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2m6½f </v>
      </c>
      <c r="H65">
        <f>LARGE(G58:G60, 1)</f>
        <v>0.23188344949198095</v>
      </c>
      <c r="J65">
        <v>14</v>
      </c>
      <c r="K65" t="str">
        <f t="shared" si="0"/>
        <v>Tara Mia (IRE)</v>
      </c>
      <c r="L65" t="str">
        <f t="shared" si="0"/>
        <v>Tara Mia (IRE)</v>
      </c>
      <c r="M65" t="str">
        <f t="shared" si="0"/>
        <v>Little Gold (IRE)</v>
      </c>
      <c r="N65" t="str">
        <f t="shared" si="1"/>
        <v>Euro So Brave (IRE)</v>
      </c>
      <c r="O65" t="str">
        <f t="shared" si="2"/>
        <v>Touchy (IRE)</v>
      </c>
      <c r="P65" t="str">
        <f t="shared" si="3"/>
        <v>Holy Motivation (IRE)</v>
      </c>
      <c r="Q65" t="str">
        <f t="shared" si="4"/>
        <v>Holy Motivation (IRE)</v>
      </c>
      <c r="R65" t="str">
        <f t="shared" si="5"/>
        <v>Touchy (IRE)</v>
      </c>
      <c r="S65" t="str">
        <f t="shared" si="6"/>
        <v>Ahgetawayoutadat (IRE)</v>
      </c>
      <c r="V65">
        <f t="shared" si="7"/>
        <v>52</v>
      </c>
      <c r="W65">
        <f t="shared" si="8"/>
        <v>-38</v>
      </c>
      <c r="X65">
        <f t="shared" si="18"/>
        <v>-38</v>
      </c>
      <c r="Y65">
        <f t="shared" si="10"/>
        <v>3</v>
      </c>
      <c r="Z65">
        <f t="shared" si="10"/>
        <v>8</v>
      </c>
      <c r="AA65">
        <f t="shared" si="10"/>
        <v>1</v>
      </c>
      <c r="AB65">
        <f t="shared" si="11"/>
        <v>5</v>
      </c>
      <c r="AC65">
        <f t="shared" si="12"/>
        <v>9</v>
      </c>
      <c r="AD65">
        <f t="shared" si="13"/>
        <v>12</v>
      </c>
      <c r="AE65">
        <f t="shared" si="14"/>
        <v>4</v>
      </c>
      <c r="AF65">
        <f t="shared" si="14"/>
        <v>10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6269</v>
      </c>
      <c r="H66">
        <f ca="1">LARGE(F53:F55, 1)</f>
        <v>0.51038063644214116</v>
      </c>
      <c r="J66">
        <v>15</v>
      </c>
      <c r="K66" t="str">
        <f t="shared" si="0"/>
        <v>Ahgetawayoutadat (IRE)</v>
      </c>
      <c r="L66" t="str">
        <f t="shared" si="0"/>
        <v>The Last Armada (IRE)</v>
      </c>
      <c r="M66" t="str">
        <f t="shared" si="0"/>
        <v>Touchy (IRE)</v>
      </c>
      <c r="N66" t="str">
        <f t="shared" si="1"/>
        <v>Euro So Brave (IRE)</v>
      </c>
      <c r="O66" t="str">
        <f t="shared" si="2"/>
        <v>Glamorous Gold (IRE)</v>
      </c>
      <c r="P66" t="str">
        <f t="shared" si="3"/>
        <v>Holy Motivation (IRE)</v>
      </c>
      <c r="Q66" t="str">
        <f t="shared" si="4"/>
        <v>Holy Motivation (IRE)</v>
      </c>
      <c r="R66" t="str">
        <f t="shared" si="5"/>
        <v>Touchy (IRE)</v>
      </c>
      <c r="S66" t="str">
        <f t="shared" si="6"/>
        <v>My Baby Kelsey (IRE)</v>
      </c>
      <c r="V66">
        <f t="shared" si="7"/>
        <v>41</v>
      </c>
      <c r="W66">
        <f t="shared" si="8"/>
        <v>-45</v>
      </c>
      <c r="X66">
        <f t="shared" si="18"/>
        <v>-45</v>
      </c>
      <c r="Y66">
        <f t="shared" si="10"/>
        <v>5</v>
      </c>
      <c r="Z66">
        <f t="shared" si="10"/>
        <v>5</v>
      </c>
      <c r="AA66">
        <f t="shared" si="10"/>
        <v>2</v>
      </c>
      <c r="AB66">
        <f t="shared" si="11"/>
        <v>5</v>
      </c>
      <c r="AC66">
        <f t="shared" si="12"/>
        <v>8</v>
      </c>
      <c r="AD66">
        <f t="shared" si="13"/>
        <v>5</v>
      </c>
      <c r="AE66">
        <f t="shared" si="14"/>
        <v>6</v>
      </c>
      <c r="AF66">
        <f t="shared" si="14"/>
        <v>5</v>
      </c>
    </row>
    <row r="67" spans="1:32" hidden="1" outlineLevel="1">
      <c r="A67" t="s">
        <v>67</v>
      </c>
      <c r="B67" t="str">
        <f ca="1">H67</f>
        <v>Youcantcallherthat (IRE)</v>
      </c>
      <c r="F67">
        <f>IF(H63&lt;11, F66+1, F66)</f>
        <v>1</v>
      </c>
      <c r="G67" t="str">
        <f>G2</f>
        <v>Yielding</v>
      </c>
      <c r="H67" t="str">
        <f ca="1">INDEX(B53:B55,MATCH(H66,F53:F55,0))</f>
        <v>Youcantcallherthat (IRE)</v>
      </c>
      <c r="J67">
        <v>16</v>
      </c>
      <c r="K67" t="str">
        <f t="shared" si="0"/>
        <v>Ilsnepasserontpas (IRE)</v>
      </c>
      <c r="L67" t="str">
        <f t="shared" si="0"/>
        <v>Ilsnepasserontpas (IRE)</v>
      </c>
      <c r="M67" t="str">
        <f t="shared" si="0"/>
        <v>My Baby Kelsey (IRE)</v>
      </c>
      <c r="N67" t="str">
        <f t="shared" si="1"/>
        <v>Euro So Brave (IRE)</v>
      </c>
      <c r="O67" t="str">
        <f t="shared" si="2"/>
        <v>Glamorous Gold (IRE)</v>
      </c>
      <c r="P67" t="str">
        <f t="shared" si="3"/>
        <v>Holy Motivation (IRE)</v>
      </c>
      <c r="Q67" t="str">
        <f t="shared" si="4"/>
        <v>Holy Motivation (IRE)</v>
      </c>
      <c r="R67" t="str">
        <f t="shared" si="5"/>
        <v>Lady Maram (IRE)</v>
      </c>
      <c r="S67" t="str">
        <f t="shared" si="6"/>
        <v>Ilsnepasserontpas (IRE)</v>
      </c>
      <c r="V67">
        <f t="shared" si="7"/>
        <v>50</v>
      </c>
      <c r="W67">
        <f t="shared" si="8"/>
        <v>-35</v>
      </c>
      <c r="X67">
        <f t="shared" si="18"/>
        <v>-35</v>
      </c>
      <c r="Y67">
        <f t="shared" si="10"/>
        <v>2</v>
      </c>
      <c r="Z67">
        <f t="shared" si="10"/>
        <v>2</v>
      </c>
      <c r="AA67">
        <f t="shared" si="10"/>
        <v>10</v>
      </c>
      <c r="AB67">
        <f t="shared" si="11"/>
        <v>7</v>
      </c>
      <c r="AC67">
        <f t="shared" si="12"/>
        <v>4</v>
      </c>
      <c r="AD67">
        <f t="shared" si="13"/>
        <v>6</v>
      </c>
      <c r="AE67">
        <f t="shared" si="14"/>
        <v>15</v>
      </c>
      <c r="AF67">
        <f t="shared" si="14"/>
        <v>4</v>
      </c>
    </row>
    <row r="68" spans="1:32" hidden="1" outlineLevel="1">
      <c r="A68" t="str">
        <f ca="1">INDEX(B62:B67,MODE(MATCH(B62:B67,B62:B67,0)))</f>
        <v>Youcantcallherthat (IRE)</v>
      </c>
      <c r="B68" t="str">
        <f ca="1">IF(ISNA(A68), B56, A68)</f>
        <v>Youcantcallherthat (IRE)</v>
      </c>
      <c r="C68">
        <f ca="1">INDEX(AF$2:AF$20,MATCH(B68,A$2:A$20,0))</f>
        <v>0.73</v>
      </c>
      <c r="D68">
        <v>1</v>
      </c>
      <c r="F68">
        <f ca="1">IF(E70&gt;0.5, F67+1, F67)</f>
        <v>2</v>
      </c>
      <c r="G68" t="str">
        <f>I2</f>
        <v>Handicap</v>
      </c>
      <c r="H68">
        <f ca="1">IF(G66&gt;10000, G70+1, G70)</f>
        <v>1</v>
      </c>
      <c r="J68">
        <v>17</v>
      </c>
      <c r="K68" t="str">
        <f t="shared" si="0"/>
        <v>Little Gold (IRE)</v>
      </c>
      <c r="L68" t="str">
        <f t="shared" si="0"/>
        <v>Iknowwhereiamnow (IRE)</v>
      </c>
      <c r="M68" t="str">
        <f t="shared" si="0"/>
        <v>Ahgetawayoutadat (IRE)</v>
      </c>
      <c r="N68" t="str">
        <f t="shared" si="1"/>
        <v>Euro So Brave (IRE)</v>
      </c>
      <c r="O68" t="str">
        <f t="shared" si="2"/>
        <v>Glamorous Gold (IRE)</v>
      </c>
      <c r="P68" t="str">
        <f t="shared" si="3"/>
        <v>Holy Motivation (IRE)</v>
      </c>
      <c r="Q68" t="str">
        <f t="shared" si="4"/>
        <v>Holy Motivation (IRE)</v>
      </c>
      <c r="R68" t="str">
        <f t="shared" si="5"/>
        <v>Beepers Ruby (IRE)</v>
      </c>
      <c r="S68" t="str">
        <f t="shared" si="6"/>
        <v>Little Gold (IRE)</v>
      </c>
      <c r="V68">
        <f t="shared" si="7"/>
        <v>44</v>
      </c>
      <c r="W68">
        <f t="shared" si="8"/>
        <v>-43</v>
      </c>
      <c r="X68">
        <f t="shared" si="18"/>
        <v>-43</v>
      </c>
      <c r="Y68">
        <f t="shared" si="10"/>
        <v>1</v>
      </c>
      <c r="Z68">
        <f t="shared" si="10"/>
        <v>6</v>
      </c>
      <c r="AA68">
        <f t="shared" si="10"/>
        <v>4</v>
      </c>
      <c r="AB68">
        <f t="shared" si="11"/>
        <v>5</v>
      </c>
      <c r="AC68">
        <f t="shared" si="12"/>
        <v>5</v>
      </c>
      <c r="AD68">
        <f t="shared" si="13"/>
        <v>7</v>
      </c>
      <c r="AE68">
        <f t="shared" si="14"/>
        <v>10</v>
      </c>
      <c r="AF68">
        <f t="shared" si="14"/>
        <v>6</v>
      </c>
    </row>
    <row r="69" spans="1:32" hidden="1" outlineLevel="1">
      <c r="A69" t="s">
        <v>51</v>
      </c>
      <c r="B69" t="str">
        <f ca="1">IF(OR(ISNA(B68), B68="no selection"), B64, B68)</f>
        <v>Youcantcallherthat (IRE)</v>
      </c>
      <c r="C69">
        <f ca="1">INDEX(AF$2:AF$20,MATCH(B69,A$2:A$20,0))</f>
        <v>0.73</v>
      </c>
      <c r="D69">
        <v>1</v>
      </c>
      <c r="F69">
        <f ca="1">IF(E70&gt;1, F68+1, F68)</f>
        <v>2</v>
      </c>
      <c r="G69">
        <f ca="1">IF(G66&lt;5000, F70-1, F70)</f>
        <v>2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>
        <f t="shared" si="11"/>
        <v>5</v>
      </c>
      <c r="AC69">
        <f t="shared" si="12"/>
        <v>4</v>
      </c>
      <c r="AD69">
        <f t="shared" si="13"/>
        <v>3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Youcantcallherthat (IRE)</v>
      </c>
      <c r="C70">
        <f ca="1">INDEX(AF$2:AF$20,MATCH(B70,A$2:A$20,0))</f>
        <v>0.73</v>
      </c>
      <c r="D70">
        <v>1</v>
      </c>
      <c r="E70">
        <f ca="1">SUMIF(B53:B61, B70, G53:G61)</f>
        <v>0.51038063644214116</v>
      </c>
      <c r="F70">
        <f ca="1">IF(E70&gt;1.5, F69+1, F69)</f>
        <v>2</v>
      </c>
      <c r="G70">
        <f ca="1">IF(H63&gt;15, G69-1, G69)</f>
        <v>1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>
        <f t="shared" si="11"/>
        <v>5</v>
      </c>
      <c r="AC70">
        <f t="shared" si="12"/>
        <v>4</v>
      </c>
      <c r="AD70">
        <f t="shared" si="13"/>
        <v>3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>
        <f t="shared" si="11"/>
        <v>5</v>
      </c>
      <c r="AC71">
        <f t="shared" si="12"/>
        <v>4</v>
      </c>
      <c r="AD71">
        <f t="shared" si="13"/>
        <v>3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Youcantcallherthat (IRE)</v>
      </c>
      <c r="C72">
        <f>C53</f>
        <v>345.93279999999999</v>
      </c>
      <c r="D72">
        <f>(1/C72)*(C72-C73)</f>
        <v>0.31118991896692066</v>
      </c>
      <c r="E72">
        <f>H53</f>
        <v>0.73</v>
      </c>
      <c r="F72">
        <f>(E72*10)-10</f>
        <v>-2.7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>
        <f t="shared" si="11"/>
        <v>5</v>
      </c>
      <c r="AC72">
        <f t="shared" si="12"/>
        <v>4</v>
      </c>
      <c r="AD72">
        <f t="shared" si="13"/>
        <v>3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Holy Motivation (IRE)</v>
      </c>
      <c r="C73">
        <f t="shared" si="19"/>
        <v>238.28200000000001</v>
      </c>
      <c r="D73">
        <f>(1/C73)*(C73-C74)</f>
        <v>8.6960827926574433E-2</v>
      </c>
      <c r="E73">
        <f t="shared" ref="E73:E74" si="20">H54</f>
        <v>4</v>
      </c>
      <c r="F73">
        <f>(E73*10)-10</f>
        <v>30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>
        <f t="shared" si="11"/>
        <v>5</v>
      </c>
      <c r="AC73">
        <f t="shared" si="12"/>
        <v>4</v>
      </c>
      <c r="AD73">
        <f t="shared" si="13"/>
        <v>3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Rain In Spain (IRE)</v>
      </c>
      <c r="C74">
        <f t="shared" si="19"/>
        <v>217.5608</v>
      </c>
      <c r="E74">
        <f t="shared" si="20"/>
        <v>6.5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>
        <f t="shared" si="11"/>
        <v>5</v>
      </c>
      <c r="AC74">
        <f t="shared" si="12"/>
        <v>4</v>
      </c>
      <c r="AD74">
        <f t="shared" si="13"/>
        <v>3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>
        <f t="shared" si="11"/>
        <v>5</v>
      </c>
      <c r="AC75">
        <f t="shared" si="12"/>
        <v>4</v>
      </c>
      <c r="AD75">
        <f t="shared" si="13"/>
        <v>3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>
        <f t="shared" si="11"/>
        <v>5</v>
      </c>
      <c r="AC76">
        <f t="shared" si="12"/>
        <v>4</v>
      </c>
      <c r="AD76">
        <f t="shared" si="13"/>
        <v>3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0</v>
      </c>
      <c r="C77">
        <f>SMALL(AF2:AF50, 1)</f>
        <v>0</v>
      </c>
      <c r="D77" t="str">
        <f>IF(G77&lt;=3, "YES", "NO")</f>
        <v>YES</v>
      </c>
      <c r="E77">
        <f>IF(C77=0,SMALL(AF2:AF49,2), C77)</f>
        <v>0</v>
      </c>
      <c r="F77">
        <f>IF(E77=0, SMALL(AF2:AF49, 3), E77)</f>
        <v>0</v>
      </c>
      <c r="G77">
        <f>IF(F77=0, SMALL(AF2:AF49, 4), F77)</f>
        <v>0.73</v>
      </c>
      <c r="H77" t="str">
        <f>INDEX(A2:A50, MATCH(G77, AF2:AF50, 0))</f>
        <v>Youcantcallherthat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>
        <f t="shared" si="11"/>
        <v>5</v>
      </c>
      <c r="AC77">
        <f t="shared" si="12"/>
        <v>4</v>
      </c>
      <c r="AD77">
        <f t="shared" si="13"/>
        <v>3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345.93279999999999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>
        <f t="shared" si="11"/>
        <v>5</v>
      </c>
      <c r="AC78">
        <f t="shared" si="12"/>
        <v>4</v>
      </c>
      <c r="AD78">
        <f t="shared" si="13"/>
        <v>3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345.93279999999999</v>
      </c>
      <c r="C79">
        <f>C78/B79</f>
        <v>2.8907348479242214E-5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Youcantcallherthat (IRE) is highly rated.</v>
      </c>
      <c r="H79" t="str">
        <f>INDEX(A2:A50, MATCH(B79, AE2:AE50, 0))</f>
        <v>Youcantcallherthat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>
        <f t="shared" si="11"/>
        <v>5</v>
      </c>
      <c r="AC79">
        <f t="shared" si="12"/>
        <v>4</v>
      </c>
      <c r="AD79">
        <f t="shared" si="13"/>
        <v>3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14.199299999999999</v>
      </c>
      <c r="C80">
        <f>(B81-B80)+0.01</f>
        <v>4.4993000000000016</v>
      </c>
      <c r="D80" t="str">
        <f>D2</f>
        <v xml:space="preserve">2m6½f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>
        <f t="shared" si="11"/>
        <v>5</v>
      </c>
      <c r="AC80">
        <f t="shared" si="12"/>
        <v>4</v>
      </c>
      <c r="AD80">
        <f t="shared" si="13"/>
        <v>3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18.688600000000001</v>
      </c>
      <c r="C81">
        <f>C80/B81</f>
        <v>0.24075104609227022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Little Gold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Wexford</v>
      </c>
    </row>
    <row r="82" spans="1:19" hidden="1" outlineLevel="1">
      <c r="A82" t="s">
        <v>110</v>
      </c>
      <c r="B82">
        <f>INDEX(M2:M49, MATCH(H77, A2:A49, 0))</f>
        <v>114.34820000000001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114.34820000000001</v>
      </c>
      <c r="C83">
        <f>C82/B83</f>
        <v>8.7452185517568269E-5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Youcantcallherthat (IRE)is the form horse.</v>
      </c>
      <c r="H83" t="str">
        <f>INDEX(A2:A50,MATCH(B83,INDEX(M2:M50,0)))</f>
        <v>Little Gold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1.9605999999999999</v>
      </c>
      <c r="C84">
        <f>(B85-B84)+0.01</f>
        <v>1.1222000000000001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3.0728</v>
      </c>
      <c r="C85">
        <f>C84/B85</f>
        <v>0.36520437386097376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Euro So Brave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9.6936</v>
      </c>
      <c r="C86">
        <f>(B87-B86)+0.01</f>
        <v>7.1164000000000005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16.8</v>
      </c>
      <c r="C87">
        <f>C86/B87</f>
        <v>0.42359523809523808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The Last Armada (IRE) is 42.36% ahead of Youcantcallherthat (IRE). </v>
      </c>
      <c r="H87" t="str">
        <f>INDEX(A2:A50, MATCH(B87, AD2:AD50, 0))</f>
        <v>The Last Armada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1.5914999999999999</v>
      </c>
      <c r="C88">
        <f>B89-B88</f>
        <v>0.62519999999999998</v>
      </c>
      <c r="H88" t="str">
        <f>INDEX(X2:X50, MATCH(B88, Y2:Y50, 0))</f>
        <v>Hogan, D G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2.2166999999999999</v>
      </c>
      <c r="C89">
        <f>C88/B89</f>
        <v>0.28204087156584112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Doyle, R A. </v>
      </c>
      <c r="H89" t="str">
        <f>INDEX(X2:X50, MATCH(B89, Y2:Y50, 0))</f>
        <v>Doyle, R A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102.068</v>
      </c>
      <c r="C90">
        <f>(B91-B90)+0.01</f>
        <v>0.01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102.068</v>
      </c>
      <c r="C91">
        <f>(C90+0.01)/(B91+0.01)</f>
        <v>1.9592860361684203E-4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Youcantcallherthat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1</v>
      </c>
      <c r="F92" t="str">
        <f>IF(E92=0, "", IF(E92=1, "*", IF(E92=2, "**", IF(E92=3, "***", IF(E92=4, "****", IF(E92&gt;4, "*****", ""))))))</f>
        <v>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30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6.6699999999999995E-2</v>
      </c>
    </row>
    <row r="96" spans="1:19" hidden="1" outlineLevel="1">
      <c r="A96" t="s">
        <v>70</v>
      </c>
      <c r="B96">
        <f>INDEX(Sheet1!H:H, MATCH($A$51, Sheet1!$A:$A,0))</f>
        <v>6.6699999999999995E-2</v>
      </c>
      <c r="C96" t="b">
        <f>IF(AND($B$94&gt;15,B96&gt;0.25),B55)</f>
        <v>0</v>
      </c>
      <c r="D96">
        <f t="shared" ref="D96:D101" si="22">RANK(B96, B$96:B$101, 2)</f>
        <v>2</v>
      </c>
      <c r="E96">
        <f t="shared" ref="E96:E101" si="23">7-D96</f>
        <v>5</v>
      </c>
      <c r="F96" t="str">
        <f t="shared" ref="F96:F101" si="24">IF(AND(OR(E96=1, E96=2), C96&lt;&gt;FALSE), C96, "")</f>
        <v/>
      </c>
      <c r="G96" t="e">
        <f>INDEX(F96:F101,MATCH(1,E96:E101,0))</f>
        <v>#N/A</v>
      </c>
    </row>
    <row r="97" spans="1:6" hidden="1" outlineLevel="1">
      <c r="A97" t="s">
        <v>25</v>
      </c>
      <c r="B97">
        <f>INDEX(Sheet1!J:J, MATCH($A$51, Sheet1!$A:$A,0))</f>
        <v>0.1333</v>
      </c>
      <c r="C97" t="b">
        <f>IF(AND($B$94&gt;15,B97&gt;0.25),B56)</f>
        <v>0</v>
      </c>
      <c r="D97">
        <f t="shared" si="22"/>
        <v>3</v>
      </c>
      <c r="E97">
        <f t="shared" si="23"/>
        <v>4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0.2</v>
      </c>
      <c r="C98" t="b">
        <f>IF(AND($B$94&gt;15,B98&gt;0.25),B57)</f>
        <v>0</v>
      </c>
      <c r="D98">
        <f t="shared" si="22"/>
        <v>5</v>
      </c>
      <c r="E98">
        <f t="shared" si="23"/>
        <v>2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0.2</v>
      </c>
      <c r="C99" t="b">
        <f>IF(AND($B$94&gt;15,B99&gt;0.25),B59)</f>
        <v>0</v>
      </c>
      <c r="D99">
        <f t="shared" si="22"/>
        <v>5</v>
      </c>
      <c r="E99">
        <f t="shared" si="23"/>
        <v>2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0.1333</v>
      </c>
      <c r="C100" t="b">
        <f>IF(AND($B$94&gt;15,B100&gt;0.25),B58)</f>
        <v>0</v>
      </c>
      <c r="D100">
        <f t="shared" si="22"/>
        <v>3</v>
      </c>
      <c r="E100">
        <f t="shared" si="23"/>
        <v>4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</v>
      </c>
      <c r="C101" t="b">
        <f>IF(AND($B$94&gt;15,B101&gt;0.25),B60)</f>
        <v>0</v>
      </c>
      <c r="D101">
        <f t="shared" si="22"/>
        <v>1</v>
      </c>
      <c r="E101">
        <f t="shared" si="23"/>
        <v>6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8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8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8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8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8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8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4.42578125" bestFit="1" customWidth="1"/>
    <col min="2" max="2" width="23" bestFit="1" customWidth="1"/>
    <col min="3" max="4" width="13.7109375" bestFit="1" customWidth="1"/>
    <col min="5" max="5" width="12" bestFit="1" customWidth="1"/>
    <col min="6" max="6" width="13.7109375" bestFit="1" customWidth="1"/>
    <col min="7" max="7" width="75.7109375" bestFit="1" customWidth="1"/>
    <col min="8" max="8" width="24.42578125" bestFit="1" customWidth="1"/>
    <col min="9" max="9" width="10.140625" bestFit="1" customWidth="1"/>
    <col min="10" max="10" width="16.28515625" bestFit="1" customWidth="1"/>
    <col min="11" max="11" width="52.85546875" bestFit="1" customWidth="1"/>
    <col min="12" max="19" width="24.425781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6" bestFit="1" customWidth="1"/>
    <col min="25" max="25" width="14.42578125" bestFit="1" customWidth="1"/>
    <col min="26" max="26" width="22.42578125" bestFit="1" customWidth="1"/>
    <col min="27" max="27" width="15" bestFit="1" customWidth="1"/>
    <col min="28" max="28" width="19.285156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1021</v>
      </c>
      <c r="B2" s="1">
        <v>0.61111111111111105</v>
      </c>
      <c r="C2" t="s">
        <v>186</v>
      </c>
      <c r="D2" t="s">
        <v>1019</v>
      </c>
      <c r="E2" t="s">
        <v>290</v>
      </c>
      <c r="F2">
        <v>6758</v>
      </c>
      <c r="G2" t="s">
        <v>548</v>
      </c>
      <c r="H2" t="s">
        <v>329</v>
      </c>
      <c r="I2" t="s">
        <v>5</v>
      </c>
      <c r="J2" t="s">
        <v>521</v>
      </c>
      <c r="K2" t="s">
        <v>1020</v>
      </c>
      <c r="L2">
        <v>7</v>
      </c>
      <c r="M2">
        <v>90.16</v>
      </c>
      <c r="N2">
        <v>43.859099999999998</v>
      </c>
      <c r="O2">
        <v>19.462</v>
      </c>
      <c r="P2">
        <v>14.4877</v>
      </c>
      <c r="Q2">
        <v>5.8337000000000003</v>
      </c>
      <c r="R2">
        <v>5.1867000000000001</v>
      </c>
      <c r="S2">
        <v>3.4209999999999998</v>
      </c>
      <c r="T2">
        <v>1.9216</v>
      </c>
      <c r="U2">
        <v>1.2313000000000001</v>
      </c>
      <c r="V2">
        <v>1.3792</v>
      </c>
      <c r="W2">
        <v>18.225000000000001</v>
      </c>
      <c r="X2" t="s">
        <v>879</v>
      </c>
      <c r="Y2">
        <v>3.1173999999999999</v>
      </c>
      <c r="Z2" t="s">
        <v>725</v>
      </c>
      <c r="AA2">
        <v>1.2614000000000001</v>
      </c>
      <c r="AB2" t="s">
        <v>1022</v>
      </c>
      <c r="AC2">
        <v>2.3601999999999999</v>
      </c>
      <c r="AD2">
        <v>17.747800000000002</v>
      </c>
      <c r="AE2" s="23">
        <v>229.65430000000001</v>
      </c>
      <c r="AF2">
        <v>5</v>
      </c>
      <c r="AG2">
        <v>97</v>
      </c>
    </row>
    <row r="3" spans="1:33">
      <c r="A3" t="s">
        <v>1024</v>
      </c>
      <c r="B3" s="1">
        <v>0.61111111111111105</v>
      </c>
      <c r="C3" t="s">
        <v>186</v>
      </c>
      <c r="D3" t="s">
        <v>1019</v>
      </c>
      <c r="E3" t="s">
        <v>290</v>
      </c>
      <c r="F3">
        <v>6758</v>
      </c>
      <c r="G3" t="s">
        <v>548</v>
      </c>
      <c r="H3" t="s">
        <v>329</v>
      </c>
      <c r="I3" t="s">
        <v>5</v>
      </c>
      <c r="J3" t="s">
        <v>521</v>
      </c>
      <c r="K3" t="s">
        <v>1020</v>
      </c>
      <c r="L3">
        <v>10</v>
      </c>
      <c r="M3">
        <v>63.487200000000001</v>
      </c>
      <c r="N3">
        <v>52.1312</v>
      </c>
      <c r="O3">
        <v>36.408000000000001</v>
      </c>
      <c r="P3">
        <v>10.1296</v>
      </c>
      <c r="Q3">
        <v>3.2770000000000001</v>
      </c>
      <c r="R3">
        <v>3.9805000000000001</v>
      </c>
      <c r="S3">
        <v>2.2644000000000002</v>
      </c>
      <c r="T3">
        <v>2.1699000000000002</v>
      </c>
      <c r="U3">
        <v>1.81</v>
      </c>
      <c r="V3">
        <v>1.002</v>
      </c>
      <c r="W3">
        <v>14.5436</v>
      </c>
      <c r="X3" t="s">
        <v>735</v>
      </c>
      <c r="Y3">
        <v>1.966</v>
      </c>
      <c r="Z3" t="s">
        <v>736</v>
      </c>
      <c r="AA3">
        <v>0.93789999999999996</v>
      </c>
      <c r="AB3" t="s">
        <v>737</v>
      </c>
      <c r="AC3">
        <v>1.8403</v>
      </c>
      <c r="AD3">
        <v>22.424900000000001</v>
      </c>
      <c r="AE3">
        <v>218.3725</v>
      </c>
      <c r="AF3">
        <v>8</v>
      </c>
      <c r="AG3">
        <v>97</v>
      </c>
    </row>
    <row r="4" spans="1:33">
      <c r="A4" t="s">
        <v>1025</v>
      </c>
      <c r="B4" s="1">
        <v>0.61111111111111105</v>
      </c>
      <c r="C4" t="s">
        <v>186</v>
      </c>
      <c r="D4" t="s">
        <v>1019</v>
      </c>
      <c r="E4" t="s">
        <v>290</v>
      </c>
      <c r="F4">
        <v>6758</v>
      </c>
      <c r="G4" t="s">
        <v>548</v>
      </c>
      <c r="H4" t="s">
        <v>329</v>
      </c>
      <c r="I4" t="s">
        <v>5</v>
      </c>
      <c r="J4" t="s">
        <v>521</v>
      </c>
      <c r="K4" t="s">
        <v>1020</v>
      </c>
      <c r="L4">
        <v>8</v>
      </c>
      <c r="M4">
        <v>68.614400000000003</v>
      </c>
      <c r="N4">
        <v>54.005200000000002</v>
      </c>
      <c r="O4">
        <v>34.994</v>
      </c>
      <c r="P4">
        <v>5.0742000000000003</v>
      </c>
      <c r="Q4">
        <v>3.2686000000000002</v>
      </c>
      <c r="R4">
        <v>4.3502000000000001</v>
      </c>
      <c r="S4">
        <v>2.4350000000000001</v>
      </c>
      <c r="T4">
        <v>1.6551</v>
      </c>
      <c r="U4">
        <v>1.0373000000000001</v>
      </c>
      <c r="V4">
        <v>1.5768</v>
      </c>
      <c r="W4">
        <v>10.0943</v>
      </c>
      <c r="X4" t="s">
        <v>1026</v>
      </c>
      <c r="Y4">
        <v>3.8445</v>
      </c>
      <c r="Z4" t="s">
        <v>1027</v>
      </c>
      <c r="AA4">
        <v>0.94030000000000002</v>
      </c>
      <c r="AB4" t="s">
        <v>527</v>
      </c>
      <c r="AC4">
        <v>1.7514000000000001</v>
      </c>
      <c r="AD4">
        <v>23.111999999999998</v>
      </c>
      <c r="AE4">
        <v>216.7534</v>
      </c>
      <c r="AF4">
        <v>5.5</v>
      </c>
      <c r="AG4">
        <v>82</v>
      </c>
    </row>
    <row r="5" spans="1:33">
      <c r="A5" t="s">
        <v>1028</v>
      </c>
      <c r="B5" s="1">
        <v>0.61111111111111105</v>
      </c>
      <c r="C5" t="s">
        <v>186</v>
      </c>
      <c r="D5" t="s">
        <v>1019</v>
      </c>
      <c r="E5" t="s">
        <v>290</v>
      </c>
      <c r="F5">
        <v>6758</v>
      </c>
      <c r="G5" t="s">
        <v>548</v>
      </c>
      <c r="H5" t="s">
        <v>329</v>
      </c>
      <c r="I5" t="s">
        <v>5</v>
      </c>
      <c r="J5" t="s">
        <v>521</v>
      </c>
      <c r="K5" t="s">
        <v>1020</v>
      </c>
      <c r="L5">
        <v>9</v>
      </c>
      <c r="M5">
        <v>82.14</v>
      </c>
      <c r="N5">
        <v>40.905799999999999</v>
      </c>
      <c r="O5">
        <v>20.069700000000001</v>
      </c>
      <c r="P5">
        <v>8.484</v>
      </c>
      <c r="Q5">
        <v>4.0529000000000002</v>
      </c>
      <c r="R5">
        <v>2.6513</v>
      </c>
      <c r="S5">
        <v>3.9702999999999999</v>
      </c>
      <c r="T5">
        <v>2.8245</v>
      </c>
      <c r="U5">
        <v>2.3814000000000002</v>
      </c>
      <c r="V5">
        <v>1.1047</v>
      </c>
      <c r="W5">
        <v>12.6157</v>
      </c>
      <c r="X5" t="s">
        <v>579</v>
      </c>
      <c r="Y5">
        <v>3.4047000000000001</v>
      </c>
      <c r="Z5" t="s">
        <v>871</v>
      </c>
      <c r="AA5">
        <v>2.0432999999999999</v>
      </c>
      <c r="AB5" t="s">
        <v>560</v>
      </c>
      <c r="AC5">
        <v>1.3938999999999999</v>
      </c>
      <c r="AD5">
        <v>16.0153</v>
      </c>
      <c r="AE5">
        <v>204.0575</v>
      </c>
      <c r="AF5">
        <v>8</v>
      </c>
      <c r="AG5">
        <v>102</v>
      </c>
    </row>
    <row r="6" spans="1:33">
      <c r="A6" t="s">
        <v>1029</v>
      </c>
      <c r="B6" s="1">
        <v>0.61111111111111105</v>
      </c>
      <c r="C6" t="s">
        <v>186</v>
      </c>
      <c r="D6" t="s">
        <v>1019</v>
      </c>
      <c r="E6" t="s">
        <v>290</v>
      </c>
      <c r="F6">
        <v>6758</v>
      </c>
      <c r="G6" t="s">
        <v>548</v>
      </c>
      <c r="H6" t="s">
        <v>329</v>
      </c>
      <c r="I6" t="s">
        <v>5</v>
      </c>
      <c r="J6" t="s">
        <v>521</v>
      </c>
      <c r="K6" t="s">
        <v>1020</v>
      </c>
      <c r="L6">
        <v>8</v>
      </c>
      <c r="M6">
        <v>47.045200000000001</v>
      </c>
      <c r="N6">
        <v>55.758000000000003</v>
      </c>
      <c r="O6">
        <v>24.723199999999999</v>
      </c>
      <c r="P6">
        <v>11.286</v>
      </c>
      <c r="Q6">
        <v>4.9404000000000003</v>
      </c>
      <c r="R6">
        <v>4.3832000000000004</v>
      </c>
      <c r="S6">
        <v>1.9908999999999999</v>
      </c>
      <c r="T6">
        <v>1.7906</v>
      </c>
      <c r="U6">
        <v>0.74409999999999998</v>
      </c>
      <c r="V6">
        <v>1.1465000000000001</v>
      </c>
      <c r="W6">
        <v>20.393599999999999</v>
      </c>
      <c r="X6" t="s">
        <v>562</v>
      </c>
      <c r="Y6">
        <v>1.7397</v>
      </c>
      <c r="Z6" t="s">
        <v>1030</v>
      </c>
      <c r="AA6">
        <v>0.31890000000000002</v>
      </c>
      <c r="AB6" t="s">
        <v>1031</v>
      </c>
      <c r="AC6">
        <v>0.14280000000000001</v>
      </c>
      <c r="AD6">
        <v>21.538499999999999</v>
      </c>
      <c r="AE6">
        <v>197.9417</v>
      </c>
      <c r="AF6">
        <v>8</v>
      </c>
      <c r="AG6">
        <v>102</v>
      </c>
    </row>
    <row r="7" spans="1:33">
      <c r="A7" t="s">
        <v>1032</v>
      </c>
      <c r="B7" s="1">
        <v>0.61111111111111105</v>
      </c>
      <c r="C7" t="s">
        <v>186</v>
      </c>
      <c r="D7" t="s">
        <v>1019</v>
      </c>
      <c r="E7" t="s">
        <v>290</v>
      </c>
      <c r="F7">
        <v>6758</v>
      </c>
      <c r="G7" t="s">
        <v>548</v>
      </c>
      <c r="H7" t="s">
        <v>329</v>
      </c>
      <c r="I7" t="s">
        <v>5</v>
      </c>
      <c r="J7" t="s">
        <v>521</v>
      </c>
      <c r="K7" t="s">
        <v>1020</v>
      </c>
      <c r="L7">
        <v>8</v>
      </c>
      <c r="M7">
        <v>63.72</v>
      </c>
      <c r="N7">
        <v>47.006399999999999</v>
      </c>
      <c r="O7">
        <v>22.760400000000001</v>
      </c>
      <c r="P7">
        <v>8.8307000000000002</v>
      </c>
      <c r="Q7">
        <v>6.9870000000000001</v>
      </c>
      <c r="R7">
        <v>3.0482</v>
      </c>
      <c r="S7">
        <v>4.3259999999999996</v>
      </c>
      <c r="T7">
        <v>2.67</v>
      </c>
      <c r="U7">
        <v>1.0141</v>
      </c>
      <c r="V7">
        <v>0.70169999999999999</v>
      </c>
      <c r="W7">
        <v>8.7542000000000009</v>
      </c>
      <c r="X7" t="s">
        <v>1033</v>
      </c>
      <c r="Y7">
        <v>1.1556</v>
      </c>
      <c r="Z7" t="s">
        <v>1034</v>
      </c>
      <c r="AA7">
        <v>1.1005</v>
      </c>
      <c r="AB7" t="s">
        <v>977</v>
      </c>
      <c r="AC7">
        <v>1.4877</v>
      </c>
      <c r="AD7">
        <v>19.916899999999998</v>
      </c>
      <c r="AE7">
        <v>193.4794</v>
      </c>
      <c r="AF7">
        <v>12</v>
      </c>
      <c r="AG7">
        <v>95</v>
      </c>
    </row>
    <row r="8" spans="1:33">
      <c r="A8" t="s">
        <v>1035</v>
      </c>
      <c r="B8" s="1">
        <v>0.61111111111111105</v>
      </c>
      <c r="C8" t="s">
        <v>186</v>
      </c>
      <c r="D8" t="s">
        <v>1019</v>
      </c>
      <c r="E8" t="s">
        <v>290</v>
      </c>
      <c r="F8">
        <v>6758</v>
      </c>
      <c r="G8" t="s">
        <v>548</v>
      </c>
      <c r="H8" t="s">
        <v>329</v>
      </c>
      <c r="I8" t="s">
        <v>5</v>
      </c>
      <c r="J8" t="s">
        <v>521</v>
      </c>
      <c r="K8" t="s">
        <v>1020</v>
      </c>
      <c r="L8">
        <v>9</v>
      </c>
      <c r="M8">
        <v>72.034000000000006</v>
      </c>
      <c r="N8">
        <v>44.549199999999999</v>
      </c>
      <c r="O8">
        <v>18.680399999999999</v>
      </c>
      <c r="P8">
        <v>7.7500999999999998</v>
      </c>
      <c r="Q8">
        <v>3.4759000000000002</v>
      </c>
      <c r="R8">
        <v>3.7584</v>
      </c>
      <c r="S8">
        <v>2.2038000000000002</v>
      </c>
      <c r="T8">
        <v>1.7839</v>
      </c>
      <c r="U8">
        <v>2.1153</v>
      </c>
      <c r="V8">
        <v>2.0831</v>
      </c>
      <c r="W8">
        <v>16.0136</v>
      </c>
      <c r="X8" t="s">
        <v>571</v>
      </c>
      <c r="Y8">
        <v>0.67330000000000001</v>
      </c>
      <c r="Z8" t="s">
        <v>572</v>
      </c>
      <c r="AA8">
        <v>0.45650000000000002</v>
      </c>
      <c r="AB8" t="s">
        <v>838</v>
      </c>
      <c r="AC8">
        <v>2.4053</v>
      </c>
      <c r="AD8">
        <v>10.7911</v>
      </c>
      <c r="AE8">
        <v>188.77379999999999</v>
      </c>
      <c r="AF8">
        <v>7.5</v>
      </c>
      <c r="AG8">
        <v>103</v>
      </c>
    </row>
    <row r="9" spans="1:33">
      <c r="A9" t="s">
        <v>1036</v>
      </c>
      <c r="B9" s="1">
        <v>0.61111111111111105</v>
      </c>
      <c r="C9" t="s">
        <v>186</v>
      </c>
      <c r="D9" t="s">
        <v>1019</v>
      </c>
      <c r="E9" t="s">
        <v>290</v>
      </c>
      <c r="F9">
        <v>6758</v>
      </c>
      <c r="G9" t="s">
        <v>548</v>
      </c>
      <c r="H9" t="s">
        <v>329</v>
      </c>
      <c r="I9" t="s">
        <v>5</v>
      </c>
      <c r="J9" t="s">
        <v>521</v>
      </c>
      <c r="K9" t="s">
        <v>1020</v>
      </c>
      <c r="L9">
        <v>10</v>
      </c>
      <c r="M9">
        <v>72.680000000000007</v>
      </c>
      <c r="N9">
        <v>51.831600000000002</v>
      </c>
      <c r="O9">
        <v>19.624700000000001</v>
      </c>
      <c r="P9">
        <v>6.6803999999999997</v>
      </c>
      <c r="Q9">
        <v>4.3954000000000004</v>
      </c>
      <c r="R9">
        <v>4.4945000000000004</v>
      </c>
      <c r="S9">
        <v>1.9172</v>
      </c>
      <c r="T9">
        <v>1.3394999999999999</v>
      </c>
      <c r="U9">
        <v>1.1496999999999999</v>
      </c>
      <c r="V9">
        <v>1.3143</v>
      </c>
      <c r="W9">
        <v>9.7986000000000004</v>
      </c>
      <c r="X9" t="s">
        <v>1037</v>
      </c>
      <c r="Y9">
        <v>0.3846</v>
      </c>
      <c r="Z9" t="s">
        <v>1038</v>
      </c>
      <c r="AA9">
        <v>0.6159</v>
      </c>
      <c r="AB9" t="s">
        <v>1039</v>
      </c>
      <c r="AC9">
        <v>0.7288</v>
      </c>
      <c r="AD9">
        <v>11.630800000000001</v>
      </c>
      <c r="AE9">
        <v>188.58590000000001</v>
      </c>
      <c r="AF9">
        <v>7</v>
      </c>
      <c r="AG9">
        <v>99</v>
      </c>
    </row>
    <row r="10" spans="1:33">
      <c r="A10" t="s">
        <v>1040</v>
      </c>
      <c r="B10" s="1">
        <v>0.61111111111111105</v>
      </c>
      <c r="C10" t="s">
        <v>186</v>
      </c>
      <c r="D10" t="s">
        <v>1019</v>
      </c>
      <c r="E10" t="s">
        <v>290</v>
      </c>
      <c r="F10">
        <v>6758</v>
      </c>
      <c r="G10" t="s">
        <v>548</v>
      </c>
      <c r="H10" t="s">
        <v>329</v>
      </c>
      <c r="I10" t="s">
        <v>5</v>
      </c>
      <c r="J10" t="s">
        <v>521</v>
      </c>
      <c r="K10" t="s">
        <v>1020</v>
      </c>
      <c r="L10">
        <v>8</v>
      </c>
      <c r="M10">
        <v>58.32</v>
      </c>
      <c r="N10">
        <v>56.719700000000003</v>
      </c>
      <c r="O10">
        <v>18.219799999999999</v>
      </c>
      <c r="P10">
        <v>6.6662999999999997</v>
      </c>
      <c r="Q10">
        <v>7.1437999999999997</v>
      </c>
      <c r="R10">
        <v>4.1993999999999998</v>
      </c>
      <c r="S10">
        <v>3.0629</v>
      </c>
      <c r="T10">
        <v>1.4128000000000001</v>
      </c>
      <c r="U10">
        <v>0.9869</v>
      </c>
      <c r="V10">
        <v>1.0065999999999999</v>
      </c>
      <c r="W10">
        <v>9.0692000000000004</v>
      </c>
      <c r="X10" t="s">
        <v>1041</v>
      </c>
      <c r="Y10">
        <v>1.5966</v>
      </c>
      <c r="Z10" t="s">
        <v>736</v>
      </c>
      <c r="AA10">
        <v>0.54749999999999999</v>
      </c>
      <c r="AB10" t="s">
        <v>775</v>
      </c>
      <c r="AC10">
        <v>0.19719999999999999</v>
      </c>
      <c r="AD10">
        <v>12.1455</v>
      </c>
      <c r="AE10">
        <v>181.29409999999999</v>
      </c>
      <c r="AF10">
        <v>12</v>
      </c>
      <c r="AG10">
        <v>87</v>
      </c>
    </row>
    <row r="11" spans="1:33">
      <c r="A11" t="s">
        <v>1042</v>
      </c>
      <c r="B11" s="1">
        <v>0.61111111111111105</v>
      </c>
      <c r="C11" t="s">
        <v>186</v>
      </c>
      <c r="D11" t="s">
        <v>1019</v>
      </c>
      <c r="E11" t="s">
        <v>290</v>
      </c>
      <c r="F11">
        <v>6758</v>
      </c>
      <c r="G11" t="s">
        <v>548</v>
      </c>
      <c r="H11" t="s">
        <v>329</v>
      </c>
      <c r="I11" t="s">
        <v>5</v>
      </c>
      <c r="J11" t="s">
        <v>521</v>
      </c>
      <c r="K11" t="s">
        <v>1020</v>
      </c>
      <c r="L11">
        <v>9</v>
      </c>
      <c r="M11">
        <v>43.574199999999998</v>
      </c>
      <c r="N11">
        <v>43.209499999999998</v>
      </c>
      <c r="O11">
        <v>37.404000000000003</v>
      </c>
      <c r="P11">
        <v>6.7694000000000001</v>
      </c>
      <c r="Q11">
        <v>3.8898000000000001</v>
      </c>
      <c r="R11">
        <v>3.9775999999999998</v>
      </c>
      <c r="S11">
        <v>1.9267000000000001</v>
      </c>
      <c r="T11">
        <v>1.8016000000000001</v>
      </c>
      <c r="U11">
        <v>1.2871999999999999</v>
      </c>
      <c r="V11">
        <v>1.4773000000000001</v>
      </c>
      <c r="W11">
        <v>10.6114</v>
      </c>
      <c r="X11" t="s">
        <v>565</v>
      </c>
      <c r="Y11">
        <v>1.2223999999999999</v>
      </c>
      <c r="Z11" t="s">
        <v>566</v>
      </c>
      <c r="AA11">
        <v>1.0013000000000001</v>
      </c>
      <c r="AB11" t="s">
        <v>1043</v>
      </c>
      <c r="AC11">
        <v>2.5388999999999999</v>
      </c>
      <c r="AD11">
        <v>20.0901</v>
      </c>
      <c r="AE11">
        <v>180.7816</v>
      </c>
      <c r="AF11">
        <v>6.5</v>
      </c>
      <c r="AG11">
        <v>98</v>
      </c>
    </row>
    <row r="12" spans="1:33">
      <c r="A12" t="s">
        <v>1044</v>
      </c>
      <c r="B12" s="1">
        <v>0.61111111111111105</v>
      </c>
      <c r="C12" t="s">
        <v>186</v>
      </c>
      <c r="D12" t="s">
        <v>1019</v>
      </c>
      <c r="E12" t="s">
        <v>290</v>
      </c>
      <c r="F12">
        <v>6758</v>
      </c>
      <c r="G12" t="s">
        <v>548</v>
      </c>
      <c r="H12" t="s">
        <v>329</v>
      </c>
      <c r="I12" t="s">
        <v>5</v>
      </c>
      <c r="J12" t="s">
        <v>521</v>
      </c>
      <c r="K12" t="s">
        <v>1020</v>
      </c>
      <c r="L12">
        <v>8</v>
      </c>
      <c r="M12">
        <v>55.433999999999997</v>
      </c>
      <c r="N12">
        <v>46.3992</v>
      </c>
      <c r="O12">
        <v>21.7028</v>
      </c>
      <c r="P12">
        <v>8.3018000000000001</v>
      </c>
      <c r="Q12">
        <v>4.0453999999999999</v>
      </c>
      <c r="R12">
        <v>3.2965</v>
      </c>
      <c r="S12">
        <v>5.0049000000000001</v>
      </c>
      <c r="T12">
        <v>2.0261999999999998</v>
      </c>
      <c r="U12">
        <v>1.0601</v>
      </c>
      <c r="V12">
        <v>1.5502</v>
      </c>
      <c r="W12">
        <v>9.7117000000000004</v>
      </c>
      <c r="X12" t="s">
        <v>876</v>
      </c>
      <c r="Y12">
        <v>1.3153999999999999</v>
      </c>
      <c r="Z12" t="s">
        <v>774</v>
      </c>
      <c r="AA12">
        <v>1.7246999999999999</v>
      </c>
      <c r="AB12" t="s">
        <v>1045</v>
      </c>
      <c r="AC12">
        <v>2.2978999999999998</v>
      </c>
      <c r="AD12">
        <v>15.997999999999999</v>
      </c>
      <c r="AE12">
        <v>179.86879999999999</v>
      </c>
      <c r="AF12">
        <v>20</v>
      </c>
      <c r="AG12">
        <v>98</v>
      </c>
    </row>
    <row r="51" spans="1:33" hidden="1" outlineLevel="1">
      <c r="A51" t="str">
        <f>C2</f>
        <v>Ayr</v>
      </c>
      <c r="B51">
        <f>B2</f>
        <v>0.61111111111111105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Toosey</v>
      </c>
      <c r="L52" t="str">
        <f t="shared" si="0"/>
        <v>Spinning Scooter</v>
      </c>
      <c r="M52" t="str">
        <f t="shared" si="0"/>
        <v>Achill Road Boy (IRE)</v>
      </c>
      <c r="N52" t="str">
        <f t="shared" ref="N52:N91" si="1">INDEX($A$2:$A$20,(MATCH(LARGE(W$2:W$20,$J52),W$2:W$20,0)))</f>
        <v>Kings Eclipse (IRE)</v>
      </c>
      <c r="O52" t="str">
        <f t="shared" ref="O52:O91" si="2">INDEX($A$2:$A$20,(MATCH(LARGE(AA$2:AA$20,$J52),AA$2:AA$20,0)))</f>
        <v>Golden Investment (IRE)</v>
      </c>
      <c r="P52" t="str">
        <f t="shared" ref="P52:P91" si="3">INDEX($A$2:$A$20,(MATCH(LARGE(Y$2:Y$20,$J52),Y$2:Y$20,0)))</f>
        <v>Inchcolm (IRE)</v>
      </c>
      <c r="Q52" t="str">
        <f t="shared" ref="Q52:Q91" si="4">INDEX($A$2:$A$20,(MATCH(LARGE(Y$2:Y$20,$J52),Y$2:Y$20,0)))</f>
        <v>Inchcolm (IRE)</v>
      </c>
      <c r="R52" t="str">
        <f t="shared" ref="R52:R91" si="5">INDEX($A$2:$A$20,(MATCH(LARGE(AD$2:AD$20,$J52),AD$2:AD$20,0)))</f>
        <v>Inchcolm (IRE)</v>
      </c>
      <c r="S52" t="str">
        <f t="shared" ref="S52:S80" si="6">A2</f>
        <v>Toosey</v>
      </c>
      <c r="V52">
        <f t="shared" ref="V52:V80" si="7">SUM(Y52:AF52)</f>
        <v>60</v>
      </c>
      <c r="W52">
        <f t="shared" ref="W52:W80" si="8">V52-AG2</f>
        <v>-37</v>
      </c>
      <c r="X52">
        <f t="shared" ref="X52:X60" si="9">IF(ISNA(W52),"",W52)</f>
        <v>-37</v>
      </c>
      <c r="Y52">
        <f t="shared" ref="Y52:AA80" si="10">(($H$63+1)-(RANK(M2,M$2:M$30)))</f>
        <v>11</v>
      </c>
      <c r="Z52">
        <f t="shared" si="10"/>
        <v>3</v>
      </c>
      <c r="AA52">
        <f t="shared" si="10"/>
        <v>3</v>
      </c>
      <c r="AB52">
        <f t="shared" ref="AB52:AB80" si="11">(($H$63+1)-(RANK(W2,W$2:W$30)))</f>
        <v>10</v>
      </c>
      <c r="AC52">
        <f t="shared" ref="AC52:AC80" si="12">(($H$63+1)-(RANK(Y2,Y$2:Y$30)))</f>
        <v>9</v>
      </c>
      <c r="AD52">
        <f t="shared" ref="AD52:AD80" si="13">(($H$63+1)-(RANK(AA2,AA$2:AA$30)))</f>
        <v>9</v>
      </c>
      <c r="AE52">
        <f t="shared" ref="AE52:AF80" si="14">(($H$63+1)-(RANK(AC2,AC$2:AC$30)))</f>
        <v>9</v>
      </c>
      <c r="AF52">
        <f t="shared" si="14"/>
        <v>6</v>
      </c>
      <c r="AG52" t="str">
        <f>INDEX(S52:S92, MATCH(LARGE(X52:X92, 1),X52:X92, 0))</f>
        <v>Inchcolm (IRE)</v>
      </c>
    </row>
    <row r="53" spans="1:33" hidden="1" outlineLevel="1">
      <c r="A53" t="s">
        <v>43</v>
      </c>
      <c r="B53" t="str">
        <f>A2</f>
        <v>Toosey</v>
      </c>
      <c r="C53">
        <f>AE2</f>
        <v>229.65430000000001</v>
      </c>
      <c r="D53">
        <f>AG2</f>
        <v>97</v>
      </c>
      <c r="E53">
        <f>C53-D53</f>
        <v>132.65430000000001</v>
      </c>
      <c r="F53">
        <f>SUMIF(B53:B61, B53, G53:G61)</f>
        <v>0.13807811406482889</v>
      </c>
      <c r="G53">
        <f>(1/C53)*(C53-C54)</f>
        <v>4.912514157148376E-2</v>
      </c>
      <c r="H53">
        <f>AF2</f>
        <v>5</v>
      </c>
      <c r="J53">
        <v>2</v>
      </c>
      <c r="K53" t="str">
        <f t="shared" si="0"/>
        <v>Golden Investment (IRE)</v>
      </c>
      <c r="L53" t="str">
        <f t="shared" si="0"/>
        <v>Kings Eclipse (IRE)</v>
      </c>
      <c r="M53" t="str">
        <f t="shared" si="0"/>
        <v>Apache Pilot</v>
      </c>
      <c r="N53" t="str">
        <f t="shared" si="1"/>
        <v>Toosey</v>
      </c>
      <c r="O53" t="str">
        <f t="shared" si="2"/>
        <v>Nortonthorpelegend (IRE)</v>
      </c>
      <c r="P53" t="str">
        <f t="shared" si="3"/>
        <v>Golden Investment (IRE)</v>
      </c>
      <c r="Q53" t="str">
        <f t="shared" si="4"/>
        <v>Golden Investment (IRE)</v>
      </c>
      <c r="R53" t="str">
        <f t="shared" si="5"/>
        <v>Apache Pilot</v>
      </c>
      <c r="S53" t="str">
        <f t="shared" si="6"/>
        <v>Apache Pilot</v>
      </c>
      <c r="V53">
        <f t="shared" si="7"/>
        <v>61</v>
      </c>
      <c r="W53">
        <f t="shared" si="8"/>
        <v>-36</v>
      </c>
      <c r="X53">
        <f t="shared" si="9"/>
        <v>-36</v>
      </c>
      <c r="Y53">
        <f t="shared" si="10"/>
        <v>5</v>
      </c>
      <c r="Z53">
        <f t="shared" si="10"/>
        <v>8</v>
      </c>
      <c r="AA53">
        <f t="shared" si="10"/>
        <v>10</v>
      </c>
      <c r="AB53">
        <f t="shared" si="11"/>
        <v>8</v>
      </c>
      <c r="AC53">
        <f t="shared" si="12"/>
        <v>8</v>
      </c>
      <c r="AD53">
        <f t="shared" si="13"/>
        <v>5</v>
      </c>
      <c r="AE53">
        <f t="shared" si="14"/>
        <v>7</v>
      </c>
      <c r="AF53">
        <f t="shared" si="14"/>
        <v>10</v>
      </c>
    </row>
    <row r="54" spans="1:33" hidden="1" outlineLevel="1">
      <c r="A54" t="s">
        <v>44</v>
      </c>
      <c r="B54" t="str">
        <f>A3</f>
        <v>Apache Pilot</v>
      </c>
      <c r="C54">
        <f>AE3</f>
        <v>218.3725</v>
      </c>
      <c r="D54">
        <f>AG3</f>
        <v>97</v>
      </c>
      <c r="E54">
        <f t="shared" ref="E54:E55" si="15">C54-D54</f>
        <v>121.3725</v>
      </c>
      <c r="F54">
        <f ca="1">SUMIF(B53:B64, B54, G53:G61)</f>
        <v>0</v>
      </c>
      <c r="H54">
        <f>AF3</f>
        <v>8</v>
      </c>
      <c r="J54">
        <v>3</v>
      </c>
      <c r="K54" t="str">
        <f t="shared" si="0"/>
        <v>Quiet Account (IRE)</v>
      </c>
      <c r="L54" t="str">
        <f t="shared" si="0"/>
        <v>Inchcolm (IRE)</v>
      </c>
      <c r="M54" t="str">
        <f t="shared" si="0"/>
        <v>Inchcolm (IRE)</v>
      </c>
      <c r="N54" t="str">
        <f t="shared" si="1"/>
        <v>Imperial Prince (IRE)</v>
      </c>
      <c r="O54" t="str">
        <f t="shared" si="2"/>
        <v>Toosey</v>
      </c>
      <c r="P54" t="str">
        <f t="shared" si="3"/>
        <v>Toosey</v>
      </c>
      <c r="Q54" t="str">
        <f t="shared" si="4"/>
        <v>Toosey</v>
      </c>
      <c r="R54" t="str">
        <f t="shared" si="5"/>
        <v>Kings Eclipse (IRE)</v>
      </c>
      <c r="S54" t="str">
        <f t="shared" si="6"/>
        <v>Inchcolm (IRE)</v>
      </c>
      <c r="V54">
        <f t="shared" si="7"/>
        <v>64</v>
      </c>
      <c r="W54">
        <f t="shared" si="8"/>
        <v>-18</v>
      </c>
      <c r="X54">
        <f t="shared" si="9"/>
        <v>-18</v>
      </c>
      <c r="Y54">
        <f t="shared" si="10"/>
        <v>7</v>
      </c>
      <c r="Z54">
        <f t="shared" si="10"/>
        <v>9</v>
      </c>
      <c r="AA54">
        <f t="shared" si="10"/>
        <v>9</v>
      </c>
      <c r="AB54">
        <f t="shared" si="11"/>
        <v>5</v>
      </c>
      <c r="AC54">
        <f t="shared" si="12"/>
        <v>11</v>
      </c>
      <c r="AD54">
        <f t="shared" si="13"/>
        <v>6</v>
      </c>
      <c r="AE54">
        <f t="shared" si="14"/>
        <v>6</v>
      </c>
      <c r="AF54">
        <f t="shared" si="14"/>
        <v>11</v>
      </c>
    </row>
    <row r="55" spans="1:33" hidden="1" outlineLevel="1">
      <c r="A55" t="s">
        <v>45</v>
      </c>
      <c r="B55" t="str">
        <f>A4</f>
        <v>Inchcolm (IRE)</v>
      </c>
      <c r="C55">
        <f>AE4</f>
        <v>216.7534</v>
      </c>
      <c r="D55">
        <f>AG4</f>
        <v>82</v>
      </c>
      <c r="E55">
        <f t="shared" si="15"/>
        <v>134.7534</v>
      </c>
      <c r="F55">
        <f ca="1">SUMIF(B53:B64, B55, G53:G61)</f>
        <v>0.14412633582492379</v>
      </c>
      <c r="H55">
        <f>AF4</f>
        <v>5.5</v>
      </c>
      <c r="J55">
        <v>4</v>
      </c>
      <c r="K55" t="str">
        <f t="shared" si="0"/>
        <v>Imperial Prince (IRE)</v>
      </c>
      <c r="L55" t="str">
        <f t="shared" si="0"/>
        <v>Apache Pilot</v>
      </c>
      <c r="M55" t="str">
        <f t="shared" si="0"/>
        <v>Kings Eclipse (IRE)</v>
      </c>
      <c r="N55" t="str">
        <f t="shared" si="1"/>
        <v>Apache Pilot</v>
      </c>
      <c r="O55" t="str">
        <f t="shared" si="2"/>
        <v>Attention Please (IRE)</v>
      </c>
      <c r="P55" t="str">
        <f t="shared" si="3"/>
        <v>Apache Pilot</v>
      </c>
      <c r="Q55" t="str">
        <f t="shared" si="4"/>
        <v>Apache Pilot</v>
      </c>
      <c r="R55" t="str">
        <f t="shared" si="5"/>
        <v>Achill Road Boy (IRE)</v>
      </c>
      <c r="S55" t="str">
        <f t="shared" si="6"/>
        <v>Golden Investment (IRE)</v>
      </c>
      <c r="V55">
        <f t="shared" si="7"/>
        <v>53</v>
      </c>
      <c r="W55">
        <f t="shared" si="8"/>
        <v>-49</v>
      </c>
      <c r="X55">
        <f t="shared" si="9"/>
        <v>-49</v>
      </c>
      <c r="Y55">
        <f t="shared" si="10"/>
        <v>10</v>
      </c>
      <c r="Z55">
        <f t="shared" si="10"/>
        <v>1</v>
      </c>
      <c r="AA55">
        <f t="shared" si="10"/>
        <v>5</v>
      </c>
      <c r="AB55">
        <f t="shared" si="11"/>
        <v>7</v>
      </c>
      <c r="AC55">
        <f t="shared" si="12"/>
        <v>10</v>
      </c>
      <c r="AD55">
        <f t="shared" si="13"/>
        <v>11</v>
      </c>
      <c r="AE55">
        <f t="shared" si="14"/>
        <v>4</v>
      </c>
      <c r="AF55">
        <f t="shared" si="14"/>
        <v>5</v>
      </c>
    </row>
    <row r="56" spans="1:33" hidden="1" outlineLevel="1">
      <c r="A56" t="s">
        <v>46</v>
      </c>
      <c r="B56" t="str">
        <f>INDEX(A$2:A$20,MATCH(C56,M$2:M$20,0))</f>
        <v>Toosey</v>
      </c>
      <c r="C56">
        <f>LARGE(M$2:M$20, D56)</f>
        <v>90.16</v>
      </c>
      <c r="D56">
        <v>1</v>
      </c>
      <c r="E56">
        <f>LARGE(M$2:M$20, F56)</f>
        <v>82.14</v>
      </c>
      <c r="F56">
        <v>2</v>
      </c>
      <c r="G56">
        <f t="shared" ref="G56:G61" si="16">IF(C56&gt;0, (1/C56)*(C56-E56), 0.1)</f>
        <v>8.895297249334512E-2</v>
      </c>
      <c r="H56">
        <f t="shared" ref="H56:H61" si="17">INDEX(AF$2:AF$20,MATCH(B56,A$2:A$20,0))</f>
        <v>5</v>
      </c>
      <c r="J56">
        <v>5</v>
      </c>
      <c r="K56" t="str">
        <f t="shared" si="0"/>
        <v>Inchcolm (IRE)</v>
      </c>
      <c r="L56" t="str">
        <f t="shared" si="0"/>
        <v>Quiet Account (IRE)</v>
      </c>
      <c r="M56" t="str">
        <f t="shared" si="0"/>
        <v>Attention Please (IRE)</v>
      </c>
      <c r="N56" t="str">
        <f t="shared" si="1"/>
        <v>Golden Investment (IRE)</v>
      </c>
      <c r="O56" t="str">
        <f t="shared" si="2"/>
        <v>Achill Road Boy (IRE)</v>
      </c>
      <c r="P56" t="str">
        <f t="shared" si="3"/>
        <v>Kings Eclipse (IRE)</v>
      </c>
      <c r="Q56" t="str">
        <f t="shared" si="4"/>
        <v>Kings Eclipse (IRE)</v>
      </c>
      <c r="R56" t="str">
        <f t="shared" si="5"/>
        <v>Attention Please (IRE)</v>
      </c>
      <c r="S56" t="str">
        <f t="shared" si="6"/>
        <v>Kings Eclipse (IRE)</v>
      </c>
      <c r="V56">
        <f t="shared" si="7"/>
        <v>49</v>
      </c>
      <c r="W56">
        <f t="shared" si="8"/>
        <v>-53</v>
      </c>
      <c r="X56">
        <f t="shared" si="9"/>
        <v>-53</v>
      </c>
      <c r="Y56">
        <f t="shared" si="10"/>
        <v>2</v>
      </c>
      <c r="Z56">
        <f t="shared" si="10"/>
        <v>10</v>
      </c>
      <c r="AA56">
        <f t="shared" si="10"/>
        <v>8</v>
      </c>
      <c r="AB56">
        <f t="shared" si="11"/>
        <v>11</v>
      </c>
      <c r="AC56">
        <f t="shared" si="12"/>
        <v>7</v>
      </c>
      <c r="AD56">
        <f t="shared" si="13"/>
        <v>1</v>
      </c>
      <c r="AE56">
        <f t="shared" si="14"/>
        <v>1</v>
      </c>
      <c r="AF56">
        <f t="shared" si="14"/>
        <v>9</v>
      </c>
    </row>
    <row r="57" spans="1:33" hidden="1" outlineLevel="1">
      <c r="A57" t="s">
        <v>25</v>
      </c>
      <c r="B57" t="str">
        <f>INDEX(A$2:A$20,MATCH(C57,W$2:W$20,0))</f>
        <v>Kings Eclipse (IRE)</v>
      </c>
      <c r="C57">
        <f>LARGE(W$2:W$20, D57)</f>
        <v>20.393599999999999</v>
      </c>
      <c r="D57">
        <v>1</v>
      </c>
      <c r="E57">
        <f>LARGE(W$2:W$20, F57)</f>
        <v>18.225000000000001</v>
      </c>
      <c r="F57">
        <v>2</v>
      </c>
      <c r="G57">
        <f t="shared" si="16"/>
        <v>0.10633728228463821</v>
      </c>
      <c r="H57">
        <f t="shared" si="17"/>
        <v>8</v>
      </c>
      <c r="J57">
        <v>6</v>
      </c>
      <c r="K57" t="str">
        <f t="shared" si="0"/>
        <v>Attention Please (IRE)</v>
      </c>
      <c r="L57" t="str">
        <f t="shared" si="0"/>
        <v>Attention Please (IRE)</v>
      </c>
      <c r="M57" t="str">
        <f t="shared" si="0"/>
        <v>Nortonthorpelegend (IRE)</v>
      </c>
      <c r="N57" t="str">
        <f t="shared" si="1"/>
        <v>Achill Road Boy (IRE)</v>
      </c>
      <c r="O57" t="str">
        <f t="shared" si="2"/>
        <v>Inchcolm (IRE)</v>
      </c>
      <c r="P57" t="str">
        <f t="shared" si="3"/>
        <v>Spinning Scooter</v>
      </c>
      <c r="Q57" t="str">
        <f t="shared" si="4"/>
        <v>Spinning Scooter</v>
      </c>
      <c r="R57" t="str">
        <f t="shared" si="5"/>
        <v>Toosey</v>
      </c>
      <c r="S57" t="str">
        <f t="shared" si="6"/>
        <v>Attention Please (IRE)</v>
      </c>
      <c r="V57">
        <f t="shared" si="7"/>
        <v>43</v>
      </c>
      <c r="W57">
        <f t="shared" si="8"/>
        <v>-52</v>
      </c>
      <c r="X57">
        <f t="shared" si="9"/>
        <v>-52</v>
      </c>
      <c r="Y57">
        <f t="shared" si="10"/>
        <v>6</v>
      </c>
      <c r="Z57">
        <f t="shared" si="10"/>
        <v>6</v>
      </c>
      <c r="AA57">
        <f t="shared" si="10"/>
        <v>7</v>
      </c>
      <c r="AB57">
        <f t="shared" si="11"/>
        <v>1</v>
      </c>
      <c r="AC57">
        <f t="shared" si="12"/>
        <v>3</v>
      </c>
      <c r="AD57">
        <f t="shared" si="13"/>
        <v>8</v>
      </c>
      <c r="AE57">
        <f t="shared" si="14"/>
        <v>5</v>
      </c>
      <c r="AF57">
        <f t="shared" si="14"/>
        <v>7</v>
      </c>
    </row>
    <row r="58" spans="1:33" hidden="1" outlineLevel="1">
      <c r="A58" t="s">
        <v>28</v>
      </c>
      <c r="B58" t="str">
        <f>INDEX(A$2:A$20,MATCH(C58,AA$2:AA$20,0))</f>
        <v>Golden Investment (IRE)</v>
      </c>
      <c r="C58">
        <f>LARGE(AA$2:AA$20, D58)</f>
        <v>2.0432999999999999</v>
      </c>
      <c r="D58">
        <v>1</v>
      </c>
      <c r="E58">
        <f>LARGE(AA$2:AA$20, F58)</f>
        <v>1.7246999999999999</v>
      </c>
      <c r="F58">
        <v>2</v>
      </c>
      <c r="G58">
        <f t="shared" si="16"/>
        <v>0.15592424019967702</v>
      </c>
      <c r="H58">
        <f t="shared" si="17"/>
        <v>8</v>
      </c>
      <c r="J58">
        <v>7</v>
      </c>
      <c r="K58" t="str">
        <f t="shared" si="0"/>
        <v>Apache Pilot</v>
      </c>
      <c r="L58" t="str">
        <f t="shared" si="0"/>
        <v>Nortonthorpelegend (IRE)</v>
      </c>
      <c r="M58" t="str">
        <f t="shared" si="0"/>
        <v>Golden Investment (IRE)</v>
      </c>
      <c r="N58" t="str">
        <f t="shared" si="1"/>
        <v>Inchcolm (IRE)</v>
      </c>
      <c r="O58" t="str">
        <f t="shared" si="2"/>
        <v>Apache Pilot</v>
      </c>
      <c r="P58" t="str">
        <f t="shared" si="3"/>
        <v>Nortonthorpelegend (IRE)</v>
      </c>
      <c r="Q58" t="str">
        <f t="shared" si="4"/>
        <v>Nortonthorpelegend (IRE)</v>
      </c>
      <c r="R58" t="str">
        <f t="shared" si="5"/>
        <v>Golden Investment (IRE)</v>
      </c>
      <c r="S58" t="str">
        <f t="shared" si="6"/>
        <v>Imperial Prince (IRE)</v>
      </c>
      <c r="V58">
        <f t="shared" si="7"/>
        <v>38</v>
      </c>
      <c r="W58">
        <f t="shared" si="8"/>
        <v>-65</v>
      </c>
      <c r="X58">
        <f t="shared" si="9"/>
        <v>-65</v>
      </c>
      <c r="Y58">
        <f t="shared" si="10"/>
        <v>8</v>
      </c>
      <c r="Z58">
        <f t="shared" si="10"/>
        <v>4</v>
      </c>
      <c r="AA58">
        <f t="shared" si="10"/>
        <v>2</v>
      </c>
      <c r="AB58">
        <f t="shared" si="11"/>
        <v>9</v>
      </c>
      <c r="AC58">
        <f t="shared" si="12"/>
        <v>2</v>
      </c>
      <c r="AD58">
        <f t="shared" si="13"/>
        <v>2</v>
      </c>
      <c r="AE58">
        <f t="shared" si="14"/>
        <v>10</v>
      </c>
      <c r="AF58">
        <f t="shared" si="14"/>
        <v>1</v>
      </c>
    </row>
    <row r="59" spans="1:33" hidden="1" outlineLevel="1">
      <c r="A59" t="s">
        <v>30</v>
      </c>
      <c r="B59" t="str">
        <f>INDEX(A$2:A$20,MATCH(C59,AC$2:AC$20,0))</f>
        <v>Achill Road Boy (IRE)</v>
      </c>
      <c r="C59">
        <f>LARGE(AC$2:AC$20, D59)</f>
        <v>2.5388999999999999</v>
      </c>
      <c r="D59">
        <v>1</v>
      </c>
      <c r="E59">
        <f>LARGE(AC$2:AC$20, F59)</f>
        <v>2.4053</v>
      </c>
      <c r="F59">
        <v>2</v>
      </c>
      <c r="G59">
        <f t="shared" si="16"/>
        <v>5.2621213911536471E-2</v>
      </c>
      <c r="H59">
        <f t="shared" si="17"/>
        <v>6.5</v>
      </c>
      <c r="J59">
        <v>8</v>
      </c>
      <c r="K59" t="str">
        <f t="shared" si="0"/>
        <v>Spinning Scooter</v>
      </c>
      <c r="L59" t="str">
        <f t="shared" si="0"/>
        <v>Imperial Prince (IRE)</v>
      </c>
      <c r="M59" t="str">
        <f t="shared" si="0"/>
        <v>Quiet Account (IRE)</v>
      </c>
      <c r="N59" t="str">
        <f t="shared" si="1"/>
        <v>Quiet Account (IRE)</v>
      </c>
      <c r="O59" t="str">
        <f t="shared" si="2"/>
        <v>Quiet Account (IRE)</v>
      </c>
      <c r="P59" t="str">
        <f t="shared" si="3"/>
        <v>Achill Road Boy (IRE)</v>
      </c>
      <c r="Q59" t="str">
        <f t="shared" si="4"/>
        <v>Achill Road Boy (IRE)</v>
      </c>
      <c r="R59" t="str">
        <f t="shared" si="5"/>
        <v>Nortonthorpelegend (IRE)</v>
      </c>
      <c r="S59" t="str">
        <f t="shared" si="6"/>
        <v>Quiet Account (IRE)</v>
      </c>
      <c r="V59">
        <f t="shared" si="7"/>
        <v>34</v>
      </c>
      <c r="W59">
        <f t="shared" si="8"/>
        <v>-65</v>
      </c>
      <c r="X59">
        <f t="shared" si="9"/>
        <v>-65</v>
      </c>
      <c r="Y59">
        <f t="shared" si="10"/>
        <v>9</v>
      </c>
      <c r="Z59">
        <f t="shared" si="10"/>
        <v>7</v>
      </c>
      <c r="AA59">
        <f t="shared" si="10"/>
        <v>4</v>
      </c>
      <c r="AB59">
        <f t="shared" si="11"/>
        <v>4</v>
      </c>
      <c r="AC59">
        <f t="shared" si="12"/>
        <v>1</v>
      </c>
      <c r="AD59">
        <f t="shared" si="13"/>
        <v>4</v>
      </c>
      <c r="AE59">
        <f t="shared" si="14"/>
        <v>3</v>
      </c>
      <c r="AF59">
        <f t="shared" si="14"/>
        <v>2</v>
      </c>
    </row>
    <row r="60" spans="1:33" hidden="1" outlineLevel="1">
      <c r="A60" t="s">
        <v>26</v>
      </c>
      <c r="B60" t="str">
        <f>INDEX(A$2:A$20,MATCH(C60,Y$2:Y$20,0))</f>
        <v>Inchcolm (IRE)</v>
      </c>
      <c r="C60">
        <f>LARGE(Y$2:Y$20, D60)</f>
        <v>3.8445</v>
      </c>
      <c r="D60">
        <v>1</v>
      </c>
      <c r="E60">
        <f>LARGE(Y$2:Y$20, F60)</f>
        <v>3.4047000000000001</v>
      </c>
      <c r="F60">
        <v>2</v>
      </c>
      <c r="G60">
        <f t="shared" si="16"/>
        <v>0.11439719079204055</v>
      </c>
      <c r="H60">
        <f t="shared" si="17"/>
        <v>5.5</v>
      </c>
      <c r="J60">
        <v>9</v>
      </c>
      <c r="K60" t="str">
        <f t="shared" si="0"/>
        <v>Nortonthorpelegend (IRE)</v>
      </c>
      <c r="L60" t="str">
        <f t="shared" si="0"/>
        <v>Toosey</v>
      </c>
      <c r="M60" t="str">
        <f t="shared" si="0"/>
        <v>Toosey</v>
      </c>
      <c r="N60" t="str">
        <f t="shared" si="1"/>
        <v>Nortonthorpelegend (IRE)</v>
      </c>
      <c r="O60" t="str">
        <f t="shared" si="2"/>
        <v>Spinning Scooter</v>
      </c>
      <c r="P60" t="str">
        <f t="shared" si="3"/>
        <v>Attention Please (IRE)</v>
      </c>
      <c r="Q60" t="str">
        <f t="shared" si="4"/>
        <v>Attention Please (IRE)</v>
      </c>
      <c r="R60" t="str">
        <f t="shared" si="5"/>
        <v>Spinning Scooter</v>
      </c>
      <c r="S60" t="str">
        <f t="shared" si="6"/>
        <v>Spinning Scooter</v>
      </c>
      <c r="V60">
        <f t="shared" si="7"/>
        <v>32</v>
      </c>
      <c r="W60">
        <f t="shared" si="8"/>
        <v>-55</v>
      </c>
      <c r="X60">
        <f t="shared" si="9"/>
        <v>-55</v>
      </c>
      <c r="Y60">
        <f t="shared" si="10"/>
        <v>4</v>
      </c>
      <c r="Z60">
        <f t="shared" si="10"/>
        <v>11</v>
      </c>
      <c r="AA60">
        <f t="shared" si="10"/>
        <v>1</v>
      </c>
      <c r="AB60">
        <f t="shared" si="11"/>
        <v>2</v>
      </c>
      <c r="AC60">
        <f t="shared" si="12"/>
        <v>6</v>
      </c>
      <c r="AD60">
        <f t="shared" si="13"/>
        <v>3</v>
      </c>
      <c r="AE60">
        <f t="shared" si="14"/>
        <v>2</v>
      </c>
      <c r="AF60">
        <f t="shared" si="14"/>
        <v>3</v>
      </c>
    </row>
    <row r="61" spans="1:33" hidden="1" outlineLevel="1">
      <c r="A61" t="s">
        <v>47</v>
      </c>
      <c r="B61" t="str">
        <f>INDEX(A$2:A$20,MATCH(C61,AD$2:AD$20,0))</f>
        <v>Inchcolm (IRE)</v>
      </c>
      <c r="C61">
        <f>LARGE(AD$2:AD$20, D61)</f>
        <v>23.111999999999998</v>
      </c>
      <c r="D61">
        <v>1</v>
      </c>
      <c r="E61">
        <f>LARGE(AD$2:AD$20, F61)</f>
        <v>22.424900000000001</v>
      </c>
      <c r="F61">
        <v>2</v>
      </c>
      <c r="G61">
        <f t="shared" si="16"/>
        <v>2.972914503288324E-2</v>
      </c>
      <c r="H61">
        <f t="shared" si="17"/>
        <v>5.5</v>
      </c>
      <c r="J61">
        <v>10</v>
      </c>
      <c r="K61" t="str">
        <f t="shared" si="0"/>
        <v>Kings Eclipse (IRE)</v>
      </c>
      <c r="L61" t="str">
        <f t="shared" si="0"/>
        <v>Achill Road Boy (IRE)</v>
      </c>
      <c r="M61" t="str">
        <f t="shared" si="0"/>
        <v>Imperial Prince (IRE)</v>
      </c>
      <c r="N61" t="str">
        <f t="shared" si="1"/>
        <v>Spinning Scooter</v>
      </c>
      <c r="O61" t="str">
        <f t="shared" si="2"/>
        <v>Imperial Prince (IRE)</v>
      </c>
      <c r="P61" t="str">
        <f t="shared" si="3"/>
        <v>Imperial Prince (IRE)</v>
      </c>
      <c r="Q61" t="str">
        <f t="shared" si="4"/>
        <v>Imperial Prince (IRE)</v>
      </c>
      <c r="R61" t="str">
        <f t="shared" si="5"/>
        <v>Quiet Account (IRE)</v>
      </c>
      <c r="S61" t="str">
        <f t="shared" si="6"/>
        <v>Achill Road Boy (IRE)</v>
      </c>
      <c r="V61">
        <f t="shared" si="7"/>
        <v>50</v>
      </c>
      <c r="W61">
        <f t="shared" si="8"/>
        <v>-48</v>
      </c>
      <c r="X61">
        <f>IF(ISNA(W61),"",W61)</f>
        <v>-48</v>
      </c>
      <c r="Y61">
        <f t="shared" si="10"/>
        <v>1</v>
      </c>
      <c r="Z61">
        <f t="shared" si="10"/>
        <v>2</v>
      </c>
      <c r="AA61">
        <f t="shared" si="10"/>
        <v>11</v>
      </c>
      <c r="AB61">
        <f t="shared" si="11"/>
        <v>6</v>
      </c>
      <c r="AC61">
        <f t="shared" si="12"/>
        <v>4</v>
      </c>
      <c r="AD61">
        <f t="shared" si="13"/>
        <v>7</v>
      </c>
      <c r="AE61">
        <f t="shared" si="14"/>
        <v>11</v>
      </c>
      <c r="AF61">
        <f t="shared" si="14"/>
        <v>8</v>
      </c>
    </row>
    <row r="62" spans="1:33" hidden="1" outlineLevel="1">
      <c r="A62" t="s">
        <v>116</v>
      </c>
      <c r="B62" t="str">
        <f>IF(OR(D2="5f ", D2="6f ", D2="7f ", D2="1m "), B57, IF(J2="2yo", B59, B53))</f>
        <v>Toosey</v>
      </c>
      <c r="J62">
        <v>11</v>
      </c>
      <c r="K62" t="str">
        <f t="shared" si="0"/>
        <v>Achill Road Boy (IRE)</v>
      </c>
      <c r="L62" t="str">
        <f t="shared" si="0"/>
        <v>Golden Investment (IRE)</v>
      </c>
      <c r="M62" t="str">
        <f t="shared" si="0"/>
        <v>Spinning Scooter</v>
      </c>
      <c r="N62" t="str">
        <f t="shared" si="1"/>
        <v>Attention Please (IRE)</v>
      </c>
      <c r="O62" t="str">
        <f t="shared" si="2"/>
        <v>Kings Eclipse (IRE)</v>
      </c>
      <c r="P62" t="str">
        <f t="shared" si="3"/>
        <v>Quiet Account (IRE)</v>
      </c>
      <c r="Q62" t="str">
        <f t="shared" si="4"/>
        <v>Quiet Account (IRE)</v>
      </c>
      <c r="R62" t="str">
        <f t="shared" si="5"/>
        <v>Imperial Prince (IRE)</v>
      </c>
      <c r="S62" t="str">
        <f t="shared" si="6"/>
        <v>Nortonthorpelegend (IRE)</v>
      </c>
      <c r="V62">
        <f t="shared" si="7"/>
        <v>44</v>
      </c>
      <c r="W62">
        <f t="shared" si="8"/>
        <v>-54</v>
      </c>
      <c r="X62">
        <f t="shared" ref="X62:X80" si="18">IF(ISNA(W62),"",W62)</f>
        <v>-54</v>
      </c>
      <c r="Y62">
        <f t="shared" si="10"/>
        <v>3</v>
      </c>
      <c r="Z62">
        <f t="shared" si="10"/>
        <v>5</v>
      </c>
      <c r="AA62">
        <f t="shared" si="10"/>
        <v>6</v>
      </c>
      <c r="AB62">
        <f t="shared" si="11"/>
        <v>3</v>
      </c>
      <c r="AC62">
        <f t="shared" si="12"/>
        <v>5</v>
      </c>
      <c r="AD62">
        <f t="shared" si="13"/>
        <v>10</v>
      </c>
      <c r="AE62">
        <f t="shared" si="14"/>
        <v>8</v>
      </c>
      <c r="AF62">
        <f t="shared" si="14"/>
        <v>4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Golden Investment (IRE)</v>
      </c>
      <c r="C63" t="str">
        <f>IF(G68="Handicap", INDEX(B53:B55,(MATCH(LARGE(D53:D55,3),D53:D55,0))))</f>
        <v>Inchcolm (IRE)</v>
      </c>
      <c r="D63" t="str">
        <f>IF(G68="Handicap", INDEX(B53:B55,(MATCH(LARGE(E53:E55,1),E53:E55,0))))</f>
        <v>Inchcolm (IRE)</v>
      </c>
      <c r="G63" t="s">
        <v>68</v>
      </c>
      <c r="H63">
        <f>COUNTIF(A2:A30, "*")</f>
        <v>11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 t="e">
        <f t="shared" si="10"/>
        <v>#N/A</v>
      </c>
      <c r="AB63" t="e">
        <f t="shared" si="11"/>
        <v>#N/A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Toosey</v>
      </c>
      <c r="C64">
        <f>INDEX(AF$2:AF$20,MATCH(B64,A$2:A$20,0))</f>
        <v>5</v>
      </c>
      <c r="D64">
        <v>1</v>
      </c>
      <c r="E64">
        <f>SUMIF(B53:B61, B64, G53:G61)</f>
        <v>0.13807811406482889</v>
      </c>
      <c r="F64">
        <v>0</v>
      </c>
      <c r="G64" t="str">
        <f>K2</f>
        <v>Book 2nd January Raceday And Celebrate Handicap Chase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Inchcolm (IRE)</v>
      </c>
      <c r="C65">
        <f>INDEX(AF$2:AF$20,MATCH(B65,A$2:A$20,0))</f>
        <v>5.5</v>
      </c>
      <c r="D65">
        <v>1</v>
      </c>
      <c r="F65">
        <f>IF(G68="Non Handicap", F64+1, F64)</f>
        <v>0</v>
      </c>
      <c r="G65" t="str">
        <f>D2</f>
        <v xml:space="preserve">3m </v>
      </c>
      <c r="H65">
        <f>LARGE(G58:G60, 1)</f>
        <v>0.15592424019967702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6758</v>
      </c>
      <c r="H66">
        <f ca="1">LARGE(F53:F55, 1)</f>
        <v>0.14412633582492379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Inchcolm (IRE)</v>
      </c>
      <c r="F67">
        <f>IF(H63&lt;11, F66+1, F66)</f>
        <v>0</v>
      </c>
      <c r="G67" t="str">
        <f>G2</f>
        <v>Good</v>
      </c>
      <c r="H67" t="str">
        <f ca="1">INDEX(B53:B55,MATCH(H66,F53:F55,0))</f>
        <v>Inchcolm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Toosey</v>
      </c>
      <c r="B68" t="str">
        <f ca="1">IF(ISNA(A68), B56, A68)</f>
        <v>Toosey</v>
      </c>
      <c r="C68">
        <f ca="1">INDEX(AF$2:AF$20,MATCH(B68,A$2:A$20,0))</f>
        <v>5</v>
      </c>
      <c r="D68">
        <v>1</v>
      </c>
      <c r="F68">
        <f ca="1">IF(E70&gt;0.5, F67+1, F67)</f>
        <v>0</v>
      </c>
      <c r="G68" t="str">
        <f>I2</f>
        <v>Handicap</v>
      </c>
      <c r="H68">
        <f ca="1">IF(G66&gt;10000, G70+1, G70)</f>
        <v>0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Toosey</v>
      </c>
      <c r="C69">
        <f ca="1">INDEX(AF$2:AF$20,MATCH(B69,A$2:A$20,0))</f>
        <v>5</v>
      </c>
      <c r="D69">
        <v>1</v>
      </c>
      <c r="F69">
        <f ca="1">IF(E70&gt;1, F68+1, F68)</f>
        <v>0</v>
      </c>
      <c r="G69">
        <f ca="1">IF(G66&lt;5000, F70-1, F70)</f>
        <v>0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Toosey</v>
      </c>
      <c r="C70">
        <f ca="1">INDEX(AF$2:AF$20,MATCH(B70,A$2:A$20,0))</f>
        <v>5</v>
      </c>
      <c r="D70">
        <v>1</v>
      </c>
      <c r="E70">
        <f ca="1">SUMIF(B53:B61, B70, G53:G61)</f>
        <v>0.13807811406482889</v>
      </c>
      <c r="F70">
        <f ca="1">IF(E70&gt;1.5, F69+1, F69)</f>
        <v>0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Toosey</v>
      </c>
      <c r="C72">
        <f>C53</f>
        <v>229.65430000000001</v>
      </c>
      <c r="D72">
        <f>(1/C72)*(C72-C73)</f>
        <v>4.912514157148376E-2</v>
      </c>
      <c r="E72">
        <f>H53</f>
        <v>5</v>
      </c>
      <c r="F72">
        <f>(E72*10)-10</f>
        <v>40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Apache Pilot</v>
      </c>
      <c r="C73">
        <f t="shared" si="19"/>
        <v>218.3725</v>
      </c>
      <c r="D73">
        <f>(1/C73)*(C73-C74)</f>
        <v>7.4143951275916298E-3</v>
      </c>
      <c r="E73">
        <f t="shared" ref="E73:E74" si="20">H54</f>
        <v>8</v>
      </c>
      <c r="F73">
        <f>(E73*10)-10</f>
        <v>70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Inchcolm (IRE)</v>
      </c>
      <c r="C74">
        <f t="shared" si="19"/>
        <v>216.7534</v>
      </c>
      <c r="E74">
        <f t="shared" si="20"/>
        <v>5.5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5</v>
      </c>
      <c r="C77">
        <f>SMALL(AF2:AF50, 1)</f>
        <v>5</v>
      </c>
      <c r="D77" t="str">
        <f>IF(G77&lt;=3, "YES", "NO")</f>
        <v>NO</v>
      </c>
      <c r="E77">
        <f>IF(C77=0,SMALL(AF2:AF49,2), C77)</f>
        <v>5</v>
      </c>
      <c r="F77">
        <f>IF(E77=0, SMALL(AF2:AF49, 3), E77)</f>
        <v>5</v>
      </c>
      <c r="G77">
        <f>IF(F77=0, SMALL(AF2:AF49, 4), F77)</f>
        <v>5</v>
      </c>
      <c r="H77" t="str">
        <f>INDEX(A2:A50, MATCH(G77, AF2:AF50, 0))</f>
        <v>Toosey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229.65430000000001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229.65430000000001</v>
      </c>
      <c r="C79">
        <f>C78/B79</f>
        <v>4.3543708957332829E-5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Toosey is highly rated.</v>
      </c>
      <c r="H79" t="str">
        <f>INDEX(A2:A50, MATCH(B79, AE2:AE50, 0))</f>
        <v>Toosey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18.225000000000001</v>
      </c>
      <c r="C80">
        <f>(B81-B80)+0.01</f>
        <v>2.1785999999999976</v>
      </c>
      <c r="D80" t="str">
        <f>D2</f>
        <v xml:space="preserve">3m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20.393599999999999</v>
      </c>
      <c r="C81">
        <f>C80/B81</f>
        <v>0.10682763219833662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Nortonthorpelegend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Ayr</v>
      </c>
    </row>
    <row r="82" spans="1:19" hidden="1" outlineLevel="1">
      <c r="A82" t="s">
        <v>110</v>
      </c>
      <c r="B82">
        <f>INDEX(M2:M49, MATCH(H77, A2:A49, 0))</f>
        <v>90.16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90.16</v>
      </c>
      <c r="C83">
        <f>C82/B83</f>
        <v>1.1091393078970719E-4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Tooseyis the form horse.</v>
      </c>
      <c r="H83" t="str">
        <f>INDEX(A2:A50,MATCH(B83,INDEX(M2:M50,0)))</f>
        <v>Nortonthorpelegend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2.3601999999999999</v>
      </c>
      <c r="C84">
        <f>(B85-B84)+0.01</f>
        <v>0.18870000000000009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2.5388999999999999</v>
      </c>
      <c r="C85">
        <f>C84/B85</f>
        <v>7.4323525936429199E-2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Achill Road Boy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17.747800000000002</v>
      </c>
      <c r="C86">
        <f>(B87-B86)+0.01</f>
        <v>5.3741999999999965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23.111999999999998</v>
      </c>
      <c r="C87">
        <f>C86/B87</f>
        <v>0.23252855659397703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Inchcolm (IRE) is 23.25% ahead of Toosey. </v>
      </c>
      <c r="H87" t="str">
        <f>INDEX(A2:A50, MATCH(B87, AD2:AD50, 0))</f>
        <v>Inchcolm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3.1173999999999999</v>
      </c>
      <c r="C88">
        <f>B89-B88</f>
        <v>0.72710000000000008</v>
      </c>
      <c r="H88" t="str">
        <f>INDEX(X2:X50, MATCH(B88, Y2:Y50, 0))</f>
        <v>Bowen, Mr J C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3.8445</v>
      </c>
      <c r="C89">
        <f>C88/B89</f>
        <v>0.18912732474964236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Reed, Mr W H R. </v>
      </c>
      <c r="H89" t="str">
        <f>INDEX(X2:X50, MATCH(B89, Y2:Y50, 0))</f>
        <v>Reed, Mr W H R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43.859099999999998</v>
      </c>
      <c r="C90">
        <f>(B91-B90)+0.01</f>
        <v>12.870600000000005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56.719700000000003</v>
      </c>
      <c r="C91">
        <f>(C90+0.01)/(B91+0.01)</f>
        <v>0.22705214376243846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Spinning Scooter outperformed Toosey significantly.</v>
      </c>
      <c r="H91" t="str">
        <f>INDEX(A2:A50, MATCH(B91, N2:N50, 0))</f>
        <v>Spinning Scooter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45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0.37780000000000002</v>
      </c>
    </row>
    <row r="96" spans="1:19" hidden="1" outlineLevel="1">
      <c r="A96" t="s">
        <v>70</v>
      </c>
      <c r="B96">
        <f>INDEX(Sheet1!H:H, MATCH($A$51, Sheet1!$A:$A,0))</f>
        <v>0.24440000000000001</v>
      </c>
      <c r="C96" t="b">
        <f>IF(AND($B$94&gt;15,B96&gt;0.25),B55)</f>
        <v>0</v>
      </c>
      <c r="D96">
        <f t="shared" ref="D96:D101" si="22">RANK(B96, B$96:B$101, 2)</f>
        <v>4</v>
      </c>
      <c r="E96">
        <f t="shared" ref="E96:E101" si="23">7-D96</f>
        <v>3</v>
      </c>
      <c r="F96" t="str">
        <f t="shared" ref="F96:F101" si="24">IF(AND(OR(E96=1, E96=2), C96&lt;&gt;FALSE), C96, "")</f>
        <v/>
      </c>
      <c r="G96" t="str">
        <f>INDEX(F96:F101,MATCH(1,E96:E101,0))</f>
        <v>Inchcolm (IRE)</v>
      </c>
    </row>
    <row r="97" spans="1:6" hidden="1" outlineLevel="1">
      <c r="A97" t="s">
        <v>25</v>
      </c>
      <c r="B97">
        <f>INDEX(Sheet1!J:J, MATCH($A$51, Sheet1!$A:$A,0))</f>
        <v>0.26669999999999999</v>
      </c>
      <c r="C97" t="str">
        <f>IF(AND($B$94&gt;15,B97&gt;0.25),B56)</f>
        <v>Toosey</v>
      </c>
      <c r="D97">
        <f t="shared" si="22"/>
        <v>5</v>
      </c>
      <c r="E97">
        <f t="shared" si="23"/>
        <v>2</v>
      </c>
      <c r="F97" t="str">
        <f t="shared" si="24"/>
        <v>Toosey</v>
      </c>
    </row>
    <row r="98" spans="1:6" hidden="1" outlineLevel="1">
      <c r="A98" t="s">
        <v>28</v>
      </c>
      <c r="B98">
        <f>INDEX(Sheet1!L:L, MATCH($A$51, Sheet1!$A:$A,0))</f>
        <v>0.17780000000000001</v>
      </c>
      <c r="C98" t="b">
        <f>IF(AND($B$94&gt;15,B98&gt;0.25),B57)</f>
        <v>0</v>
      </c>
      <c r="D98">
        <f t="shared" si="22"/>
        <v>3</v>
      </c>
      <c r="E98">
        <f t="shared" si="23"/>
        <v>4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0.1111</v>
      </c>
      <c r="C99" t="b">
        <f>IF(AND($B$94&gt;15,B99&gt;0.25),B59)</f>
        <v>0</v>
      </c>
      <c r="D99">
        <f t="shared" si="22"/>
        <v>2</v>
      </c>
      <c r="E99">
        <f t="shared" si="23"/>
        <v>5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8.8900000000000007E-2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0.28889999999999999</v>
      </c>
      <c r="C101" t="str">
        <f>IF(AND($B$94&gt;15,B101&gt;0.25),B60)</f>
        <v>Inchcolm (IRE)</v>
      </c>
      <c r="D101">
        <f t="shared" si="22"/>
        <v>6</v>
      </c>
      <c r="E101">
        <f t="shared" si="23"/>
        <v>1</v>
      </c>
      <c r="F101" t="str">
        <f t="shared" si="24"/>
        <v>Inchcolm (IRE)</v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2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13.5703125" bestFit="1" customWidth="1"/>
    <col min="3" max="5" width="12" bestFit="1" customWidth="1"/>
    <col min="6" max="6" width="13.28515625" bestFit="1" customWidth="1"/>
    <col min="7" max="7" width="97" bestFit="1" customWidth="1"/>
    <col min="8" max="8" width="13.5703125" bestFit="1" customWidth="1"/>
    <col min="9" max="9" width="13.42578125" bestFit="1" customWidth="1"/>
    <col min="10" max="10" width="16.28515625" bestFit="1" customWidth="1"/>
    <col min="11" max="11" width="34.85546875" bestFit="1" customWidth="1"/>
    <col min="12" max="17" width="18.7109375" bestFit="1" customWidth="1"/>
    <col min="18" max="18" width="16.85546875" bestFit="1" customWidth="1"/>
    <col min="19" max="19" width="18.71093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7.42578125" bestFit="1" customWidth="1"/>
    <col min="25" max="25" width="14.42578125" bestFit="1" customWidth="1"/>
    <col min="26" max="26" width="18.7109375" bestFit="1" customWidth="1"/>
    <col min="27" max="27" width="15" bestFit="1" customWidth="1"/>
    <col min="28" max="28" width="18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1047</v>
      </c>
      <c r="B2" s="1">
        <v>0.61805555555555558</v>
      </c>
      <c r="C2" t="s">
        <v>226</v>
      </c>
      <c r="D2" t="s">
        <v>484</v>
      </c>
      <c r="E2" t="s">
        <v>230</v>
      </c>
      <c r="F2">
        <v>4528</v>
      </c>
      <c r="G2" t="s">
        <v>231</v>
      </c>
      <c r="H2" t="s">
        <v>232</v>
      </c>
      <c r="I2" t="s">
        <v>233</v>
      </c>
      <c r="J2" t="s">
        <v>778</v>
      </c>
      <c r="K2" t="s">
        <v>1046</v>
      </c>
      <c r="L2">
        <v>3</v>
      </c>
      <c r="M2">
        <v>84.245000000000005</v>
      </c>
      <c r="N2">
        <v>57.559899999999999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20.379300000000001</v>
      </c>
      <c r="X2" t="s">
        <v>419</v>
      </c>
      <c r="Y2">
        <v>0.76039999999999996</v>
      </c>
      <c r="Z2" t="s">
        <v>1048</v>
      </c>
      <c r="AA2">
        <v>0.85289999999999999</v>
      </c>
      <c r="AB2" t="s">
        <v>722</v>
      </c>
      <c r="AC2">
        <v>0.99309999999999998</v>
      </c>
      <c r="AD2">
        <v>21.6</v>
      </c>
      <c r="AE2" s="23">
        <v>248.94659999999999</v>
      </c>
      <c r="AF2">
        <v>2.5</v>
      </c>
      <c r="AG2">
        <v>0</v>
      </c>
    </row>
    <row r="3" spans="1:33">
      <c r="A3" t="s">
        <v>1049</v>
      </c>
      <c r="B3" s="1">
        <v>0.61805555555555558</v>
      </c>
      <c r="C3" t="s">
        <v>226</v>
      </c>
      <c r="D3" t="s">
        <v>484</v>
      </c>
      <c r="E3" t="s">
        <v>230</v>
      </c>
      <c r="F3">
        <v>4528</v>
      </c>
      <c r="G3" t="s">
        <v>231</v>
      </c>
      <c r="H3" t="s">
        <v>232</v>
      </c>
      <c r="I3" t="s">
        <v>233</v>
      </c>
      <c r="J3" t="s">
        <v>778</v>
      </c>
      <c r="K3" t="s">
        <v>1046</v>
      </c>
      <c r="L3">
        <v>3</v>
      </c>
      <c r="M3">
        <v>76.875</v>
      </c>
      <c r="N3">
        <v>69.660399999999996</v>
      </c>
      <c r="O3">
        <v>34.5364</v>
      </c>
      <c r="P3">
        <v>8.1280999999999999</v>
      </c>
      <c r="Q3">
        <v>6.5978000000000003</v>
      </c>
      <c r="R3">
        <v>4.0427999999999997</v>
      </c>
      <c r="S3">
        <v>2.4525999999999999</v>
      </c>
      <c r="T3">
        <v>1.6576</v>
      </c>
      <c r="U3">
        <v>0</v>
      </c>
      <c r="V3">
        <v>0</v>
      </c>
      <c r="W3">
        <v>19.0593</v>
      </c>
      <c r="X3" t="s">
        <v>276</v>
      </c>
      <c r="Y3">
        <v>1.3494999999999999</v>
      </c>
      <c r="Z3" t="s">
        <v>263</v>
      </c>
      <c r="AA3">
        <v>1.1263000000000001</v>
      </c>
      <c r="AB3" t="s">
        <v>1050</v>
      </c>
      <c r="AC3">
        <v>1.9879</v>
      </c>
      <c r="AD3">
        <v>14.933400000000001</v>
      </c>
      <c r="AE3">
        <v>245.80449999999999</v>
      </c>
      <c r="AF3">
        <v>5.5</v>
      </c>
      <c r="AG3">
        <v>69</v>
      </c>
    </row>
    <row r="4" spans="1:33">
      <c r="A4" t="s">
        <v>1051</v>
      </c>
      <c r="B4" s="1">
        <v>0.61805555555555558</v>
      </c>
      <c r="C4" t="s">
        <v>226</v>
      </c>
      <c r="D4" t="s">
        <v>484</v>
      </c>
      <c r="E4" t="s">
        <v>230</v>
      </c>
      <c r="F4">
        <v>4528</v>
      </c>
      <c r="G4" t="s">
        <v>231</v>
      </c>
      <c r="H4" t="s">
        <v>232</v>
      </c>
      <c r="I4" t="s">
        <v>233</v>
      </c>
      <c r="J4" t="s">
        <v>778</v>
      </c>
      <c r="K4" t="s">
        <v>1046</v>
      </c>
      <c r="L4">
        <v>3</v>
      </c>
      <c r="M4">
        <v>77.128200000000007</v>
      </c>
      <c r="N4">
        <v>46.3339</v>
      </c>
      <c r="O4">
        <v>25.380099999999999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16.997900000000001</v>
      </c>
      <c r="X4" t="s">
        <v>751</v>
      </c>
      <c r="Y4">
        <v>1.8007</v>
      </c>
      <c r="Z4" t="s">
        <v>259</v>
      </c>
      <c r="AA4">
        <v>1.9878</v>
      </c>
      <c r="AB4" t="s">
        <v>278</v>
      </c>
      <c r="AC4">
        <v>1.7866</v>
      </c>
      <c r="AD4">
        <v>24.6</v>
      </c>
      <c r="AE4">
        <v>225.19399999999999</v>
      </c>
      <c r="AF4">
        <v>1.38</v>
      </c>
      <c r="AG4">
        <v>73</v>
      </c>
    </row>
    <row r="5" spans="1:33">
      <c r="A5" t="s">
        <v>1052</v>
      </c>
      <c r="B5" s="1">
        <v>0.61805555555555558</v>
      </c>
      <c r="C5" t="s">
        <v>226</v>
      </c>
      <c r="D5" t="s">
        <v>484</v>
      </c>
      <c r="E5" t="s">
        <v>230</v>
      </c>
      <c r="F5">
        <v>4528</v>
      </c>
      <c r="G5" t="s">
        <v>231</v>
      </c>
      <c r="H5" t="s">
        <v>232</v>
      </c>
      <c r="I5" t="s">
        <v>233</v>
      </c>
      <c r="J5" t="s">
        <v>778</v>
      </c>
      <c r="K5" t="s">
        <v>1046</v>
      </c>
      <c r="L5">
        <v>3</v>
      </c>
      <c r="M5">
        <v>64.56</v>
      </c>
      <c r="N5">
        <v>34.871899999999997</v>
      </c>
      <c r="O5">
        <v>29.494499999999999</v>
      </c>
      <c r="P5">
        <v>8.7766000000000002</v>
      </c>
      <c r="Q5">
        <v>5.9370000000000003</v>
      </c>
      <c r="R5">
        <v>5.2412999999999998</v>
      </c>
      <c r="S5">
        <v>3.6496</v>
      </c>
      <c r="T5">
        <v>2.1688000000000001</v>
      </c>
      <c r="U5">
        <v>1.3553999999999999</v>
      </c>
      <c r="V5">
        <v>1.3963000000000001</v>
      </c>
      <c r="W5">
        <v>18.8643</v>
      </c>
      <c r="X5" t="s">
        <v>250</v>
      </c>
      <c r="Y5">
        <v>0.73080000000000001</v>
      </c>
      <c r="Z5" t="s">
        <v>677</v>
      </c>
      <c r="AA5">
        <v>1.6807000000000001</v>
      </c>
      <c r="AB5" t="s">
        <v>729</v>
      </c>
      <c r="AC5">
        <v>2.0604</v>
      </c>
      <c r="AD5">
        <v>10.375</v>
      </c>
      <c r="AE5">
        <v>191.16249999999999</v>
      </c>
      <c r="AF5">
        <v>10</v>
      </c>
      <c r="AG5">
        <v>64</v>
      </c>
    </row>
    <row r="6" spans="1:33">
      <c r="A6" t="s">
        <v>1053</v>
      </c>
      <c r="B6" s="1">
        <v>0.61805555555555558</v>
      </c>
      <c r="C6" t="s">
        <v>226</v>
      </c>
      <c r="D6" t="s">
        <v>484</v>
      </c>
      <c r="E6" t="s">
        <v>230</v>
      </c>
      <c r="F6">
        <v>4528</v>
      </c>
      <c r="G6" t="s">
        <v>231</v>
      </c>
      <c r="H6" t="s">
        <v>232</v>
      </c>
      <c r="I6" t="s">
        <v>233</v>
      </c>
      <c r="J6" t="s">
        <v>778</v>
      </c>
      <c r="K6" t="s">
        <v>1046</v>
      </c>
      <c r="L6">
        <v>3</v>
      </c>
      <c r="M6">
        <v>67.073499999999996</v>
      </c>
      <c r="N6">
        <v>26.215900000000001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16.97</v>
      </c>
      <c r="X6" t="s">
        <v>1054</v>
      </c>
      <c r="Y6">
        <v>1.2150000000000001</v>
      </c>
      <c r="Z6" t="s">
        <v>607</v>
      </c>
      <c r="AA6">
        <v>0.69299999999999995</v>
      </c>
      <c r="AB6" t="s">
        <v>1055</v>
      </c>
      <c r="AC6">
        <v>1.1763999999999999</v>
      </c>
      <c r="AD6">
        <v>0.6</v>
      </c>
      <c r="AE6">
        <v>153.93109999999999</v>
      </c>
      <c r="AF6">
        <v>20</v>
      </c>
      <c r="AG6">
        <v>0</v>
      </c>
    </row>
    <row r="7" spans="1:33">
      <c r="A7" t="s">
        <v>1056</v>
      </c>
      <c r="B7" s="1">
        <v>0.61805555555555558</v>
      </c>
      <c r="C7" t="s">
        <v>226</v>
      </c>
      <c r="D7" t="s">
        <v>484</v>
      </c>
      <c r="E7" t="s">
        <v>230</v>
      </c>
      <c r="F7">
        <v>4528</v>
      </c>
      <c r="G7" t="s">
        <v>231</v>
      </c>
      <c r="H7" t="s">
        <v>232</v>
      </c>
      <c r="I7" t="s">
        <v>233</v>
      </c>
      <c r="J7" t="s">
        <v>778</v>
      </c>
      <c r="K7" t="s">
        <v>1046</v>
      </c>
      <c r="L7">
        <v>3</v>
      </c>
      <c r="M7">
        <v>48.253599999999999</v>
      </c>
      <c r="N7">
        <v>33.010100000000001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18.492899999999999</v>
      </c>
      <c r="X7" t="s">
        <v>237</v>
      </c>
      <c r="Y7">
        <v>1.8721000000000001</v>
      </c>
      <c r="Z7" t="s">
        <v>596</v>
      </c>
      <c r="AA7">
        <v>0.28050000000000003</v>
      </c>
      <c r="AB7" t="s">
        <v>593</v>
      </c>
      <c r="AC7">
        <v>2.8197999999999999</v>
      </c>
      <c r="AD7">
        <v>2.1</v>
      </c>
      <c r="AE7">
        <v>142.68029999999999</v>
      </c>
      <c r="AF7">
        <v>20</v>
      </c>
      <c r="AG7">
        <v>0</v>
      </c>
    </row>
    <row r="8" spans="1:33">
      <c r="A8" t="s">
        <v>1057</v>
      </c>
      <c r="B8" s="1">
        <v>0.61805555555555558</v>
      </c>
      <c r="C8" t="s">
        <v>226</v>
      </c>
      <c r="D8" t="s">
        <v>484</v>
      </c>
      <c r="E8" t="s">
        <v>230</v>
      </c>
      <c r="F8">
        <v>4528</v>
      </c>
      <c r="G8" t="s">
        <v>231</v>
      </c>
      <c r="H8" t="s">
        <v>232</v>
      </c>
      <c r="I8" t="s">
        <v>233</v>
      </c>
      <c r="J8" t="s">
        <v>778</v>
      </c>
      <c r="K8" t="s">
        <v>1046</v>
      </c>
      <c r="L8">
        <v>3</v>
      </c>
      <c r="M8">
        <v>41.323999999999998</v>
      </c>
      <c r="N8">
        <v>35.080300000000001</v>
      </c>
      <c r="O8">
        <v>18.394300000000001</v>
      </c>
      <c r="P8">
        <v>7.4242999999999997</v>
      </c>
      <c r="Q8">
        <v>3.6890999999999998</v>
      </c>
      <c r="R8">
        <v>2.9935</v>
      </c>
      <c r="S8">
        <v>0</v>
      </c>
      <c r="T8">
        <v>0</v>
      </c>
      <c r="U8">
        <v>0</v>
      </c>
      <c r="V8">
        <v>0</v>
      </c>
      <c r="W8">
        <v>14.095000000000001</v>
      </c>
      <c r="X8" t="s">
        <v>266</v>
      </c>
      <c r="Y8">
        <v>1.988</v>
      </c>
      <c r="Z8" t="s">
        <v>1058</v>
      </c>
      <c r="AA8">
        <v>0.69479999999999997</v>
      </c>
      <c r="AB8" t="s">
        <v>654</v>
      </c>
      <c r="AC8">
        <v>1.5468</v>
      </c>
      <c r="AD8">
        <v>2.1</v>
      </c>
      <c r="AE8">
        <v>135.44919999999999</v>
      </c>
      <c r="AF8">
        <v>20</v>
      </c>
      <c r="AG8">
        <v>47</v>
      </c>
    </row>
    <row r="9" spans="1:33">
      <c r="A9" t="s">
        <v>1059</v>
      </c>
      <c r="B9" s="1">
        <v>0.61805555555555558</v>
      </c>
      <c r="C9" t="s">
        <v>226</v>
      </c>
      <c r="D9" t="s">
        <v>484</v>
      </c>
      <c r="E9" t="s">
        <v>230</v>
      </c>
      <c r="F9">
        <v>4528</v>
      </c>
      <c r="G9" t="s">
        <v>231</v>
      </c>
      <c r="H9" t="s">
        <v>232</v>
      </c>
      <c r="I9" t="s">
        <v>233</v>
      </c>
      <c r="J9" t="s">
        <v>778</v>
      </c>
      <c r="K9" t="s">
        <v>1046</v>
      </c>
      <c r="L9">
        <v>3</v>
      </c>
      <c r="M9">
        <v>38.835000000000001</v>
      </c>
      <c r="N9">
        <v>28.6172</v>
      </c>
      <c r="O9">
        <v>17.853300000000001</v>
      </c>
      <c r="P9">
        <v>6.1870000000000003</v>
      </c>
      <c r="Q9">
        <v>4.1638999999999999</v>
      </c>
      <c r="R9">
        <v>4.8647999999999998</v>
      </c>
      <c r="S9">
        <v>2.8437999999999999</v>
      </c>
      <c r="T9">
        <v>1.6237999999999999</v>
      </c>
      <c r="U9">
        <v>1.2844</v>
      </c>
      <c r="V9">
        <v>1.5382</v>
      </c>
      <c r="W9">
        <v>15.3871</v>
      </c>
      <c r="X9" t="s">
        <v>246</v>
      </c>
      <c r="Y9">
        <v>2.0325000000000002</v>
      </c>
      <c r="Z9" t="s">
        <v>1060</v>
      </c>
      <c r="AA9">
        <v>1.3128</v>
      </c>
      <c r="AB9" t="s">
        <v>1061</v>
      </c>
      <c r="AC9">
        <v>2.9719000000000002</v>
      </c>
      <c r="AD9">
        <v>5.6665000000000001</v>
      </c>
      <c r="AE9">
        <v>135.18219999999999</v>
      </c>
      <c r="AF9">
        <v>25</v>
      </c>
      <c r="AG9">
        <v>52</v>
      </c>
    </row>
    <row r="10" spans="1:33">
      <c r="A10" t="s">
        <v>1062</v>
      </c>
      <c r="B10" s="1">
        <v>0.61805555555555558</v>
      </c>
      <c r="C10" t="s">
        <v>226</v>
      </c>
      <c r="D10" t="s">
        <v>484</v>
      </c>
      <c r="E10" t="s">
        <v>230</v>
      </c>
      <c r="F10">
        <v>4528</v>
      </c>
      <c r="G10" t="s">
        <v>231</v>
      </c>
      <c r="H10" t="s">
        <v>232</v>
      </c>
      <c r="I10" t="s">
        <v>233</v>
      </c>
      <c r="J10" t="s">
        <v>778</v>
      </c>
      <c r="K10" t="s">
        <v>1046</v>
      </c>
      <c r="L10">
        <v>3</v>
      </c>
      <c r="M10">
        <v>46.022799999999997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14.32</v>
      </c>
      <c r="X10" t="s">
        <v>273</v>
      </c>
      <c r="Y10">
        <v>1.0159</v>
      </c>
      <c r="Z10" t="s">
        <v>288</v>
      </c>
      <c r="AA10">
        <v>0.26919999999999999</v>
      </c>
      <c r="AB10" t="s">
        <v>1063</v>
      </c>
      <c r="AC10">
        <v>0.52080000000000004</v>
      </c>
      <c r="AD10">
        <v>2.1</v>
      </c>
      <c r="AE10">
        <v>134.24940000000001</v>
      </c>
      <c r="AF10">
        <v>50</v>
      </c>
      <c r="AG10">
        <v>0</v>
      </c>
    </row>
    <row r="11" spans="1:33">
      <c r="A11" t="s">
        <v>1064</v>
      </c>
      <c r="B11" s="1">
        <v>0.61805555555555558</v>
      </c>
      <c r="C11" t="s">
        <v>226</v>
      </c>
      <c r="D11" t="s">
        <v>484</v>
      </c>
      <c r="E11" t="s">
        <v>230</v>
      </c>
      <c r="F11">
        <v>4528</v>
      </c>
      <c r="G11" t="s">
        <v>231</v>
      </c>
      <c r="H11" t="s">
        <v>232</v>
      </c>
      <c r="I11" t="s">
        <v>233</v>
      </c>
      <c r="J11" t="s">
        <v>778</v>
      </c>
      <c r="K11" t="s">
        <v>1046</v>
      </c>
      <c r="L11">
        <v>3</v>
      </c>
      <c r="M11">
        <v>34.182099999999998</v>
      </c>
      <c r="N11">
        <v>39.392899999999997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10.132899999999999</v>
      </c>
      <c r="X11" t="s">
        <v>1065</v>
      </c>
      <c r="Y11">
        <v>1.1619999999999999</v>
      </c>
      <c r="Z11" t="s">
        <v>431</v>
      </c>
      <c r="AA11">
        <v>1.5653999999999999</v>
      </c>
      <c r="AB11" t="s">
        <v>664</v>
      </c>
      <c r="AC11">
        <v>1.9317</v>
      </c>
      <c r="AD11">
        <v>3.6</v>
      </c>
      <c r="AE11">
        <v>125.378</v>
      </c>
      <c r="AF11">
        <v>25</v>
      </c>
      <c r="AG11">
        <v>0</v>
      </c>
    </row>
    <row r="12" spans="1:33">
      <c r="A12" t="s">
        <v>1066</v>
      </c>
      <c r="B12" s="1">
        <v>0.61805555555555558</v>
      </c>
      <c r="C12" t="s">
        <v>226</v>
      </c>
      <c r="D12" t="s">
        <v>484</v>
      </c>
      <c r="E12" t="s">
        <v>230</v>
      </c>
      <c r="F12">
        <v>4528</v>
      </c>
      <c r="G12" t="s">
        <v>231</v>
      </c>
      <c r="H12" t="s">
        <v>232</v>
      </c>
      <c r="I12" t="s">
        <v>233</v>
      </c>
      <c r="J12" t="s">
        <v>778</v>
      </c>
      <c r="K12" t="s">
        <v>1046</v>
      </c>
      <c r="L12">
        <v>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 t="s">
        <v>1067</v>
      </c>
      <c r="Y12">
        <v>0.67769999999999997</v>
      </c>
      <c r="Z12" t="s">
        <v>1068</v>
      </c>
      <c r="AA12">
        <v>0.74509999999999998</v>
      </c>
      <c r="AB12" t="s">
        <v>722</v>
      </c>
      <c r="AC12">
        <v>0.99309999999999998</v>
      </c>
      <c r="AD12">
        <v>3.6</v>
      </c>
      <c r="AE12">
        <v>6.0159000000000002</v>
      </c>
      <c r="AF12">
        <v>33</v>
      </c>
      <c r="AG12">
        <v>0</v>
      </c>
    </row>
    <row r="13" spans="1:33">
      <c r="A13" t="s">
        <v>1069</v>
      </c>
      <c r="B13" s="1">
        <v>0.61805555555555558</v>
      </c>
      <c r="C13" t="s">
        <v>226</v>
      </c>
      <c r="D13" t="s">
        <v>484</v>
      </c>
      <c r="E13" t="s">
        <v>230</v>
      </c>
      <c r="F13">
        <v>4528</v>
      </c>
      <c r="G13" t="s">
        <v>231</v>
      </c>
      <c r="H13" t="s">
        <v>232</v>
      </c>
      <c r="I13" t="s">
        <v>233</v>
      </c>
      <c r="J13" t="s">
        <v>778</v>
      </c>
      <c r="K13" t="s">
        <v>1046</v>
      </c>
      <c r="L13">
        <v>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 t="s">
        <v>262</v>
      </c>
      <c r="Y13">
        <v>0.34110000000000001</v>
      </c>
      <c r="Z13" t="s">
        <v>1070</v>
      </c>
      <c r="AA13">
        <v>0.2235</v>
      </c>
      <c r="AB13" t="s">
        <v>787</v>
      </c>
      <c r="AC13">
        <v>1.7835000000000001</v>
      </c>
      <c r="AD13">
        <v>0.6</v>
      </c>
      <c r="AE13">
        <v>2.9481000000000002</v>
      </c>
      <c r="AF13">
        <v>33</v>
      </c>
      <c r="AG13">
        <v>0</v>
      </c>
    </row>
    <row r="14" spans="1:33">
      <c r="A14" t="s">
        <v>1071</v>
      </c>
      <c r="B14" s="1">
        <v>0.61805555555555558</v>
      </c>
      <c r="C14" t="s">
        <v>226</v>
      </c>
      <c r="D14" t="s">
        <v>484</v>
      </c>
      <c r="E14" t="s">
        <v>230</v>
      </c>
      <c r="F14">
        <v>4528</v>
      </c>
      <c r="G14" t="s">
        <v>231</v>
      </c>
      <c r="H14" t="s">
        <v>232</v>
      </c>
      <c r="I14" t="s">
        <v>233</v>
      </c>
      <c r="J14" t="s">
        <v>778</v>
      </c>
      <c r="K14" t="s">
        <v>1046</v>
      </c>
      <c r="L14">
        <v>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412</v>
      </c>
      <c r="Y14">
        <v>0.71679999999999999</v>
      </c>
      <c r="Z14" t="s">
        <v>566</v>
      </c>
      <c r="AA14">
        <v>0.22889999999999999</v>
      </c>
      <c r="AB14" t="s">
        <v>1072</v>
      </c>
      <c r="AC14">
        <v>1.7310000000000001</v>
      </c>
      <c r="AD14">
        <v>0</v>
      </c>
      <c r="AE14">
        <v>2.6766999999999999</v>
      </c>
      <c r="AF14">
        <v>50</v>
      </c>
      <c r="AG14">
        <v>0</v>
      </c>
    </row>
    <row r="51" spans="1:33" hidden="1" outlineLevel="1">
      <c r="A51" t="str">
        <f>C2</f>
        <v>Redcar</v>
      </c>
      <c r="B51">
        <f>B2</f>
        <v>0.61805555555555558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Glorious Jem</v>
      </c>
      <c r="L52" t="str">
        <f t="shared" si="0"/>
        <v>Make Me</v>
      </c>
      <c r="M52" t="str">
        <f t="shared" si="0"/>
        <v>Make Me</v>
      </c>
      <c r="N52" t="str">
        <f t="shared" ref="N52:N91" si="1">INDEX($A$2:$A$20,(MATCH(LARGE(W$2:W$20,$J52),W$2:W$20,0)))</f>
        <v>Glorious Jem</v>
      </c>
      <c r="O52" t="str">
        <f t="shared" ref="O52:O91" si="2">INDEX($A$2:$A$20,(MATCH(LARGE(AA$2:AA$20,$J52),AA$2:AA$20,0)))</f>
        <v>Kynance (IRE)</v>
      </c>
      <c r="P52" t="str">
        <f t="shared" ref="P52:P91" si="3">INDEX($A$2:$A$20,(MATCH(LARGE(Y$2:Y$20,$J52),Y$2:Y$20,0)))</f>
        <v>Mosseyb (IRE)</v>
      </c>
      <c r="Q52" t="str">
        <f t="shared" ref="Q52:Q91" si="4">INDEX($A$2:$A$20,(MATCH(LARGE(Y$2:Y$20,$J52),Y$2:Y$20,0)))</f>
        <v>Mosseyb (IRE)</v>
      </c>
      <c r="R52" t="str">
        <f t="shared" ref="R52:R91" si="5">INDEX($A$2:$A$20,(MATCH(LARGE(AD$2:AD$20,$J52),AD$2:AD$20,0)))</f>
        <v>Kynance (IRE)</v>
      </c>
      <c r="S52" t="str">
        <f t="shared" ref="S52:S80" si="6">A2</f>
        <v>Glorious Jem</v>
      </c>
      <c r="V52">
        <f t="shared" ref="V52:V80" si="7">SUM(Y52:AF52)</f>
        <v>74</v>
      </c>
      <c r="W52">
        <f t="shared" ref="W52:W80" si="8">V52-AG2</f>
        <v>74</v>
      </c>
      <c r="X52">
        <f t="shared" ref="X52:X60" si="9">IF(ISNA(W52),"",W52)</f>
        <v>74</v>
      </c>
      <c r="Y52">
        <f t="shared" ref="Y52:AA80" si="10">(($H$63+1)-(RANK(M2,M$2:M$30)))</f>
        <v>13</v>
      </c>
      <c r="Z52">
        <f t="shared" si="10"/>
        <v>12</v>
      </c>
      <c r="AA52">
        <f t="shared" si="10"/>
        <v>8</v>
      </c>
      <c r="AB52">
        <f t="shared" ref="AB52:AB80" si="11">(($H$63+1)-(RANK(W2,W$2:W$30)))</f>
        <v>13</v>
      </c>
      <c r="AC52">
        <f t="shared" ref="AC52:AC80" si="12">(($H$63+1)-(RANK(Y2,Y$2:Y$30)))</f>
        <v>5</v>
      </c>
      <c r="AD52">
        <f t="shared" ref="AD52:AD80" si="13">(($H$63+1)-(RANK(AA2,AA$2:AA$30)))</f>
        <v>8</v>
      </c>
      <c r="AE52">
        <f t="shared" ref="AE52:AF80" si="14">(($H$63+1)-(RANK(AC2,AC$2:AC$30)))</f>
        <v>3</v>
      </c>
      <c r="AF52">
        <f t="shared" si="14"/>
        <v>12</v>
      </c>
      <c r="AG52" t="str">
        <f>INDEX(S52:S92, MATCH(LARGE(X52:X92, 1),X52:X92, 0))</f>
        <v>Glorious Jem</v>
      </c>
    </row>
    <row r="53" spans="1:33" hidden="1" outlineLevel="1">
      <c r="A53" t="s">
        <v>43</v>
      </c>
      <c r="B53" t="str">
        <f>A2</f>
        <v>Glorious Jem</v>
      </c>
      <c r="C53">
        <f>AE2</f>
        <v>248.94659999999999</v>
      </c>
      <c r="D53">
        <f>AG2</f>
        <v>0</v>
      </c>
      <c r="E53">
        <f>C53-D53</f>
        <v>248.94659999999999</v>
      </c>
      <c r="F53">
        <f>SUMIF(B53:B61, B53, G53:G61)</f>
        <v>0.16187060583961688</v>
      </c>
      <c r="G53">
        <f>(1/C53)*(C53-C54)</f>
        <v>1.2621582299175805E-2</v>
      </c>
      <c r="H53">
        <f>AF2</f>
        <v>2.5</v>
      </c>
      <c r="J53">
        <v>2</v>
      </c>
      <c r="K53" t="str">
        <f t="shared" si="0"/>
        <v>Kynance (IRE)</v>
      </c>
      <c r="L53" t="str">
        <f t="shared" si="0"/>
        <v>Glorious Jem</v>
      </c>
      <c r="M53" t="str">
        <f t="shared" si="0"/>
        <v>Hula Girl</v>
      </c>
      <c r="N53" t="str">
        <f t="shared" si="1"/>
        <v>Make Me</v>
      </c>
      <c r="O53" t="str">
        <f t="shared" si="2"/>
        <v>Hula Girl</v>
      </c>
      <c r="P53" t="str">
        <f t="shared" si="3"/>
        <v>Mystical Moon (IRE)</v>
      </c>
      <c r="Q53" t="str">
        <f t="shared" si="4"/>
        <v>Mystical Moon (IRE)</v>
      </c>
      <c r="R53" t="str">
        <f t="shared" si="5"/>
        <v>Glorious Jem</v>
      </c>
      <c r="S53" t="str">
        <f t="shared" si="6"/>
        <v>Make Me</v>
      </c>
      <c r="V53">
        <f t="shared" si="7"/>
        <v>88</v>
      </c>
      <c r="W53">
        <f t="shared" si="8"/>
        <v>19</v>
      </c>
      <c r="X53">
        <f t="shared" si="9"/>
        <v>19</v>
      </c>
      <c r="Y53">
        <f t="shared" si="10"/>
        <v>11</v>
      </c>
      <c r="Z53">
        <f t="shared" si="10"/>
        <v>13</v>
      </c>
      <c r="AA53">
        <f t="shared" si="10"/>
        <v>13</v>
      </c>
      <c r="AB53">
        <f t="shared" si="11"/>
        <v>12</v>
      </c>
      <c r="AC53">
        <f t="shared" si="12"/>
        <v>9</v>
      </c>
      <c r="AD53">
        <f t="shared" si="13"/>
        <v>9</v>
      </c>
      <c r="AE53">
        <f t="shared" si="14"/>
        <v>10</v>
      </c>
      <c r="AF53">
        <f t="shared" si="14"/>
        <v>11</v>
      </c>
    </row>
    <row r="54" spans="1:33" hidden="1" outlineLevel="1">
      <c r="A54" t="s">
        <v>44</v>
      </c>
      <c r="B54" t="str">
        <f>A3</f>
        <v>Make Me</v>
      </c>
      <c r="C54">
        <f>AE3</f>
        <v>245.80449999999999</v>
      </c>
      <c r="D54">
        <f>AG3</f>
        <v>69</v>
      </c>
      <c r="E54">
        <f t="shared" ref="E54:E55" si="15">C54-D54</f>
        <v>176.80449999999999</v>
      </c>
      <c r="F54">
        <f ca="1">SUMIF(B53:B64, B54, G53:G61)</f>
        <v>0</v>
      </c>
      <c r="H54">
        <f>AF3</f>
        <v>5.5</v>
      </c>
      <c r="J54">
        <v>3</v>
      </c>
      <c r="K54" t="str">
        <f t="shared" si="0"/>
        <v>Make Me</v>
      </c>
      <c r="L54" t="str">
        <f t="shared" si="0"/>
        <v>Kynance (IRE)</v>
      </c>
      <c r="M54" t="str">
        <f t="shared" si="0"/>
        <v>Kynance (IRE)</v>
      </c>
      <c r="N54" t="str">
        <f t="shared" si="1"/>
        <v>Hula Girl</v>
      </c>
      <c r="O54" t="str">
        <f t="shared" si="2"/>
        <v>Broken Time (IRE)</v>
      </c>
      <c r="P54" t="str">
        <f t="shared" si="3"/>
        <v>Sea The Sunrise</v>
      </c>
      <c r="Q54" t="str">
        <f t="shared" si="4"/>
        <v>Sea The Sunrise</v>
      </c>
      <c r="R54" t="str">
        <f t="shared" si="5"/>
        <v>Make Me</v>
      </c>
      <c r="S54" t="str">
        <f t="shared" si="6"/>
        <v>Kynance (IRE)</v>
      </c>
      <c r="V54">
        <f t="shared" si="7"/>
        <v>87</v>
      </c>
      <c r="W54">
        <f t="shared" si="8"/>
        <v>14</v>
      </c>
      <c r="X54">
        <f t="shared" si="9"/>
        <v>14</v>
      </c>
      <c r="Y54">
        <f t="shared" si="10"/>
        <v>12</v>
      </c>
      <c r="Z54">
        <f t="shared" si="10"/>
        <v>11</v>
      </c>
      <c r="AA54">
        <f t="shared" si="10"/>
        <v>11</v>
      </c>
      <c r="AB54">
        <f t="shared" si="11"/>
        <v>9</v>
      </c>
      <c r="AC54">
        <f t="shared" si="12"/>
        <v>10</v>
      </c>
      <c r="AD54">
        <f t="shared" si="13"/>
        <v>13</v>
      </c>
      <c r="AE54">
        <f t="shared" si="14"/>
        <v>8</v>
      </c>
      <c r="AF54">
        <f t="shared" si="14"/>
        <v>13</v>
      </c>
    </row>
    <row r="55" spans="1:33" hidden="1" outlineLevel="1">
      <c r="A55" t="s">
        <v>45</v>
      </c>
      <c r="B55" t="str">
        <f>A4</f>
        <v>Kynance (IRE)</v>
      </c>
      <c r="C55">
        <f>AE4</f>
        <v>225.19399999999999</v>
      </c>
      <c r="D55">
        <f>AG4</f>
        <v>73</v>
      </c>
      <c r="E55">
        <f t="shared" si="15"/>
        <v>152.19399999999999</v>
      </c>
      <c r="F55">
        <f ca="1">SUMIF(B53:B64, B55, G53:G61)</f>
        <v>0.27644362317453541</v>
      </c>
      <c r="H55">
        <f>AF4</f>
        <v>1.38</v>
      </c>
      <c r="J55">
        <v>4</v>
      </c>
      <c r="K55" t="str">
        <f t="shared" si="0"/>
        <v>Ginger Jam</v>
      </c>
      <c r="L55" t="str">
        <f t="shared" si="0"/>
        <v>Broken Time (IRE)</v>
      </c>
      <c r="M55" t="str">
        <f t="shared" si="0"/>
        <v>Mystical Moon (IRE)</v>
      </c>
      <c r="N55" t="str">
        <f t="shared" si="1"/>
        <v>Sea The Sunrise</v>
      </c>
      <c r="O55" t="str">
        <f t="shared" si="2"/>
        <v>Mosseyb (IRE)</v>
      </c>
      <c r="P55" t="str">
        <f t="shared" si="3"/>
        <v>Kynance (IRE)</v>
      </c>
      <c r="Q55" t="str">
        <f t="shared" si="4"/>
        <v>Kynance (IRE)</v>
      </c>
      <c r="R55" t="str">
        <f t="shared" si="5"/>
        <v>Hula Girl</v>
      </c>
      <c r="S55" t="str">
        <f t="shared" si="6"/>
        <v>Hula Girl</v>
      </c>
      <c r="V55">
        <f t="shared" si="7"/>
        <v>77</v>
      </c>
      <c r="W55">
        <f t="shared" si="8"/>
        <v>13</v>
      </c>
      <c r="X55">
        <f t="shared" si="9"/>
        <v>13</v>
      </c>
      <c r="Y55">
        <f t="shared" si="10"/>
        <v>9</v>
      </c>
      <c r="Z55">
        <f t="shared" si="10"/>
        <v>8</v>
      </c>
      <c r="AA55">
        <f t="shared" si="10"/>
        <v>12</v>
      </c>
      <c r="AB55">
        <f t="shared" si="11"/>
        <v>11</v>
      </c>
      <c r="AC55">
        <f t="shared" si="12"/>
        <v>4</v>
      </c>
      <c r="AD55">
        <f t="shared" si="13"/>
        <v>12</v>
      </c>
      <c r="AE55">
        <f t="shared" si="14"/>
        <v>11</v>
      </c>
      <c r="AF55">
        <f t="shared" si="14"/>
        <v>10</v>
      </c>
    </row>
    <row r="56" spans="1:33" hidden="1" outlineLevel="1">
      <c r="A56" t="s">
        <v>46</v>
      </c>
      <c r="B56" t="str">
        <f>INDEX(A$2:A$20,MATCH(C56,M$2:M$20,0))</f>
        <v>Glorious Jem</v>
      </c>
      <c r="C56">
        <f>LARGE(M$2:M$20, D56)</f>
        <v>84.245000000000005</v>
      </c>
      <c r="D56">
        <v>1</v>
      </c>
      <c r="E56">
        <f>LARGE(M$2:M$20, F56)</f>
        <v>77.128200000000007</v>
      </c>
      <c r="F56">
        <v>2</v>
      </c>
      <c r="G56">
        <f t="shared" ref="G56:G61" si="16">IF(C56&gt;0, (1/C56)*(C56-E56), 0.1)</f>
        <v>8.4477417057392104E-2</v>
      </c>
      <c r="H56">
        <f t="shared" ref="H56:H61" si="17">INDEX(AF$2:AF$20,MATCH(B56,A$2:A$20,0))</f>
        <v>2.5</v>
      </c>
      <c r="J56">
        <v>5</v>
      </c>
      <c r="K56" t="str">
        <f t="shared" si="0"/>
        <v>Hula Girl</v>
      </c>
      <c r="L56" t="str">
        <f t="shared" si="0"/>
        <v>Mystical Moon (IRE)</v>
      </c>
      <c r="M56" t="str">
        <f t="shared" si="0"/>
        <v>Mosseyb (IRE)</v>
      </c>
      <c r="N56" t="str">
        <f t="shared" si="1"/>
        <v>Kynance (IRE)</v>
      </c>
      <c r="O56" t="str">
        <f t="shared" si="2"/>
        <v>Make Me</v>
      </c>
      <c r="P56" t="str">
        <f t="shared" si="3"/>
        <v>Make Me</v>
      </c>
      <c r="Q56" t="str">
        <f t="shared" si="4"/>
        <v>Make Me</v>
      </c>
      <c r="R56" t="str">
        <f t="shared" si="5"/>
        <v>Mosseyb (IRE)</v>
      </c>
      <c r="S56" t="str">
        <f t="shared" si="6"/>
        <v>Ginger Jam</v>
      </c>
      <c r="V56">
        <f t="shared" si="7"/>
        <v>51</v>
      </c>
      <c r="W56">
        <f t="shared" si="8"/>
        <v>51</v>
      </c>
      <c r="X56">
        <f t="shared" si="9"/>
        <v>51</v>
      </c>
      <c r="Y56">
        <f t="shared" si="10"/>
        <v>10</v>
      </c>
      <c r="Z56">
        <f t="shared" si="10"/>
        <v>5</v>
      </c>
      <c r="AA56">
        <f t="shared" si="10"/>
        <v>8</v>
      </c>
      <c r="AB56">
        <f t="shared" si="11"/>
        <v>8</v>
      </c>
      <c r="AC56">
        <f t="shared" si="12"/>
        <v>8</v>
      </c>
      <c r="AD56">
        <f t="shared" si="13"/>
        <v>5</v>
      </c>
      <c r="AE56">
        <f t="shared" si="14"/>
        <v>4</v>
      </c>
      <c r="AF56">
        <f t="shared" si="14"/>
        <v>3</v>
      </c>
    </row>
    <row r="57" spans="1:33" hidden="1" outlineLevel="1">
      <c r="A57" t="s">
        <v>25</v>
      </c>
      <c r="B57" t="str">
        <f>INDEX(A$2:A$20,MATCH(C57,W$2:W$20,0))</f>
        <v>Glorious Jem</v>
      </c>
      <c r="C57">
        <f>LARGE(W$2:W$20, D57)</f>
        <v>20.379300000000001</v>
      </c>
      <c r="D57">
        <v>1</v>
      </c>
      <c r="E57">
        <f>LARGE(W$2:W$20, F57)</f>
        <v>19.0593</v>
      </c>
      <c r="F57">
        <v>2</v>
      </c>
      <c r="G57">
        <f t="shared" si="16"/>
        <v>6.4771606483048985E-2</v>
      </c>
      <c r="H57">
        <f t="shared" si="17"/>
        <v>2.5</v>
      </c>
      <c r="J57">
        <v>6</v>
      </c>
      <c r="K57" t="str">
        <f t="shared" si="0"/>
        <v>Sea The Sunrise</v>
      </c>
      <c r="L57" t="str">
        <f t="shared" si="0"/>
        <v>Hula Girl</v>
      </c>
      <c r="M57" t="str">
        <f t="shared" si="0"/>
        <v>Glorious Jem</v>
      </c>
      <c r="N57" t="str">
        <f t="shared" si="1"/>
        <v>Ginger Jam</v>
      </c>
      <c r="O57" t="str">
        <f t="shared" si="2"/>
        <v>Glorious Jem</v>
      </c>
      <c r="P57" t="str">
        <f t="shared" si="3"/>
        <v>Ginger Jam</v>
      </c>
      <c r="Q57" t="str">
        <f t="shared" si="4"/>
        <v>Ginger Jam</v>
      </c>
      <c r="R57" t="str">
        <f t="shared" si="5"/>
        <v>Broken Time (IRE)</v>
      </c>
      <c r="S57" t="str">
        <f t="shared" si="6"/>
        <v>Sea The Sunrise</v>
      </c>
      <c r="V57">
        <f t="shared" si="7"/>
        <v>66</v>
      </c>
      <c r="W57">
        <f t="shared" si="8"/>
        <v>66</v>
      </c>
      <c r="X57">
        <f t="shared" si="9"/>
        <v>66</v>
      </c>
      <c r="Y57">
        <f t="shared" si="10"/>
        <v>8</v>
      </c>
      <c r="Z57">
        <f t="shared" si="10"/>
        <v>7</v>
      </c>
      <c r="AA57">
        <f t="shared" si="10"/>
        <v>8</v>
      </c>
      <c r="AB57">
        <f t="shared" si="11"/>
        <v>10</v>
      </c>
      <c r="AC57">
        <f t="shared" si="12"/>
        <v>11</v>
      </c>
      <c r="AD57">
        <f t="shared" si="13"/>
        <v>4</v>
      </c>
      <c r="AE57">
        <f t="shared" si="14"/>
        <v>12</v>
      </c>
      <c r="AF57">
        <f t="shared" si="14"/>
        <v>6</v>
      </c>
    </row>
    <row r="58" spans="1:33" hidden="1" outlineLevel="1">
      <c r="A58" t="s">
        <v>28</v>
      </c>
      <c r="B58" t="str">
        <f>INDEX(A$2:A$20,MATCH(C58,AA$2:AA$20,0))</f>
        <v>Kynance (IRE)</v>
      </c>
      <c r="C58">
        <f>LARGE(AA$2:AA$20, D58)</f>
        <v>1.9878</v>
      </c>
      <c r="D58">
        <v>1</v>
      </c>
      <c r="E58">
        <f>LARGE(AA$2:AA$20, F58)</f>
        <v>1.6807000000000001</v>
      </c>
      <c r="F58">
        <v>2</v>
      </c>
      <c r="G58">
        <f t="shared" si="16"/>
        <v>0.15449240366234027</v>
      </c>
      <c r="H58">
        <f t="shared" si="17"/>
        <v>1.38</v>
      </c>
      <c r="J58">
        <v>7</v>
      </c>
      <c r="K58" t="str">
        <f t="shared" si="0"/>
        <v>Bharanian Breeze</v>
      </c>
      <c r="L58" t="str">
        <f t="shared" si="0"/>
        <v>Sea The Sunrise</v>
      </c>
      <c r="M58" t="str">
        <f t="shared" si="0"/>
        <v>Glorious Jem</v>
      </c>
      <c r="N58" t="str">
        <f t="shared" si="1"/>
        <v>Mosseyb (IRE)</v>
      </c>
      <c r="O58" t="str">
        <f t="shared" si="2"/>
        <v>The Brora Pobbles</v>
      </c>
      <c r="P58" t="str">
        <f t="shared" si="3"/>
        <v>Broken Time (IRE)</v>
      </c>
      <c r="Q58" t="str">
        <f t="shared" si="4"/>
        <v>Broken Time (IRE)</v>
      </c>
      <c r="R58" t="str">
        <f t="shared" si="5"/>
        <v>Broken Time (IRE)</v>
      </c>
      <c r="S58" t="str">
        <f t="shared" si="6"/>
        <v>Mystical Moon (IRE)</v>
      </c>
      <c r="V58">
        <f t="shared" si="7"/>
        <v>59</v>
      </c>
      <c r="W58">
        <f t="shared" si="8"/>
        <v>12</v>
      </c>
      <c r="X58">
        <f t="shared" si="9"/>
        <v>12</v>
      </c>
      <c r="Y58">
        <f t="shared" si="10"/>
        <v>6</v>
      </c>
      <c r="Z58">
        <f t="shared" si="10"/>
        <v>9</v>
      </c>
      <c r="AA58">
        <f t="shared" si="10"/>
        <v>10</v>
      </c>
      <c r="AB58">
        <f t="shared" si="11"/>
        <v>5</v>
      </c>
      <c r="AC58">
        <f t="shared" si="12"/>
        <v>12</v>
      </c>
      <c r="AD58">
        <f t="shared" si="13"/>
        <v>6</v>
      </c>
      <c r="AE58">
        <f t="shared" si="14"/>
        <v>5</v>
      </c>
      <c r="AF58">
        <f t="shared" si="14"/>
        <v>6</v>
      </c>
    </row>
    <row r="59" spans="1:33" hidden="1" outlineLevel="1">
      <c r="A59" t="s">
        <v>30</v>
      </c>
      <c r="B59" t="str">
        <f>INDEX(A$2:A$20,MATCH(C59,AC$2:AC$20,0))</f>
        <v>Mosseyb (IRE)</v>
      </c>
      <c r="C59">
        <f>LARGE(AC$2:AC$20, D59)</f>
        <v>2.9719000000000002</v>
      </c>
      <c r="D59">
        <v>1</v>
      </c>
      <c r="E59">
        <f>LARGE(AC$2:AC$20, F59)</f>
        <v>2.8197999999999999</v>
      </c>
      <c r="F59">
        <v>2</v>
      </c>
      <c r="G59">
        <f t="shared" si="16"/>
        <v>5.1179380194488484E-2</v>
      </c>
      <c r="H59">
        <f t="shared" si="17"/>
        <v>25</v>
      </c>
      <c r="J59">
        <v>8</v>
      </c>
      <c r="K59" t="str">
        <f t="shared" si="0"/>
        <v>Mystical Moon (IRE)</v>
      </c>
      <c r="L59" t="str">
        <f t="shared" si="0"/>
        <v>Mosseyb (IRE)</v>
      </c>
      <c r="M59" t="str">
        <f t="shared" si="0"/>
        <v>Glorious Jem</v>
      </c>
      <c r="N59" t="str">
        <f t="shared" si="1"/>
        <v>Bharanian Breeze</v>
      </c>
      <c r="O59" t="str">
        <f t="shared" si="2"/>
        <v>Mystical Moon (IRE)</v>
      </c>
      <c r="P59" t="str">
        <f t="shared" si="3"/>
        <v>Bharanian Breeze</v>
      </c>
      <c r="Q59" t="str">
        <f t="shared" si="4"/>
        <v>Bharanian Breeze</v>
      </c>
      <c r="R59" t="str">
        <f t="shared" si="5"/>
        <v>Sea The Sunrise</v>
      </c>
      <c r="S59" t="str">
        <f t="shared" si="6"/>
        <v>Mosseyb (IRE)</v>
      </c>
      <c r="V59">
        <f t="shared" si="7"/>
        <v>72</v>
      </c>
      <c r="W59">
        <f t="shared" si="8"/>
        <v>20</v>
      </c>
      <c r="X59">
        <f t="shared" si="9"/>
        <v>20</v>
      </c>
      <c r="Y59">
        <f t="shared" si="10"/>
        <v>5</v>
      </c>
      <c r="Z59">
        <f t="shared" si="10"/>
        <v>6</v>
      </c>
      <c r="AA59">
        <f t="shared" si="10"/>
        <v>9</v>
      </c>
      <c r="AB59">
        <f t="shared" si="11"/>
        <v>7</v>
      </c>
      <c r="AC59">
        <f t="shared" si="12"/>
        <v>13</v>
      </c>
      <c r="AD59">
        <f t="shared" si="13"/>
        <v>10</v>
      </c>
      <c r="AE59">
        <f t="shared" si="14"/>
        <v>13</v>
      </c>
      <c r="AF59">
        <f t="shared" si="14"/>
        <v>9</v>
      </c>
    </row>
    <row r="60" spans="1:33" hidden="1" outlineLevel="1">
      <c r="A60" t="s">
        <v>26</v>
      </c>
      <c r="B60" t="str">
        <f>INDEX(A$2:A$20,MATCH(C60,Y$2:Y$20,0))</f>
        <v>Mosseyb (IRE)</v>
      </c>
      <c r="C60">
        <f>LARGE(Y$2:Y$20, D60)</f>
        <v>2.0325000000000002</v>
      </c>
      <c r="D60">
        <v>1</v>
      </c>
      <c r="E60">
        <f>LARGE(Y$2:Y$20, F60)</f>
        <v>1.988</v>
      </c>
      <c r="F60">
        <v>2</v>
      </c>
      <c r="G60">
        <f t="shared" si="16"/>
        <v>2.1894218942189521E-2</v>
      </c>
      <c r="H60">
        <f t="shared" si="17"/>
        <v>25</v>
      </c>
      <c r="J60">
        <v>9</v>
      </c>
      <c r="K60" t="str">
        <f t="shared" si="0"/>
        <v>Mosseyb (IRE)</v>
      </c>
      <c r="L60" t="str">
        <f t="shared" si="0"/>
        <v>Ginger Jam</v>
      </c>
      <c r="M60" t="str">
        <f t="shared" si="0"/>
        <v>Glorious Jem</v>
      </c>
      <c r="N60" t="str">
        <f t="shared" si="1"/>
        <v>Mystical Moon (IRE)</v>
      </c>
      <c r="O60" t="str">
        <f t="shared" si="2"/>
        <v>Ginger Jam</v>
      </c>
      <c r="P60" t="str">
        <f t="shared" si="3"/>
        <v>Glorious Jem</v>
      </c>
      <c r="Q60" t="str">
        <f t="shared" si="4"/>
        <v>Glorious Jem</v>
      </c>
      <c r="R60" t="str">
        <f t="shared" si="5"/>
        <v>Sea The Sunrise</v>
      </c>
      <c r="S60" t="str">
        <f t="shared" si="6"/>
        <v>Bharanian Breeze</v>
      </c>
      <c r="V60">
        <f t="shared" si="7"/>
        <v>41</v>
      </c>
      <c r="W60">
        <f t="shared" si="8"/>
        <v>41</v>
      </c>
      <c r="X60">
        <f t="shared" si="9"/>
        <v>41</v>
      </c>
      <c r="Y60">
        <f t="shared" si="10"/>
        <v>7</v>
      </c>
      <c r="Z60">
        <f t="shared" si="10"/>
        <v>4</v>
      </c>
      <c r="AA60">
        <f t="shared" si="10"/>
        <v>8</v>
      </c>
      <c r="AB60">
        <f t="shared" si="11"/>
        <v>6</v>
      </c>
      <c r="AC60">
        <f t="shared" si="12"/>
        <v>6</v>
      </c>
      <c r="AD60">
        <f t="shared" si="13"/>
        <v>3</v>
      </c>
      <c r="AE60">
        <f t="shared" si="14"/>
        <v>1</v>
      </c>
      <c r="AF60">
        <f t="shared" si="14"/>
        <v>6</v>
      </c>
    </row>
    <row r="61" spans="1:33" hidden="1" outlineLevel="1">
      <c r="A61" t="s">
        <v>47</v>
      </c>
      <c r="B61" t="str">
        <f>INDEX(A$2:A$20,MATCH(C61,AD$2:AD$20,0))</f>
        <v>Kynance (IRE)</v>
      </c>
      <c r="C61">
        <f>LARGE(AD$2:AD$20, D61)</f>
        <v>24.6</v>
      </c>
      <c r="D61">
        <v>1</v>
      </c>
      <c r="E61">
        <f>LARGE(AD$2:AD$20, F61)</f>
        <v>21.6</v>
      </c>
      <c r="F61">
        <v>2</v>
      </c>
      <c r="G61">
        <f t="shared" si="16"/>
        <v>0.12195121951219512</v>
      </c>
      <c r="H61">
        <f t="shared" si="17"/>
        <v>1.38</v>
      </c>
      <c r="J61">
        <v>10</v>
      </c>
      <c r="K61" t="str">
        <f t="shared" si="0"/>
        <v>Broken Time (IRE)</v>
      </c>
      <c r="L61" t="str">
        <f t="shared" si="0"/>
        <v>Bharanian Breeze</v>
      </c>
      <c r="M61" t="str">
        <f t="shared" si="0"/>
        <v>Glorious Jem</v>
      </c>
      <c r="N61" t="str">
        <f t="shared" si="1"/>
        <v>Broken Time (IRE)</v>
      </c>
      <c r="O61" t="str">
        <f t="shared" si="2"/>
        <v>Sea The Sunrise</v>
      </c>
      <c r="P61" t="str">
        <f t="shared" si="3"/>
        <v>Hula Girl</v>
      </c>
      <c r="Q61" t="str">
        <f t="shared" si="4"/>
        <v>Hula Girl</v>
      </c>
      <c r="R61" t="str">
        <f t="shared" si="5"/>
        <v>Sea The Sunrise</v>
      </c>
      <c r="S61" t="str">
        <f t="shared" si="6"/>
        <v>Broken Time (IRE)</v>
      </c>
      <c r="V61">
        <f t="shared" si="7"/>
        <v>61</v>
      </c>
      <c r="W61">
        <f t="shared" si="8"/>
        <v>61</v>
      </c>
      <c r="X61">
        <f>IF(ISNA(W61),"",W61)</f>
        <v>61</v>
      </c>
      <c r="Y61">
        <f t="shared" si="10"/>
        <v>4</v>
      </c>
      <c r="Z61">
        <f t="shared" si="10"/>
        <v>10</v>
      </c>
      <c r="AA61">
        <f t="shared" si="10"/>
        <v>8</v>
      </c>
      <c r="AB61">
        <f t="shared" si="11"/>
        <v>4</v>
      </c>
      <c r="AC61">
        <f t="shared" si="12"/>
        <v>7</v>
      </c>
      <c r="AD61">
        <f t="shared" si="13"/>
        <v>11</v>
      </c>
      <c r="AE61">
        <f t="shared" si="14"/>
        <v>9</v>
      </c>
      <c r="AF61">
        <f t="shared" si="14"/>
        <v>8</v>
      </c>
    </row>
    <row r="62" spans="1:33" hidden="1" outlineLevel="1">
      <c r="A62" t="s">
        <v>116</v>
      </c>
      <c r="B62" t="str">
        <f>IF(OR(D2="5f ", D2="6f ", D2="7f ", D2="1m "), B57, IF(J2="2yo", B59, B53))</f>
        <v>Glorious Jem</v>
      </c>
      <c r="J62">
        <v>11</v>
      </c>
      <c r="K62" t="str">
        <f t="shared" si="0"/>
        <v>The Brora Pobbles</v>
      </c>
      <c r="L62" t="str">
        <f t="shared" si="0"/>
        <v>Bharanian Breeze</v>
      </c>
      <c r="M62" t="str">
        <f t="shared" si="0"/>
        <v>Glorious Jem</v>
      </c>
      <c r="N62" t="str">
        <f t="shared" si="1"/>
        <v>The Brora Pobbles</v>
      </c>
      <c r="O62" t="str">
        <f t="shared" si="2"/>
        <v>Bharanian Breeze</v>
      </c>
      <c r="P62" t="str">
        <f t="shared" si="3"/>
        <v>Phantasmal</v>
      </c>
      <c r="Q62" t="str">
        <f t="shared" si="4"/>
        <v>Phantasmal</v>
      </c>
      <c r="R62" t="str">
        <f t="shared" si="5"/>
        <v>Ginger Jam</v>
      </c>
      <c r="S62" t="str">
        <f t="shared" si="6"/>
        <v>The Brora Pobbles</v>
      </c>
      <c r="V62">
        <f t="shared" si="7"/>
        <v>38</v>
      </c>
      <c r="W62">
        <f t="shared" si="8"/>
        <v>38</v>
      </c>
      <c r="X62">
        <f t="shared" ref="X62:X80" si="18">IF(ISNA(W62),"",W62)</f>
        <v>38</v>
      </c>
      <c r="Y62">
        <f t="shared" si="10"/>
        <v>3</v>
      </c>
      <c r="Z62">
        <f t="shared" si="10"/>
        <v>4</v>
      </c>
      <c r="AA62">
        <f t="shared" si="10"/>
        <v>8</v>
      </c>
      <c r="AB62">
        <f t="shared" si="11"/>
        <v>3</v>
      </c>
      <c r="AC62">
        <f t="shared" si="12"/>
        <v>2</v>
      </c>
      <c r="AD62">
        <f t="shared" si="13"/>
        <v>7</v>
      </c>
      <c r="AE62">
        <f t="shared" si="14"/>
        <v>3</v>
      </c>
      <c r="AF62">
        <f t="shared" si="14"/>
        <v>8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Glorious Jem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13</v>
      </c>
      <c r="J63">
        <v>12</v>
      </c>
      <c r="K63" t="str">
        <f t="shared" si="0"/>
        <v>The Brora Pobbles</v>
      </c>
      <c r="L63" t="str">
        <f t="shared" si="0"/>
        <v>Bharanian Breeze</v>
      </c>
      <c r="M63" t="str">
        <f t="shared" si="0"/>
        <v>Glorious Jem</v>
      </c>
      <c r="N63" t="str">
        <f t="shared" si="1"/>
        <v>The Brora Pobbles</v>
      </c>
      <c r="O63" t="str">
        <f t="shared" si="2"/>
        <v>Phantasmal</v>
      </c>
      <c r="P63" t="str">
        <f t="shared" si="3"/>
        <v>The Brora Pobbles</v>
      </c>
      <c r="Q63" t="str">
        <f t="shared" si="4"/>
        <v>The Brora Pobbles</v>
      </c>
      <c r="R63" t="str">
        <f t="shared" si="5"/>
        <v>Ginger Jam</v>
      </c>
      <c r="S63" t="str">
        <f t="shared" si="6"/>
        <v>Proceeding</v>
      </c>
      <c r="V63">
        <f t="shared" si="7"/>
        <v>30</v>
      </c>
      <c r="W63">
        <f t="shared" si="8"/>
        <v>30</v>
      </c>
      <c r="X63">
        <f t="shared" si="18"/>
        <v>30</v>
      </c>
      <c r="Y63">
        <f t="shared" si="10"/>
        <v>3</v>
      </c>
      <c r="Z63">
        <f t="shared" si="10"/>
        <v>4</v>
      </c>
      <c r="AA63">
        <f t="shared" si="10"/>
        <v>8</v>
      </c>
      <c r="AB63">
        <f t="shared" si="11"/>
        <v>3</v>
      </c>
      <c r="AC63">
        <f t="shared" si="12"/>
        <v>1</v>
      </c>
      <c r="AD63">
        <f t="shared" si="13"/>
        <v>1</v>
      </c>
      <c r="AE63">
        <f t="shared" si="14"/>
        <v>7</v>
      </c>
      <c r="AF63">
        <f t="shared" si="14"/>
        <v>3</v>
      </c>
    </row>
    <row r="64" spans="1:33" hidden="1" outlineLevel="1">
      <c r="A64" t="s">
        <v>48</v>
      </c>
      <c r="B64" t="str">
        <f>INDEX(B53:B63,MODE(MATCH(B53:B63,B53:B63,0)))</f>
        <v>Glorious Jem</v>
      </c>
      <c r="C64">
        <f>INDEX(AF$2:AF$20,MATCH(B64,A$2:A$20,0))</f>
        <v>2.5</v>
      </c>
      <c r="D64">
        <v>1</v>
      </c>
      <c r="E64">
        <f>SUMIF(B53:B61, B64, G53:G61)</f>
        <v>0.16187060583961688</v>
      </c>
      <c r="F64">
        <v>0</v>
      </c>
      <c r="G64" t="str">
        <f>K2</f>
        <v>Watch Racing UK In HD Maiden Stakes</v>
      </c>
      <c r="J64">
        <v>13</v>
      </c>
      <c r="K64" t="str">
        <f t="shared" si="0"/>
        <v>The Brora Pobbles</v>
      </c>
      <c r="L64" t="str">
        <f t="shared" si="0"/>
        <v>Bharanian Breeze</v>
      </c>
      <c r="M64" t="str">
        <f t="shared" si="0"/>
        <v>Glorious Jem</v>
      </c>
      <c r="N64" t="str">
        <f t="shared" si="1"/>
        <v>The Brora Pobbles</v>
      </c>
      <c r="O64" t="str">
        <f t="shared" si="2"/>
        <v>Proceeding</v>
      </c>
      <c r="P64" t="str">
        <f t="shared" si="3"/>
        <v>Proceeding</v>
      </c>
      <c r="Q64" t="str">
        <f t="shared" si="4"/>
        <v>Proceeding</v>
      </c>
      <c r="R64" t="str">
        <f t="shared" si="5"/>
        <v>Phantasmal</v>
      </c>
      <c r="S64" t="str">
        <f t="shared" si="6"/>
        <v>Phantasmal</v>
      </c>
      <c r="V64">
        <f t="shared" si="7"/>
        <v>30</v>
      </c>
      <c r="W64">
        <f t="shared" si="8"/>
        <v>30</v>
      </c>
      <c r="X64">
        <f t="shared" si="18"/>
        <v>30</v>
      </c>
      <c r="Y64">
        <f t="shared" si="10"/>
        <v>3</v>
      </c>
      <c r="Z64">
        <f t="shared" si="10"/>
        <v>4</v>
      </c>
      <c r="AA64">
        <f t="shared" si="10"/>
        <v>8</v>
      </c>
      <c r="AB64">
        <f t="shared" si="11"/>
        <v>3</v>
      </c>
      <c r="AC64">
        <f t="shared" si="12"/>
        <v>3</v>
      </c>
      <c r="AD64">
        <f t="shared" si="13"/>
        <v>2</v>
      </c>
      <c r="AE64">
        <f t="shared" si="14"/>
        <v>6</v>
      </c>
      <c r="AF64">
        <f t="shared" si="14"/>
        <v>1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1</v>
      </c>
      <c r="G65" t="str">
        <f>D2</f>
        <v xml:space="preserve">7f </v>
      </c>
      <c r="H65">
        <f>LARGE(G58:G60, 1)</f>
        <v>0.15449240366234027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>
        <f t="shared" si="10"/>
        <v>3</v>
      </c>
      <c r="Z65">
        <f t="shared" si="10"/>
        <v>4</v>
      </c>
      <c r="AA65">
        <f t="shared" si="10"/>
        <v>8</v>
      </c>
      <c r="AB65">
        <f t="shared" si="11"/>
        <v>3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>
        <f t="shared" si="14"/>
        <v>1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4528</v>
      </c>
      <c r="H66">
        <f ca="1">LARGE(F53:F55, 1)</f>
        <v>0.27644362317453541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>
        <f t="shared" si="10"/>
        <v>3</v>
      </c>
      <c r="Z66">
        <f t="shared" si="10"/>
        <v>4</v>
      </c>
      <c r="AA66">
        <f t="shared" si="10"/>
        <v>8</v>
      </c>
      <c r="AB66">
        <f t="shared" si="11"/>
        <v>3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>
        <f t="shared" si="14"/>
        <v>1</v>
      </c>
    </row>
    <row r="67" spans="1:32" hidden="1" outlineLevel="1">
      <c r="A67" t="s">
        <v>67</v>
      </c>
      <c r="B67" t="str">
        <f ca="1">H67</f>
        <v>Kynance (IRE)</v>
      </c>
      <c r="F67">
        <f>IF(H63&lt;11, F66+1, F66)</f>
        <v>1</v>
      </c>
      <c r="G67" t="str">
        <f>G2</f>
        <v>Soft</v>
      </c>
      <c r="H67" t="str">
        <f ca="1">INDEX(B53:B55,MATCH(H66,F53:F55,0))</f>
        <v>Kynance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>
        <f t="shared" si="10"/>
        <v>3</v>
      </c>
      <c r="Z67">
        <f t="shared" si="10"/>
        <v>4</v>
      </c>
      <c r="AA67">
        <f t="shared" si="10"/>
        <v>8</v>
      </c>
      <c r="AB67">
        <f t="shared" si="11"/>
        <v>3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>
        <f t="shared" si="14"/>
        <v>1</v>
      </c>
    </row>
    <row r="68" spans="1:32" hidden="1" outlineLevel="1">
      <c r="A68" t="str">
        <f ca="1">INDEX(B62:B67,MODE(MATCH(B62:B67,B62:B67,0)))</f>
        <v>Glorious Jem</v>
      </c>
      <c r="B68" t="str">
        <f ca="1">IF(ISNA(A68), B56, A68)</f>
        <v>Glorious Jem</v>
      </c>
      <c r="C68">
        <f ca="1">INDEX(AF$2:AF$20,MATCH(B68,A$2:A$20,0))</f>
        <v>2.5</v>
      </c>
      <c r="D68">
        <v>1</v>
      </c>
      <c r="F68">
        <f ca="1">IF(E70&gt;0.5, F67+1, F67)</f>
        <v>1</v>
      </c>
      <c r="G68" t="str">
        <f>I2</f>
        <v>Non Handicap</v>
      </c>
      <c r="H68">
        <f ca="1">IF(G66&gt;10000, G70+1, G70)</f>
        <v>0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>
        <f t="shared" si="10"/>
        <v>3</v>
      </c>
      <c r="Z68">
        <f t="shared" si="10"/>
        <v>4</v>
      </c>
      <c r="AA68">
        <f t="shared" si="10"/>
        <v>8</v>
      </c>
      <c r="AB68">
        <f t="shared" si="11"/>
        <v>3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>
        <f t="shared" si="14"/>
        <v>1</v>
      </c>
    </row>
    <row r="69" spans="1:32" hidden="1" outlineLevel="1">
      <c r="A69" t="s">
        <v>51</v>
      </c>
      <c r="B69" t="str">
        <f ca="1">IF(OR(ISNA(B68), B68="no selection"), B64, B68)</f>
        <v>Glorious Jem</v>
      </c>
      <c r="C69">
        <f ca="1">INDEX(AF$2:AF$20,MATCH(B69,A$2:A$20,0))</f>
        <v>2.5</v>
      </c>
      <c r="D69">
        <v>1</v>
      </c>
      <c r="F69">
        <f ca="1">IF(E70&gt;1, F68+1, F68)</f>
        <v>1</v>
      </c>
      <c r="G69">
        <f ca="1">IF(G66&lt;5000, F70-1, F70)</f>
        <v>0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>
        <f t="shared" si="10"/>
        <v>3</v>
      </c>
      <c r="Z69">
        <f t="shared" si="10"/>
        <v>4</v>
      </c>
      <c r="AA69">
        <f t="shared" si="10"/>
        <v>8</v>
      </c>
      <c r="AB69">
        <f t="shared" si="11"/>
        <v>3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>
        <f t="shared" si="14"/>
        <v>1</v>
      </c>
    </row>
    <row r="70" spans="1:32" hidden="1" outlineLevel="1">
      <c r="A70" t="s">
        <v>62</v>
      </c>
      <c r="B70" t="str">
        <f ca="1">IF(B69=FALSE, B53, B69)</f>
        <v>Glorious Jem</v>
      </c>
      <c r="C70">
        <f ca="1">INDEX(AF$2:AF$20,MATCH(B70,A$2:A$20,0))</f>
        <v>2.5</v>
      </c>
      <c r="D70">
        <v>1</v>
      </c>
      <c r="E70">
        <f ca="1">SUMIF(B53:B61, B70, G53:G61)</f>
        <v>0.16187060583961688</v>
      </c>
      <c r="F70">
        <f ca="1">IF(E70&gt;1.5, F69+1, F69)</f>
        <v>1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>
        <f t="shared" si="10"/>
        <v>3</v>
      </c>
      <c r="Z70">
        <f t="shared" si="10"/>
        <v>4</v>
      </c>
      <c r="AA70">
        <f t="shared" si="10"/>
        <v>8</v>
      </c>
      <c r="AB70">
        <f t="shared" si="11"/>
        <v>3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>
        <f t="shared" si="14"/>
        <v>1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>
        <f t="shared" si="10"/>
        <v>3</v>
      </c>
      <c r="Z71">
        <f t="shared" si="10"/>
        <v>4</v>
      </c>
      <c r="AA71">
        <f t="shared" si="10"/>
        <v>8</v>
      </c>
      <c r="AB71">
        <f t="shared" si="11"/>
        <v>3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>
        <f t="shared" si="14"/>
        <v>1</v>
      </c>
    </row>
    <row r="72" spans="1:32" hidden="1" outlineLevel="1">
      <c r="A72" t="s">
        <v>98</v>
      </c>
      <c r="B72" t="str">
        <f>B53</f>
        <v>Glorious Jem</v>
      </c>
      <c r="C72">
        <f>C53</f>
        <v>248.94659999999999</v>
      </c>
      <c r="D72">
        <f>(1/C72)*(C72-C73)</f>
        <v>1.2621582299175805E-2</v>
      </c>
      <c r="E72">
        <f>H53</f>
        <v>2.5</v>
      </c>
      <c r="F72">
        <f>(E72*10)-10</f>
        <v>15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>
        <f t="shared" si="10"/>
        <v>3</v>
      </c>
      <c r="Z72">
        <f t="shared" si="10"/>
        <v>4</v>
      </c>
      <c r="AA72">
        <f t="shared" si="10"/>
        <v>8</v>
      </c>
      <c r="AB72">
        <f t="shared" si="11"/>
        <v>3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>
        <f t="shared" si="14"/>
        <v>1</v>
      </c>
    </row>
    <row r="73" spans="1:32" hidden="1" outlineLevel="1">
      <c r="A73" t="s">
        <v>99</v>
      </c>
      <c r="B73" t="str">
        <f t="shared" ref="B73:C74" si="19">B54</f>
        <v>Make Me</v>
      </c>
      <c r="C73">
        <f t="shared" si="19"/>
        <v>245.80449999999999</v>
      </c>
      <c r="D73">
        <f>(1/C73)*(C73-C74)</f>
        <v>8.3849156545140566E-2</v>
      </c>
      <c r="E73">
        <f t="shared" ref="E73:E74" si="20">H54</f>
        <v>5.5</v>
      </c>
      <c r="F73">
        <f>(E73*10)-10</f>
        <v>45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>
        <f t="shared" si="10"/>
        <v>3</v>
      </c>
      <c r="Z73">
        <f t="shared" si="10"/>
        <v>4</v>
      </c>
      <c r="AA73">
        <f t="shared" si="10"/>
        <v>8</v>
      </c>
      <c r="AB73">
        <f t="shared" si="11"/>
        <v>3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>
        <f t="shared" si="14"/>
        <v>1</v>
      </c>
    </row>
    <row r="74" spans="1:32" hidden="1" outlineLevel="1">
      <c r="A74" t="s">
        <v>100</v>
      </c>
      <c r="B74" t="str">
        <f t="shared" si="19"/>
        <v>Kynance (IRE)</v>
      </c>
      <c r="C74">
        <f t="shared" si="19"/>
        <v>225.19399999999999</v>
      </c>
      <c r="E74">
        <f t="shared" si="20"/>
        <v>1.38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>
        <f t="shared" si="10"/>
        <v>3</v>
      </c>
      <c r="Z74">
        <f t="shared" si="10"/>
        <v>4</v>
      </c>
      <c r="AA74">
        <f t="shared" si="10"/>
        <v>8</v>
      </c>
      <c r="AB74">
        <f t="shared" si="11"/>
        <v>3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>
        <f t="shared" si="14"/>
        <v>1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>
        <f t="shared" si="10"/>
        <v>3</v>
      </c>
      <c r="Z75">
        <f t="shared" si="10"/>
        <v>4</v>
      </c>
      <c r="AA75">
        <f t="shared" si="10"/>
        <v>8</v>
      </c>
      <c r="AB75">
        <f t="shared" si="11"/>
        <v>3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>
        <f t="shared" si="14"/>
        <v>1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>
        <f t="shared" si="10"/>
        <v>3</v>
      </c>
      <c r="Z76">
        <f t="shared" si="10"/>
        <v>4</v>
      </c>
      <c r="AA76">
        <f t="shared" si="10"/>
        <v>8</v>
      </c>
      <c r="AB76">
        <f t="shared" si="11"/>
        <v>3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>
        <f t="shared" si="14"/>
        <v>1</v>
      </c>
    </row>
    <row r="77" spans="1:32" hidden="1" outlineLevel="1">
      <c r="A77" t="s">
        <v>105</v>
      </c>
      <c r="B77">
        <f>SMALL(AF2:AF50, 1)</f>
        <v>1.38</v>
      </c>
      <c r="C77">
        <f>SMALL(AF2:AF50, 1)</f>
        <v>1.38</v>
      </c>
      <c r="D77" t="str">
        <f>IF(G77&lt;=3, "YES", "NO")</f>
        <v>YES</v>
      </c>
      <c r="E77">
        <f>IF(C77=0,SMALL(AF2:AF49,2), C77)</f>
        <v>1.38</v>
      </c>
      <c r="F77">
        <f>IF(E77=0, SMALL(AF2:AF49, 3), E77)</f>
        <v>1.38</v>
      </c>
      <c r="G77">
        <f>IF(F77=0, SMALL(AF2:AF49, 4), F77)</f>
        <v>1.38</v>
      </c>
      <c r="H77" t="str">
        <f>INDEX(A2:A50, MATCH(G77, AF2:AF50, 0))</f>
        <v>Kynance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>
        <f t="shared" si="10"/>
        <v>3</v>
      </c>
      <c r="Z77">
        <f t="shared" si="10"/>
        <v>4</v>
      </c>
      <c r="AA77">
        <f t="shared" si="10"/>
        <v>8</v>
      </c>
      <c r="AB77">
        <f t="shared" si="11"/>
        <v>3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>
        <f t="shared" si="14"/>
        <v>1</v>
      </c>
    </row>
    <row r="78" spans="1:32" hidden="1" outlineLevel="1">
      <c r="A78" t="s">
        <v>106</v>
      </c>
      <c r="B78">
        <f>INDEX(AE2:AE50, MATCH(H77, A2:A50, 0))</f>
        <v>225.19399999999999</v>
      </c>
      <c r="C78">
        <f>(B79-B78)+0.01</f>
        <v>23.762600000000003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>
        <f t="shared" si="10"/>
        <v>3</v>
      </c>
      <c r="Z78">
        <f t="shared" si="10"/>
        <v>4</v>
      </c>
      <c r="AA78">
        <f t="shared" si="10"/>
        <v>8</v>
      </c>
      <c r="AB78">
        <f t="shared" si="11"/>
        <v>3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>
        <f t="shared" si="14"/>
        <v>1</v>
      </c>
    </row>
    <row r="79" spans="1:32" hidden="1" outlineLevel="1">
      <c r="A79" t="s">
        <v>107</v>
      </c>
      <c r="B79">
        <f>LARGE(AE2:AE50, 1)</f>
        <v>248.94659999999999</v>
      </c>
      <c r="C79">
        <f>C78/B79</f>
        <v>9.5452599071447472E-2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Kynance (IRE) is highly rated.</v>
      </c>
      <c r="H79" t="str">
        <f>INDEX(A2:A50, MATCH(B79, AE2:AE50, 0))</f>
        <v>Glorious Jem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>
        <f t="shared" si="10"/>
        <v>3</v>
      </c>
      <c r="Z79">
        <f t="shared" si="10"/>
        <v>4</v>
      </c>
      <c r="AA79">
        <f t="shared" si="10"/>
        <v>8</v>
      </c>
      <c r="AB79">
        <f t="shared" si="11"/>
        <v>3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>
        <f t="shared" si="14"/>
        <v>1</v>
      </c>
    </row>
    <row r="80" spans="1:32" hidden="1" outlineLevel="1">
      <c r="A80" t="s">
        <v>108</v>
      </c>
      <c r="B80">
        <f>INDEX(W2:W50,MATCH(H77,A2:A50,0))</f>
        <v>16.997900000000001</v>
      </c>
      <c r="C80">
        <f>(B81-B80)+0.01</f>
        <v>3.3913999999999991</v>
      </c>
      <c r="D80" t="str">
        <f>D2</f>
        <v xml:space="preserve">7f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>
        <f t="shared" si="10"/>
        <v>3</v>
      </c>
      <c r="Z80">
        <f t="shared" si="10"/>
        <v>4</v>
      </c>
      <c r="AA80">
        <f t="shared" si="10"/>
        <v>8</v>
      </c>
      <c r="AB80">
        <f t="shared" si="11"/>
        <v>3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>
        <f t="shared" si="14"/>
        <v>1</v>
      </c>
    </row>
    <row r="81" spans="1:19" hidden="1" outlineLevel="1">
      <c r="A81" t="s">
        <v>109</v>
      </c>
      <c r="B81">
        <f>LARGE(W2:W49, 1)</f>
        <v>20.379300000000001</v>
      </c>
      <c r="C81">
        <f>C80/B81</f>
        <v>0.16641395926258504</v>
      </c>
      <c r="D81" t="str">
        <f>IF(AND(OR(D2="5f ", D2="6f ", D2="7f ", D2="1m "), C81&gt;0.15), "YES", "NO")</f>
        <v>YES</v>
      </c>
      <c r="G81" t="str">
        <f>IF(D81="YES", CONCATENATE("PLUS: The fastest horse "&amp;H82&amp;" is "&amp;ROUND(C81*100, 2)&amp;"% ahead of the lay selection "&amp;H77&amp;". "), "NEUTRAL: Speed is not a factor.")</f>
        <v xml:space="preserve">PLUS: The fastest horse  is 16.64% ahead of the lay selection Kynance (IRE). </v>
      </c>
      <c r="H81" t="str">
        <f>INDEX(A2:A50,MATCH(B81,INDEX(W2:W50,0)))</f>
        <v>Phantasmal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Redcar</v>
      </c>
    </row>
    <row r="82" spans="1:19" hidden="1" outlineLevel="1">
      <c r="A82" t="s">
        <v>110</v>
      </c>
      <c r="B82">
        <f>INDEX(M2:M49, MATCH(H77, A2:A49, 0))</f>
        <v>77.128200000000007</v>
      </c>
      <c r="C82">
        <f>(B83-B82)+0.01</f>
        <v>7.1267999999999976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84.245000000000005</v>
      </c>
      <c r="C83">
        <f>C82/B83</f>
        <v>8.4596118464003764E-2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Kynance (IRE)is the form horse.</v>
      </c>
      <c r="H83" t="str">
        <f>INDEX(A2:A50,MATCH(B83,INDEX(M2:M50,0)))</f>
        <v>Phantasmal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1.7866</v>
      </c>
      <c r="C84">
        <f>(B85-B84)+0.01</f>
        <v>1.1953000000000003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2.9719000000000002</v>
      </c>
      <c r="C85">
        <f>C84/B85</f>
        <v>0.40220061240284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Mosseyb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24.6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24.6</v>
      </c>
      <c r="C87">
        <f>C86/B87</f>
        <v>4.0650406504065041E-4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Kynance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1.8007</v>
      </c>
      <c r="C88">
        <f>B89-B88</f>
        <v>0.23180000000000023</v>
      </c>
      <c r="H88" t="str">
        <f>INDEX(X2:X50, MATCH(B88, Y2:Y50, 0))</f>
        <v>Marsh, Finley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2.0325000000000002</v>
      </c>
      <c r="C89">
        <f>C88/B89</f>
        <v>0.11404674046740478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Fanning, Joe. </v>
      </c>
      <c r="H89" t="str">
        <f>INDEX(X2:X50, MATCH(B89, Y2:Y50, 0))</f>
        <v>Fanning, Joe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46.3339</v>
      </c>
      <c r="C90">
        <f>(B91-B90)+0.01</f>
        <v>23.336499999999997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69.660399999999996</v>
      </c>
      <c r="C91">
        <f>(C90+0.01)/(B91+0.01)</f>
        <v>0.33509926740767959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Make Me outperformed Kynance (IRE) significantly.</v>
      </c>
      <c r="H91" t="str">
        <f>INDEX(A2:A50, MATCH(B91, N2:N50, 0))</f>
        <v>Make Me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8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</v>
      </c>
    </row>
    <row r="96" spans="1:19" hidden="1" outlineLevel="1">
      <c r="A96" t="s">
        <v>70</v>
      </c>
      <c r="B96">
        <f>INDEX(Sheet1!H:H, MATCH($A$51, Sheet1!$A:$A,0))</f>
        <v>0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0.375</v>
      </c>
      <c r="C97" t="b">
        <f>IF(AND($B$94&gt;15,B97&gt;0.25),B56)</f>
        <v>0</v>
      </c>
      <c r="D97">
        <f t="shared" si="22"/>
        <v>6</v>
      </c>
      <c r="E97">
        <f t="shared" si="23"/>
        <v>1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0.125</v>
      </c>
      <c r="C101" t="b">
        <f>IF(AND($B$94&gt;15,B101&gt;0.25),B60)</f>
        <v>0</v>
      </c>
      <c r="D101">
        <f t="shared" si="22"/>
        <v>5</v>
      </c>
      <c r="E101">
        <f t="shared" si="23"/>
        <v>2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3.5703125" bestFit="1" customWidth="1"/>
    <col min="2" max="2" width="21.7109375" bestFit="1" customWidth="1"/>
    <col min="3" max="4" width="12.7109375" bestFit="1" customWidth="1"/>
    <col min="5" max="5" width="12" bestFit="1" customWidth="1"/>
    <col min="6" max="6" width="13.28515625" bestFit="1" customWidth="1"/>
    <col min="7" max="7" width="77.85546875" bestFit="1" customWidth="1"/>
    <col min="8" max="8" width="21.7109375" bestFit="1" customWidth="1"/>
    <col min="9" max="9" width="10.140625" bestFit="1" customWidth="1"/>
    <col min="10" max="10" width="16.28515625" bestFit="1" customWidth="1"/>
    <col min="11" max="11" width="30.5703125" bestFit="1" customWidth="1"/>
    <col min="12" max="19" width="23.57031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6.7109375" bestFit="1" customWidth="1"/>
    <col min="25" max="25" width="14.42578125" bestFit="1" customWidth="1"/>
    <col min="26" max="26" width="22" bestFit="1" customWidth="1"/>
    <col min="27" max="27" width="15" bestFit="1" customWidth="1"/>
    <col min="28" max="28" width="21.71093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1074</v>
      </c>
      <c r="B2" s="1">
        <v>0.62152777777777779</v>
      </c>
      <c r="C2" t="s">
        <v>224</v>
      </c>
      <c r="D2" t="s">
        <v>484</v>
      </c>
      <c r="F2">
        <v>6814</v>
      </c>
      <c r="G2" t="s">
        <v>231</v>
      </c>
      <c r="H2" t="s">
        <v>232</v>
      </c>
      <c r="I2" t="s">
        <v>5</v>
      </c>
      <c r="J2" t="s">
        <v>778</v>
      </c>
      <c r="K2" t="s">
        <v>1073</v>
      </c>
      <c r="L2">
        <v>4</v>
      </c>
      <c r="M2">
        <v>85.8</v>
      </c>
      <c r="N2">
        <v>78.239999999999995</v>
      </c>
      <c r="O2">
        <v>30.288</v>
      </c>
      <c r="P2">
        <v>5.8141999999999996</v>
      </c>
      <c r="Q2">
        <v>8.3637999999999995</v>
      </c>
      <c r="R2">
        <v>6.5439999999999996</v>
      </c>
      <c r="S2">
        <v>2.7111000000000001</v>
      </c>
      <c r="T2">
        <v>2.0053000000000001</v>
      </c>
      <c r="U2">
        <v>1.8484</v>
      </c>
      <c r="V2">
        <v>1.4503999999999999</v>
      </c>
      <c r="W2">
        <v>18.927900000000001</v>
      </c>
      <c r="X2" t="s">
        <v>441</v>
      </c>
      <c r="Y2">
        <v>0.95679999999999998</v>
      </c>
      <c r="Z2" t="s">
        <v>442</v>
      </c>
      <c r="AA2">
        <v>1.8149999999999999</v>
      </c>
      <c r="AB2" t="s">
        <v>642</v>
      </c>
      <c r="AC2">
        <v>1.6837</v>
      </c>
      <c r="AD2">
        <v>13.3551</v>
      </c>
      <c r="AE2" s="23">
        <v>259.80369999999999</v>
      </c>
      <c r="AF2">
        <v>5.5</v>
      </c>
      <c r="AG2">
        <v>62</v>
      </c>
    </row>
    <row r="3" spans="1:33">
      <c r="A3" t="s">
        <v>1075</v>
      </c>
      <c r="B3" s="1">
        <v>0.62152777777777779</v>
      </c>
      <c r="C3" t="s">
        <v>224</v>
      </c>
      <c r="D3" t="s">
        <v>484</v>
      </c>
      <c r="F3">
        <v>6814</v>
      </c>
      <c r="G3" t="s">
        <v>231</v>
      </c>
      <c r="H3" t="s">
        <v>232</v>
      </c>
      <c r="I3" t="s">
        <v>5</v>
      </c>
      <c r="J3" t="s">
        <v>778</v>
      </c>
      <c r="K3" t="s">
        <v>1073</v>
      </c>
      <c r="L3">
        <v>3</v>
      </c>
      <c r="M3">
        <v>92.2</v>
      </c>
      <c r="N3">
        <v>61.911999999999999</v>
      </c>
      <c r="O3">
        <v>31.148</v>
      </c>
      <c r="P3">
        <v>8.5349000000000004</v>
      </c>
      <c r="Q3">
        <v>5.5594999999999999</v>
      </c>
      <c r="R3">
        <v>5.4405000000000001</v>
      </c>
      <c r="S3">
        <v>3.9548000000000001</v>
      </c>
      <c r="T3">
        <v>1.8036000000000001</v>
      </c>
      <c r="U3">
        <v>1.5571999999999999</v>
      </c>
      <c r="V3">
        <v>0.88600000000000001</v>
      </c>
      <c r="W3">
        <v>17.415700000000001</v>
      </c>
      <c r="X3" t="s">
        <v>614</v>
      </c>
      <c r="Y3">
        <v>3.93</v>
      </c>
      <c r="Z3" t="s">
        <v>615</v>
      </c>
      <c r="AA3">
        <v>1.9027000000000001</v>
      </c>
      <c r="AB3" t="s">
        <v>608</v>
      </c>
      <c r="AC3">
        <v>1.8017000000000001</v>
      </c>
      <c r="AD3">
        <v>16.786200000000001</v>
      </c>
      <c r="AE3">
        <v>254.83279999999999</v>
      </c>
      <c r="AF3">
        <v>3.5</v>
      </c>
      <c r="AG3">
        <v>63</v>
      </c>
    </row>
    <row r="4" spans="1:33">
      <c r="A4" t="s">
        <v>1076</v>
      </c>
      <c r="B4" s="1">
        <v>0.62152777777777779</v>
      </c>
      <c r="C4" t="s">
        <v>224</v>
      </c>
      <c r="D4" t="s">
        <v>484</v>
      </c>
      <c r="F4">
        <v>6814</v>
      </c>
      <c r="G4" t="s">
        <v>231</v>
      </c>
      <c r="H4" t="s">
        <v>232</v>
      </c>
      <c r="I4" t="s">
        <v>5</v>
      </c>
      <c r="J4" t="s">
        <v>778</v>
      </c>
      <c r="K4" t="s">
        <v>1073</v>
      </c>
      <c r="L4">
        <v>4</v>
      </c>
      <c r="M4">
        <v>66.215999999999994</v>
      </c>
      <c r="N4">
        <v>79.92</v>
      </c>
      <c r="O4">
        <v>29.776800000000001</v>
      </c>
      <c r="P4">
        <v>5.5689000000000002</v>
      </c>
      <c r="Q4">
        <v>4.6523000000000003</v>
      </c>
      <c r="R4">
        <v>5.9820000000000002</v>
      </c>
      <c r="S4">
        <v>4.399</v>
      </c>
      <c r="T4">
        <v>1.7831999999999999</v>
      </c>
      <c r="U4">
        <v>1.8963000000000001</v>
      </c>
      <c r="V4">
        <v>1.8460000000000001</v>
      </c>
      <c r="W4">
        <v>17.1736</v>
      </c>
      <c r="X4" t="s">
        <v>799</v>
      </c>
      <c r="Y4">
        <v>2.8681999999999999</v>
      </c>
      <c r="Z4" t="s">
        <v>1077</v>
      </c>
      <c r="AA4">
        <v>0.69610000000000005</v>
      </c>
      <c r="AB4" t="s">
        <v>256</v>
      </c>
      <c r="AC4">
        <v>1.2745</v>
      </c>
      <c r="AD4">
        <v>27.9925</v>
      </c>
      <c r="AE4">
        <v>252.0454</v>
      </c>
      <c r="AF4">
        <v>10</v>
      </c>
      <c r="AG4">
        <v>66</v>
      </c>
    </row>
    <row r="5" spans="1:33">
      <c r="A5" t="s">
        <v>1078</v>
      </c>
      <c r="B5" s="1">
        <v>0.62152777777777779</v>
      </c>
      <c r="C5" t="s">
        <v>224</v>
      </c>
      <c r="D5" t="s">
        <v>484</v>
      </c>
      <c r="F5">
        <v>6814</v>
      </c>
      <c r="G5" t="s">
        <v>231</v>
      </c>
      <c r="H5" t="s">
        <v>232</v>
      </c>
      <c r="I5" t="s">
        <v>5</v>
      </c>
      <c r="J5" t="s">
        <v>778</v>
      </c>
      <c r="K5" t="s">
        <v>1073</v>
      </c>
      <c r="L5">
        <v>3</v>
      </c>
      <c r="M5">
        <v>81.02</v>
      </c>
      <c r="N5">
        <v>68.680000000000007</v>
      </c>
      <c r="O5">
        <v>33.057600000000001</v>
      </c>
      <c r="P5">
        <v>8.9817</v>
      </c>
      <c r="Q5">
        <v>7.1612999999999998</v>
      </c>
      <c r="R5">
        <v>4.4261999999999997</v>
      </c>
      <c r="S5">
        <v>3.0459000000000001</v>
      </c>
      <c r="T5">
        <v>2.6417999999999999</v>
      </c>
      <c r="U5">
        <v>0</v>
      </c>
      <c r="V5">
        <v>0</v>
      </c>
      <c r="W5">
        <v>18.247900000000001</v>
      </c>
      <c r="X5" t="s">
        <v>444</v>
      </c>
      <c r="Y5">
        <v>1.4236</v>
      </c>
      <c r="Z5" t="s">
        <v>920</v>
      </c>
      <c r="AA5">
        <v>1.2634000000000001</v>
      </c>
      <c r="AB5" t="s">
        <v>753</v>
      </c>
      <c r="AC5">
        <v>1.2625999999999999</v>
      </c>
      <c r="AD5">
        <v>11.7</v>
      </c>
      <c r="AE5">
        <v>246.64570000000001</v>
      </c>
      <c r="AF5">
        <v>6</v>
      </c>
      <c r="AG5">
        <v>62</v>
      </c>
    </row>
    <row r="6" spans="1:33">
      <c r="A6" t="s">
        <v>1079</v>
      </c>
      <c r="B6" s="1">
        <v>0.62152777777777779</v>
      </c>
      <c r="C6" t="s">
        <v>224</v>
      </c>
      <c r="D6" t="s">
        <v>484</v>
      </c>
      <c r="F6">
        <v>6814</v>
      </c>
      <c r="G6" t="s">
        <v>231</v>
      </c>
      <c r="H6" t="s">
        <v>232</v>
      </c>
      <c r="I6" t="s">
        <v>5</v>
      </c>
      <c r="J6" t="s">
        <v>778</v>
      </c>
      <c r="K6" t="s">
        <v>1073</v>
      </c>
      <c r="L6">
        <v>4</v>
      </c>
      <c r="M6">
        <v>83.96</v>
      </c>
      <c r="N6">
        <v>64.924800000000005</v>
      </c>
      <c r="O6">
        <v>36.270200000000003</v>
      </c>
      <c r="P6">
        <v>7.4211</v>
      </c>
      <c r="Q6">
        <v>5.7712000000000003</v>
      </c>
      <c r="R6">
        <v>5.5340999999999996</v>
      </c>
      <c r="S6">
        <v>3.7069999999999999</v>
      </c>
      <c r="T6">
        <v>1.6892</v>
      </c>
      <c r="U6">
        <v>1.1483000000000001</v>
      </c>
      <c r="V6">
        <v>2.0665</v>
      </c>
      <c r="W6">
        <v>18.88</v>
      </c>
      <c r="X6" t="s">
        <v>634</v>
      </c>
      <c r="Y6">
        <v>0.73899999999999999</v>
      </c>
      <c r="Z6" t="s">
        <v>1080</v>
      </c>
      <c r="AA6">
        <v>0</v>
      </c>
      <c r="AB6" t="s">
        <v>902</v>
      </c>
      <c r="AC6">
        <v>1.4052</v>
      </c>
      <c r="AD6">
        <v>11.581</v>
      </c>
      <c r="AE6">
        <v>245.0977</v>
      </c>
      <c r="AF6">
        <v>8</v>
      </c>
      <c r="AG6">
        <v>67</v>
      </c>
    </row>
    <row r="7" spans="1:33">
      <c r="A7" t="s">
        <v>1081</v>
      </c>
      <c r="B7" s="1">
        <v>0.62152777777777779</v>
      </c>
      <c r="C7" t="s">
        <v>224</v>
      </c>
      <c r="D7" t="s">
        <v>484</v>
      </c>
      <c r="F7">
        <v>6814</v>
      </c>
      <c r="G7" t="s">
        <v>231</v>
      </c>
      <c r="H7" t="s">
        <v>232</v>
      </c>
      <c r="I7" t="s">
        <v>5</v>
      </c>
      <c r="J7" t="s">
        <v>778</v>
      </c>
      <c r="K7" t="s">
        <v>1073</v>
      </c>
      <c r="L7">
        <v>3</v>
      </c>
      <c r="M7">
        <v>85.58</v>
      </c>
      <c r="N7">
        <v>67.792000000000002</v>
      </c>
      <c r="O7">
        <v>30.2804</v>
      </c>
      <c r="P7">
        <v>8.4986999999999995</v>
      </c>
      <c r="Q7">
        <v>4.7653999999999996</v>
      </c>
      <c r="R7">
        <v>3.5752000000000002</v>
      </c>
      <c r="S7">
        <v>2.5573000000000001</v>
      </c>
      <c r="T7">
        <v>0</v>
      </c>
      <c r="U7">
        <v>0</v>
      </c>
      <c r="V7">
        <v>0</v>
      </c>
      <c r="W7">
        <v>16.991399999999999</v>
      </c>
      <c r="Y7">
        <v>0</v>
      </c>
      <c r="Z7" t="s">
        <v>474</v>
      </c>
      <c r="AA7">
        <v>1.8369</v>
      </c>
      <c r="AB7" t="s">
        <v>413</v>
      </c>
      <c r="AC7">
        <v>1.2470000000000001</v>
      </c>
      <c r="AD7">
        <v>15.3543</v>
      </c>
      <c r="AE7">
        <v>244.10550000000001</v>
      </c>
      <c r="AF7">
        <v>0</v>
      </c>
      <c r="AG7">
        <v>57</v>
      </c>
    </row>
    <row r="8" spans="1:33">
      <c r="A8" t="s">
        <v>1082</v>
      </c>
      <c r="B8" s="1">
        <v>0.62152777777777779</v>
      </c>
      <c r="C8" t="s">
        <v>224</v>
      </c>
      <c r="D8" t="s">
        <v>484</v>
      </c>
      <c r="F8">
        <v>6814</v>
      </c>
      <c r="G8" t="s">
        <v>231</v>
      </c>
      <c r="H8" t="s">
        <v>232</v>
      </c>
      <c r="I8" t="s">
        <v>5</v>
      </c>
      <c r="J8" t="s">
        <v>778</v>
      </c>
      <c r="K8" t="s">
        <v>1073</v>
      </c>
      <c r="L8">
        <v>3</v>
      </c>
      <c r="M8">
        <v>76.62</v>
      </c>
      <c r="N8">
        <v>59.156199999999998</v>
      </c>
      <c r="O8">
        <v>37.900399999999998</v>
      </c>
      <c r="P8">
        <v>4.0865</v>
      </c>
      <c r="Q8">
        <v>5.8346</v>
      </c>
      <c r="R8">
        <v>4.3238000000000003</v>
      </c>
      <c r="S8">
        <v>0</v>
      </c>
      <c r="T8">
        <v>0</v>
      </c>
      <c r="U8">
        <v>0</v>
      </c>
      <c r="V8">
        <v>0</v>
      </c>
      <c r="W8">
        <v>17.757899999999999</v>
      </c>
      <c r="X8" t="s">
        <v>931</v>
      </c>
      <c r="Y8">
        <v>0.67930000000000001</v>
      </c>
      <c r="Z8" t="s">
        <v>1083</v>
      </c>
      <c r="AA8">
        <v>0.25919999999999999</v>
      </c>
      <c r="AB8" t="s">
        <v>632</v>
      </c>
      <c r="AC8">
        <v>0.99060000000000004</v>
      </c>
      <c r="AD8">
        <v>12.7339</v>
      </c>
      <c r="AE8">
        <v>229.5813</v>
      </c>
      <c r="AF8">
        <v>14</v>
      </c>
      <c r="AG8">
        <v>60</v>
      </c>
    </row>
    <row r="9" spans="1:33">
      <c r="A9" t="s">
        <v>1084</v>
      </c>
      <c r="B9" s="1">
        <v>0.62152777777777779</v>
      </c>
      <c r="C9" t="s">
        <v>224</v>
      </c>
      <c r="D9" t="s">
        <v>484</v>
      </c>
      <c r="F9">
        <v>6814</v>
      </c>
      <c r="G9" t="s">
        <v>231</v>
      </c>
      <c r="H9" t="s">
        <v>232</v>
      </c>
      <c r="I9" t="s">
        <v>5</v>
      </c>
      <c r="J9" t="s">
        <v>778</v>
      </c>
      <c r="K9" t="s">
        <v>1073</v>
      </c>
      <c r="L9">
        <v>3</v>
      </c>
      <c r="M9">
        <v>85.91</v>
      </c>
      <c r="N9">
        <v>50.009</v>
      </c>
      <c r="O9">
        <v>15.480499999999999</v>
      </c>
      <c r="P9">
        <v>6.3745000000000003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17.2943</v>
      </c>
      <c r="X9" t="s">
        <v>469</v>
      </c>
      <c r="Y9">
        <v>1.7983</v>
      </c>
      <c r="Z9" t="s">
        <v>621</v>
      </c>
      <c r="AA9">
        <v>0.99690000000000001</v>
      </c>
      <c r="AB9" t="s">
        <v>1085</v>
      </c>
      <c r="AC9">
        <v>1.4538</v>
      </c>
      <c r="AD9">
        <v>11.15</v>
      </c>
      <c r="AE9">
        <v>208.0333</v>
      </c>
      <c r="AF9">
        <v>8</v>
      </c>
      <c r="AG9">
        <v>58</v>
      </c>
    </row>
    <row r="10" spans="1:33">
      <c r="A10" t="s">
        <v>1086</v>
      </c>
      <c r="B10" s="1">
        <v>0.62152777777777779</v>
      </c>
      <c r="C10" t="s">
        <v>224</v>
      </c>
      <c r="D10" t="s">
        <v>484</v>
      </c>
      <c r="F10">
        <v>6814</v>
      </c>
      <c r="G10" t="s">
        <v>231</v>
      </c>
      <c r="H10" t="s">
        <v>232</v>
      </c>
      <c r="I10" t="s">
        <v>5</v>
      </c>
      <c r="J10" t="s">
        <v>778</v>
      </c>
      <c r="K10" t="s">
        <v>1073</v>
      </c>
      <c r="L10">
        <v>4</v>
      </c>
      <c r="M10">
        <v>63.106000000000002</v>
      </c>
      <c r="N10">
        <v>39.672199999999997</v>
      </c>
      <c r="O10">
        <v>25.877099999999999</v>
      </c>
      <c r="P10">
        <v>14.515499999999999</v>
      </c>
      <c r="Q10">
        <v>7.3098000000000001</v>
      </c>
      <c r="R10">
        <v>5.6252000000000004</v>
      </c>
      <c r="S10">
        <v>4.3573000000000004</v>
      </c>
      <c r="T10">
        <v>3.4666999999999999</v>
      </c>
      <c r="U10">
        <v>2.7486999999999999</v>
      </c>
      <c r="V10">
        <v>1.8509</v>
      </c>
      <c r="W10">
        <v>17.107099999999999</v>
      </c>
      <c r="X10" t="s">
        <v>637</v>
      </c>
      <c r="Y10">
        <v>1.046</v>
      </c>
      <c r="Z10" t="s">
        <v>1087</v>
      </c>
      <c r="AA10">
        <v>1.0031000000000001</v>
      </c>
      <c r="AB10" t="s">
        <v>463</v>
      </c>
      <c r="AC10">
        <v>1.3716999999999999</v>
      </c>
      <c r="AD10">
        <v>17.094999999999999</v>
      </c>
      <c r="AE10">
        <v>206.1524</v>
      </c>
      <c r="AF10">
        <v>16</v>
      </c>
      <c r="AG10">
        <v>58</v>
      </c>
    </row>
    <row r="11" spans="1:33">
      <c r="A11" t="s">
        <v>1088</v>
      </c>
      <c r="B11" s="1">
        <v>0.62152777777777779</v>
      </c>
      <c r="C11" t="s">
        <v>224</v>
      </c>
      <c r="D11" t="s">
        <v>484</v>
      </c>
      <c r="F11">
        <v>6814</v>
      </c>
      <c r="G11" t="s">
        <v>231</v>
      </c>
      <c r="H11" t="s">
        <v>232</v>
      </c>
      <c r="I11" t="s">
        <v>5</v>
      </c>
      <c r="J11" t="s">
        <v>778</v>
      </c>
      <c r="K11" t="s">
        <v>1073</v>
      </c>
      <c r="L11">
        <v>8</v>
      </c>
      <c r="M11">
        <v>82.234999999999999</v>
      </c>
      <c r="N11">
        <v>39.812800000000003</v>
      </c>
      <c r="O11">
        <v>18.713899999999999</v>
      </c>
      <c r="P11">
        <v>6.5201000000000002</v>
      </c>
      <c r="Q11">
        <v>3.8136000000000001</v>
      </c>
      <c r="R11">
        <v>6.2506000000000004</v>
      </c>
      <c r="S11">
        <v>2.4449000000000001</v>
      </c>
      <c r="T11">
        <v>1.7197</v>
      </c>
      <c r="U11">
        <v>1.6529</v>
      </c>
      <c r="V11">
        <v>2.1373000000000002</v>
      </c>
      <c r="W11">
        <v>19.9771</v>
      </c>
      <c r="X11" t="s">
        <v>1089</v>
      </c>
      <c r="Y11">
        <v>1.0256000000000001</v>
      </c>
      <c r="Z11" t="s">
        <v>1090</v>
      </c>
      <c r="AA11">
        <v>1.1277999999999999</v>
      </c>
      <c r="AB11" t="s">
        <v>1091</v>
      </c>
      <c r="AC11">
        <v>0.14280000000000001</v>
      </c>
      <c r="AD11">
        <v>18.5075</v>
      </c>
      <c r="AE11">
        <v>206.08160000000001</v>
      </c>
      <c r="AF11">
        <v>14</v>
      </c>
      <c r="AG11">
        <v>64</v>
      </c>
    </row>
    <row r="12" spans="1:33">
      <c r="A12" t="s">
        <v>1092</v>
      </c>
      <c r="B12" s="1">
        <v>0.62152777777777779</v>
      </c>
      <c r="C12" t="s">
        <v>224</v>
      </c>
      <c r="D12" t="s">
        <v>484</v>
      </c>
      <c r="F12">
        <v>6814</v>
      </c>
      <c r="G12" t="s">
        <v>231</v>
      </c>
      <c r="H12" t="s">
        <v>232</v>
      </c>
      <c r="I12" t="s">
        <v>5</v>
      </c>
      <c r="J12" t="s">
        <v>778</v>
      </c>
      <c r="K12" t="s">
        <v>1073</v>
      </c>
      <c r="L12">
        <v>3</v>
      </c>
      <c r="M12">
        <v>65.260000000000005</v>
      </c>
      <c r="N12">
        <v>49.752800000000001</v>
      </c>
      <c r="O12">
        <v>30.292000000000002</v>
      </c>
      <c r="P12">
        <v>7.7934000000000001</v>
      </c>
      <c r="Q12">
        <v>5.4790000000000001</v>
      </c>
      <c r="R12">
        <v>0</v>
      </c>
      <c r="S12">
        <v>0</v>
      </c>
      <c r="T12">
        <v>0</v>
      </c>
      <c r="U12">
        <v>0</v>
      </c>
      <c r="V12">
        <v>0</v>
      </c>
      <c r="W12">
        <v>18.808599999999998</v>
      </c>
      <c r="X12" t="s">
        <v>465</v>
      </c>
      <c r="Y12">
        <v>0.77380000000000004</v>
      </c>
      <c r="Z12" t="s">
        <v>478</v>
      </c>
      <c r="AA12">
        <v>0.43020000000000003</v>
      </c>
      <c r="AB12" t="s">
        <v>335</v>
      </c>
      <c r="AC12">
        <v>2.2151999999999998</v>
      </c>
      <c r="AD12">
        <v>1.8</v>
      </c>
      <c r="AE12">
        <v>195.99369999999999</v>
      </c>
      <c r="AF12">
        <v>10</v>
      </c>
      <c r="AG12">
        <v>60</v>
      </c>
    </row>
    <row r="13" spans="1:33">
      <c r="A13" t="s">
        <v>1093</v>
      </c>
      <c r="B13" s="1">
        <v>0.62152777777777779</v>
      </c>
      <c r="C13" t="s">
        <v>224</v>
      </c>
      <c r="D13" t="s">
        <v>484</v>
      </c>
      <c r="F13">
        <v>6814</v>
      </c>
      <c r="G13" t="s">
        <v>231</v>
      </c>
      <c r="H13" t="s">
        <v>232</v>
      </c>
      <c r="I13" t="s">
        <v>5</v>
      </c>
      <c r="J13" t="s">
        <v>778</v>
      </c>
      <c r="K13" t="s">
        <v>1073</v>
      </c>
      <c r="L13">
        <v>4</v>
      </c>
      <c r="M13">
        <v>47.183999999999997</v>
      </c>
      <c r="N13">
        <v>45.330399999999997</v>
      </c>
      <c r="O13">
        <v>29.138400000000001</v>
      </c>
      <c r="P13">
        <v>14.076000000000001</v>
      </c>
      <c r="Q13">
        <v>8.1042000000000005</v>
      </c>
      <c r="R13">
        <v>4.1387999999999998</v>
      </c>
      <c r="S13">
        <v>2.91</v>
      </c>
      <c r="T13">
        <v>1.3246</v>
      </c>
      <c r="U13">
        <v>1.6395</v>
      </c>
      <c r="V13">
        <v>0</v>
      </c>
      <c r="W13">
        <v>15.2529</v>
      </c>
      <c r="X13" t="s">
        <v>473</v>
      </c>
      <c r="Y13">
        <v>1.5718000000000001</v>
      </c>
      <c r="Z13" t="s">
        <v>791</v>
      </c>
      <c r="AA13">
        <v>2.3435000000000001</v>
      </c>
      <c r="AB13" t="s">
        <v>406</v>
      </c>
      <c r="AC13">
        <v>2.2067999999999999</v>
      </c>
      <c r="AD13">
        <v>14.8436</v>
      </c>
      <c r="AE13">
        <v>191.6833</v>
      </c>
      <c r="AF13">
        <v>14</v>
      </c>
      <c r="AG13">
        <v>64</v>
      </c>
    </row>
    <row r="14" spans="1:33">
      <c r="A14" t="s">
        <v>1094</v>
      </c>
      <c r="B14" s="1">
        <v>0.62152777777777779</v>
      </c>
      <c r="C14" t="s">
        <v>224</v>
      </c>
      <c r="D14" t="s">
        <v>484</v>
      </c>
      <c r="F14">
        <v>6814</v>
      </c>
      <c r="G14" t="s">
        <v>231</v>
      </c>
      <c r="H14" t="s">
        <v>232</v>
      </c>
      <c r="I14" t="s">
        <v>5</v>
      </c>
      <c r="J14" t="s">
        <v>778</v>
      </c>
      <c r="K14" t="s">
        <v>1073</v>
      </c>
      <c r="L14">
        <v>4</v>
      </c>
      <c r="M14">
        <v>71.72</v>
      </c>
      <c r="N14">
        <v>37.539299999999997</v>
      </c>
      <c r="O14">
        <v>16.660399999999999</v>
      </c>
      <c r="P14">
        <v>8.0458999999999996</v>
      </c>
      <c r="Q14">
        <v>6.5147000000000004</v>
      </c>
      <c r="R14">
        <v>4.4790999999999999</v>
      </c>
      <c r="S14">
        <v>3.0226999999999999</v>
      </c>
      <c r="T14">
        <v>1.8331</v>
      </c>
      <c r="U14">
        <v>1.9534</v>
      </c>
      <c r="V14">
        <v>1.3335999999999999</v>
      </c>
      <c r="W14">
        <v>18.696400000000001</v>
      </c>
      <c r="X14" t="s">
        <v>644</v>
      </c>
      <c r="Y14">
        <v>1.3652</v>
      </c>
      <c r="Z14" t="s">
        <v>1095</v>
      </c>
      <c r="AA14">
        <v>0.1323</v>
      </c>
      <c r="AB14" t="s">
        <v>278</v>
      </c>
      <c r="AC14">
        <v>1.8174999999999999</v>
      </c>
      <c r="AD14">
        <v>13.572699999999999</v>
      </c>
      <c r="AE14">
        <v>188.68639999999999</v>
      </c>
      <c r="AF14">
        <v>14</v>
      </c>
      <c r="AG14">
        <v>64</v>
      </c>
    </row>
    <row r="15" spans="1:33">
      <c r="A15" t="s">
        <v>1096</v>
      </c>
      <c r="B15" s="1">
        <v>0.62152777777777779</v>
      </c>
      <c r="C15" t="s">
        <v>224</v>
      </c>
      <c r="D15" t="s">
        <v>484</v>
      </c>
      <c r="F15">
        <v>6814</v>
      </c>
      <c r="G15" t="s">
        <v>231</v>
      </c>
      <c r="H15" t="s">
        <v>232</v>
      </c>
      <c r="I15" t="s">
        <v>5</v>
      </c>
      <c r="J15" t="s">
        <v>778</v>
      </c>
      <c r="K15" t="s">
        <v>1073</v>
      </c>
      <c r="L15">
        <v>5</v>
      </c>
      <c r="M15">
        <v>49.828000000000003</v>
      </c>
      <c r="N15">
        <v>38.054600000000001</v>
      </c>
      <c r="O15">
        <v>20.2164</v>
      </c>
      <c r="P15">
        <v>13.3125</v>
      </c>
      <c r="Q15">
        <v>6.4627999999999997</v>
      </c>
      <c r="R15">
        <v>4.5347</v>
      </c>
      <c r="S15">
        <v>3.7732999999999999</v>
      </c>
      <c r="T15">
        <v>3.3206000000000002</v>
      </c>
      <c r="U15">
        <v>1.6393</v>
      </c>
      <c r="V15">
        <v>2.5495000000000001</v>
      </c>
      <c r="W15">
        <v>16.982900000000001</v>
      </c>
      <c r="X15" t="s">
        <v>617</v>
      </c>
      <c r="Y15">
        <v>0.8962</v>
      </c>
      <c r="Z15" t="s">
        <v>631</v>
      </c>
      <c r="AA15">
        <v>0.61040000000000005</v>
      </c>
      <c r="AB15" t="s">
        <v>387</v>
      </c>
      <c r="AC15">
        <v>0.87390000000000001</v>
      </c>
      <c r="AD15">
        <v>14.137499999999999</v>
      </c>
      <c r="AE15">
        <v>177.1925</v>
      </c>
      <c r="AF15">
        <v>25</v>
      </c>
      <c r="AG15">
        <v>64</v>
      </c>
    </row>
    <row r="16" spans="1:33">
      <c r="A16" t="s">
        <v>1097</v>
      </c>
      <c r="B16" s="1">
        <v>0.62152777777777779</v>
      </c>
      <c r="C16" t="s">
        <v>224</v>
      </c>
      <c r="D16" t="s">
        <v>484</v>
      </c>
      <c r="F16">
        <v>6814</v>
      </c>
      <c r="G16" t="s">
        <v>231</v>
      </c>
      <c r="H16" t="s">
        <v>232</v>
      </c>
      <c r="I16" t="s">
        <v>5</v>
      </c>
      <c r="J16" t="s">
        <v>778</v>
      </c>
      <c r="K16" t="s">
        <v>1073</v>
      </c>
      <c r="L16">
        <v>3</v>
      </c>
      <c r="M16">
        <v>56.44</v>
      </c>
      <c r="N16">
        <v>49.038899999999998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16.368600000000001</v>
      </c>
      <c r="Y16">
        <v>0</v>
      </c>
      <c r="Z16" t="s">
        <v>334</v>
      </c>
      <c r="AA16">
        <v>2.3921999999999999</v>
      </c>
      <c r="AB16" t="s">
        <v>1098</v>
      </c>
      <c r="AC16">
        <v>1.9601</v>
      </c>
      <c r="AD16">
        <v>2.4</v>
      </c>
      <c r="AE16">
        <v>175.75409999999999</v>
      </c>
      <c r="AF16">
        <v>0</v>
      </c>
      <c r="AG16">
        <v>58</v>
      </c>
    </row>
    <row r="17" spans="1:33">
      <c r="A17" t="s">
        <v>1099</v>
      </c>
      <c r="B17" s="1">
        <v>0.62152777777777779</v>
      </c>
      <c r="C17" t="s">
        <v>224</v>
      </c>
      <c r="D17" t="s">
        <v>484</v>
      </c>
      <c r="F17">
        <v>6814</v>
      </c>
      <c r="G17" t="s">
        <v>231</v>
      </c>
      <c r="H17" t="s">
        <v>232</v>
      </c>
      <c r="I17" t="s">
        <v>5</v>
      </c>
      <c r="J17" t="s">
        <v>778</v>
      </c>
      <c r="K17" t="s">
        <v>1073</v>
      </c>
      <c r="L17">
        <v>4</v>
      </c>
      <c r="M17">
        <v>72.28</v>
      </c>
      <c r="N17">
        <v>31.960799999999999</v>
      </c>
      <c r="O17">
        <v>22.266999999999999</v>
      </c>
      <c r="P17">
        <v>6.0484</v>
      </c>
      <c r="Q17">
        <v>5.8627000000000002</v>
      </c>
      <c r="R17">
        <v>3.5629</v>
      </c>
      <c r="S17">
        <v>3.9420999999999999</v>
      </c>
      <c r="T17">
        <v>2.0973999999999999</v>
      </c>
      <c r="U17">
        <v>1.6124000000000001</v>
      </c>
      <c r="V17">
        <v>1.5751999999999999</v>
      </c>
      <c r="W17">
        <v>11.8729</v>
      </c>
      <c r="X17" t="s">
        <v>477</v>
      </c>
      <c r="Y17">
        <v>1.1907000000000001</v>
      </c>
      <c r="Z17" t="s">
        <v>621</v>
      </c>
      <c r="AA17">
        <v>1.3969</v>
      </c>
      <c r="AB17" t="s">
        <v>278</v>
      </c>
      <c r="AC17">
        <v>1.8174999999999999</v>
      </c>
      <c r="AD17">
        <v>7.6999000000000004</v>
      </c>
      <c r="AE17">
        <v>175.1867</v>
      </c>
      <c r="AF17">
        <v>16</v>
      </c>
      <c r="AG17">
        <v>62</v>
      </c>
    </row>
    <row r="18" spans="1:33">
      <c r="A18" t="s">
        <v>1100</v>
      </c>
      <c r="B18" s="1">
        <v>0.62152777777777779</v>
      </c>
      <c r="C18" t="s">
        <v>224</v>
      </c>
      <c r="D18" t="s">
        <v>484</v>
      </c>
      <c r="F18">
        <v>6814</v>
      </c>
      <c r="G18" t="s">
        <v>231</v>
      </c>
      <c r="H18" t="s">
        <v>232</v>
      </c>
      <c r="I18" t="s">
        <v>5</v>
      </c>
      <c r="J18" t="s">
        <v>778</v>
      </c>
      <c r="K18" t="s">
        <v>1073</v>
      </c>
      <c r="L18">
        <v>11</v>
      </c>
      <c r="M18">
        <v>49.566000000000003</v>
      </c>
      <c r="N18">
        <v>37.735599999999998</v>
      </c>
      <c r="O18">
        <v>17.8858</v>
      </c>
      <c r="P18">
        <v>12.308199999999999</v>
      </c>
      <c r="Q18">
        <v>5.8444000000000003</v>
      </c>
      <c r="R18">
        <v>3.512</v>
      </c>
      <c r="S18">
        <v>1.8761000000000001</v>
      </c>
      <c r="T18">
        <v>1.3408</v>
      </c>
      <c r="U18">
        <v>1.0323</v>
      </c>
      <c r="V18">
        <v>1.2131000000000001</v>
      </c>
      <c r="W18">
        <v>18.053599999999999</v>
      </c>
      <c r="X18" t="s">
        <v>626</v>
      </c>
      <c r="Y18">
        <v>1.4831000000000001</v>
      </c>
      <c r="Z18" t="s">
        <v>1101</v>
      </c>
      <c r="AA18">
        <v>1.0862000000000001</v>
      </c>
      <c r="AB18" t="s">
        <v>787</v>
      </c>
      <c r="AC18">
        <v>1.9632000000000001</v>
      </c>
      <c r="AD18">
        <v>14.7789</v>
      </c>
      <c r="AE18">
        <v>169.67939999999999</v>
      </c>
      <c r="AF18">
        <v>25</v>
      </c>
      <c r="AG18">
        <v>64</v>
      </c>
    </row>
    <row r="19" spans="1:33">
      <c r="A19" t="s">
        <v>1102</v>
      </c>
      <c r="B19" s="1">
        <v>0.62152777777777779</v>
      </c>
      <c r="C19" t="s">
        <v>224</v>
      </c>
      <c r="D19" t="s">
        <v>484</v>
      </c>
      <c r="F19">
        <v>6814</v>
      </c>
      <c r="G19" t="s">
        <v>231</v>
      </c>
      <c r="H19" t="s">
        <v>232</v>
      </c>
      <c r="I19" t="s">
        <v>5</v>
      </c>
      <c r="J19" t="s">
        <v>778</v>
      </c>
      <c r="K19" t="s">
        <v>1073</v>
      </c>
      <c r="L19">
        <v>3</v>
      </c>
      <c r="M19">
        <v>42.360900000000001</v>
      </c>
      <c r="N19">
        <v>38.087200000000003</v>
      </c>
      <c r="O19">
        <v>22.6968</v>
      </c>
      <c r="P19">
        <v>11.6538</v>
      </c>
      <c r="Q19">
        <v>6.3992000000000004</v>
      </c>
      <c r="R19">
        <v>4.5157999999999996</v>
      </c>
      <c r="S19">
        <v>3.0950000000000002</v>
      </c>
      <c r="T19">
        <v>2.2343999999999999</v>
      </c>
      <c r="U19">
        <v>1.1276999999999999</v>
      </c>
      <c r="V19">
        <v>1.1621999999999999</v>
      </c>
      <c r="W19">
        <v>17.029299999999999</v>
      </c>
      <c r="X19" t="s">
        <v>461</v>
      </c>
      <c r="Y19">
        <v>0.76090000000000002</v>
      </c>
      <c r="Z19" t="s">
        <v>1103</v>
      </c>
      <c r="AA19">
        <v>3.9899999999999998E-2</v>
      </c>
      <c r="AB19" t="s">
        <v>964</v>
      </c>
      <c r="AC19">
        <v>1.3442000000000001</v>
      </c>
      <c r="AD19">
        <v>4.4219999999999997</v>
      </c>
      <c r="AE19">
        <v>156.92920000000001</v>
      </c>
      <c r="AF19">
        <v>25</v>
      </c>
      <c r="AG19">
        <v>59</v>
      </c>
    </row>
    <row r="20" spans="1:33">
      <c r="A20" t="s">
        <v>1104</v>
      </c>
      <c r="B20" s="1">
        <v>0.62152777777777779</v>
      </c>
      <c r="C20" t="s">
        <v>224</v>
      </c>
      <c r="D20" t="s">
        <v>484</v>
      </c>
      <c r="F20">
        <v>6814</v>
      </c>
      <c r="G20" t="s">
        <v>231</v>
      </c>
      <c r="H20" t="s">
        <v>232</v>
      </c>
      <c r="I20" t="s">
        <v>5</v>
      </c>
      <c r="J20" t="s">
        <v>778</v>
      </c>
      <c r="K20" t="s">
        <v>1073</v>
      </c>
      <c r="L20">
        <v>3</v>
      </c>
      <c r="M20">
        <v>33.023600000000002</v>
      </c>
      <c r="N20">
        <v>27.855799999999999</v>
      </c>
      <c r="O20">
        <v>20.083300000000001</v>
      </c>
      <c r="P20">
        <v>11.601699999999999</v>
      </c>
      <c r="Q20">
        <v>3.7917000000000001</v>
      </c>
      <c r="R20">
        <v>2.9704999999999999</v>
      </c>
      <c r="S20">
        <v>2.5261</v>
      </c>
      <c r="T20">
        <v>0</v>
      </c>
      <c r="U20">
        <v>0</v>
      </c>
      <c r="V20">
        <v>0</v>
      </c>
      <c r="W20">
        <v>16.484999999999999</v>
      </c>
      <c r="Y20">
        <v>0</v>
      </c>
      <c r="Z20" t="s">
        <v>381</v>
      </c>
      <c r="AA20">
        <v>0.66490000000000005</v>
      </c>
      <c r="AB20" t="s">
        <v>716</v>
      </c>
      <c r="AC20">
        <v>2.4883000000000002</v>
      </c>
      <c r="AD20">
        <v>17.138500000000001</v>
      </c>
      <c r="AE20">
        <v>142.64789999999999</v>
      </c>
      <c r="AF20">
        <v>0</v>
      </c>
      <c r="AG20">
        <v>58</v>
      </c>
    </row>
    <row r="51" spans="1:33" hidden="1" outlineLevel="1">
      <c r="A51" t="str">
        <f>C2</f>
        <v>Galway</v>
      </c>
      <c r="B51">
        <f>B2</f>
        <v>0.62152777777777779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Tuamhain</v>
      </c>
      <c r="L52" t="str">
        <f t="shared" si="0"/>
        <v>Time Stands Still</v>
      </c>
      <c r="M52" t="str">
        <f t="shared" si="0"/>
        <v>Nailed On Nina (IRE)</v>
      </c>
      <c r="N52" t="str">
        <f t="shared" ref="N52:N91" si="1">INDEX($A$2:$A$20,(MATCH(LARGE(W$2:W$20,$J52),W$2:W$20,0)))</f>
        <v>Tribal Path (IRE)</v>
      </c>
      <c r="O52" t="str">
        <f t="shared" ref="O52:O91" si="2">INDEX($A$2:$A$20,(MATCH(LARGE(AA$2:AA$20,$J52),AA$2:AA$20,0)))</f>
        <v>Palmetto Bay</v>
      </c>
      <c r="P52" t="str">
        <f t="shared" ref="P52:P91" si="3">INDEX($A$2:$A$20,(MATCH(LARGE(Y$2:Y$20,$J52),Y$2:Y$20,0)))</f>
        <v>Tuamhain</v>
      </c>
      <c r="Q52" t="str">
        <f t="shared" ref="Q52:Q91" si="4">INDEX($A$2:$A$20,(MATCH(LARGE(Y$2:Y$20,$J52),Y$2:Y$20,0)))</f>
        <v>Tuamhain</v>
      </c>
      <c r="R52" t="str">
        <f t="shared" ref="R52:R91" si="5">INDEX($A$2:$A$20,(MATCH(LARGE(AD$2:AD$20,$J52),AD$2:AD$20,0)))</f>
        <v>Time Stands Still</v>
      </c>
      <c r="S52" t="str">
        <f t="shared" ref="S52:S80" si="6">A2</f>
        <v>Littlevix (IRE)</v>
      </c>
      <c r="V52">
        <f t="shared" ref="V52:V80" si="7">SUM(Y52:AF52)</f>
        <v>111</v>
      </c>
      <c r="W52">
        <f t="shared" ref="W52:W80" si="8">V52-AG2</f>
        <v>49</v>
      </c>
      <c r="X52">
        <f t="shared" ref="X52:X60" si="9">IF(ISNA(W52),"",W52)</f>
        <v>49</v>
      </c>
      <c r="Y52">
        <f t="shared" ref="Y52:AA80" si="10">(($H$63+1)-(RANK(M2,M$2:M$30)))</f>
        <v>17</v>
      </c>
      <c r="Z52">
        <f t="shared" si="10"/>
        <v>18</v>
      </c>
      <c r="AA52">
        <f t="shared" si="10"/>
        <v>14</v>
      </c>
      <c r="AB52">
        <f t="shared" ref="AB52:AB80" si="11">(($H$63+1)-(RANK(W2,W$2:W$30)))</f>
        <v>18</v>
      </c>
      <c r="AC52">
        <f t="shared" ref="AC52:AC80" si="12">(($H$63+1)-(RANK(Y2,Y$2:Y$30)))</f>
        <v>9</v>
      </c>
      <c r="AD52">
        <f t="shared" ref="AD52:AD80" si="13">(($H$63+1)-(RANK(AA2,AA$2:AA$30)))</f>
        <v>15</v>
      </c>
      <c r="AE52">
        <f t="shared" ref="AE52:AF80" si="14">(($H$63+1)-(RANK(AC2,AC$2:AC$30)))</f>
        <v>11</v>
      </c>
      <c r="AF52">
        <f t="shared" si="14"/>
        <v>9</v>
      </c>
      <c r="AG52" t="str">
        <f>INDEX(S52:S92, MATCH(LARGE(X52:X92, 1),X52:X92, 0))</f>
        <v>Tuamhain</v>
      </c>
    </row>
    <row r="53" spans="1:33" hidden="1" outlineLevel="1">
      <c r="A53" t="s">
        <v>43</v>
      </c>
      <c r="B53" t="str">
        <f>A2</f>
        <v>Littlevix (IRE)</v>
      </c>
      <c r="C53">
        <f>AE2</f>
        <v>259.80369999999999</v>
      </c>
      <c r="D53">
        <f>AG2</f>
        <v>62</v>
      </c>
      <c r="E53">
        <f>C53-D53</f>
        <v>197.80369999999999</v>
      </c>
      <c r="F53">
        <f>SUMIF(B53:B61, B53, G53:G61)</f>
        <v>1.9133291789146963E-2</v>
      </c>
      <c r="G53">
        <f>(1/C53)*(C53-C54)</f>
        <v>1.9133291789146963E-2</v>
      </c>
      <c r="H53">
        <f>AF2</f>
        <v>5.5</v>
      </c>
      <c r="J53">
        <v>2</v>
      </c>
      <c r="K53" t="str">
        <f t="shared" si="0"/>
        <v>Born To Frolic (IRE)</v>
      </c>
      <c r="L53" t="str">
        <f t="shared" si="0"/>
        <v>Littlevix (IRE)</v>
      </c>
      <c r="M53" t="str">
        <f t="shared" si="0"/>
        <v>Cyrus Dallin</v>
      </c>
      <c r="N53" t="str">
        <f t="shared" si="1"/>
        <v>Littlevix (IRE)</v>
      </c>
      <c r="O53" t="str">
        <f t="shared" si="2"/>
        <v>Ice Storm (IRE)</v>
      </c>
      <c r="P53" t="str">
        <f t="shared" si="3"/>
        <v>Time Stands Still</v>
      </c>
      <c r="Q53" t="str">
        <f t="shared" si="4"/>
        <v>Time Stands Still</v>
      </c>
      <c r="R53" t="str">
        <f t="shared" si="5"/>
        <v>Tribal Path (IRE)</v>
      </c>
      <c r="S53" t="str">
        <f t="shared" si="6"/>
        <v>Tuamhain</v>
      </c>
      <c r="V53">
        <f t="shared" si="7"/>
        <v>123</v>
      </c>
      <c r="W53">
        <f t="shared" si="8"/>
        <v>60</v>
      </c>
      <c r="X53">
        <f t="shared" si="9"/>
        <v>60</v>
      </c>
      <c r="Y53">
        <f t="shared" si="10"/>
        <v>19</v>
      </c>
      <c r="Z53">
        <f t="shared" si="10"/>
        <v>14</v>
      </c>
      <c r="AA53">
        <f t="shared" si="10"/>
        <v>16</v>
      </c>
      <c r="AB53">
        <f t="shared" si="11"/>
        <v>11</v>
      </c>
      <c r="AC53">
        <f t="shared" si="12"/>
        <v>19</v>
      </c>
      <c r="AD53">
        <f t="shared" si="13"/>
        <v>17</v>
      </c>
      <c r="AE53">
        <f t="shared" si="14"/>
        <v>12</v>
      </c>
      <c r="AF53">
        <f t="shared" si="14"/>
        <v>15</v>
      </c>
    </row>
    <row r="54" spans="1:33" hidden="1" outlineLevel="1">
      <c r="A54" t="s">
        <v>44</v>
      </c>
      <c r="B54" t="str">
        <f>A3</f>
        <v>Tuamhain</v>
      </c>
      <c r="C54">
        <f>AE3</f>
        <v>254.83279999999999</v>
      </c>
      <c r="D54">
        <f>AG3</f>
        <v>63</v>
      </c>
      <c r="E54">
        <f t="shared" ref="E54:E55" si="15">C54-D54</f>
        <v>191.83279999999999</v>
      </c>
      <c r="F54">
        <f ca="1">SUMIF(B53:B64, B54, G53:G61)</f>
        <v>0.33839937518283647</v>
      </c>
      <c r="H54">
        <f>AF3</f>
        <v>3.5</v>
      </c>
      <c r="J54">
        <v>3</v>
      </c>
      <c r="K54" t="str">
        <f t="shared" si="0"/>
        <v>Littlevix (IRE)</v>
      </c>
      <c r="L54" t="str">
        <f t="shared" si="0"/>
        <v>Bercasa (IRE)</v>
      </c>
      <c r="M54" t="str">
        <f t="shared" si="0"/>
        <v>Bercasa (IRE)</v>
      </c>
      <c r="N54" t="str">
        <f t="shared" si="1"/>
        <v>Cyrus Dallin</v>
      </c>
      <c r="O54" t="str">
        <f t="shared" si="2"/>
        <v>Tuamhain</v>
      </c>
      <c r="P54" t="str">
        <f t="shared" si="3"/>
        <v>Born To Frolic (IRE)</v>
      </c>
      <c r="Q54" t="str">
        <f t="shared" si="4"/>
        <v>Born To Frolic (IRE)</v>
      </c>
      <c r="R54" t="str">
        <f t="shared" si="5"/>
        <v>Definite Doyenne (IRE)</v>
      </c>
      <c r="S54" t="str">
        <f t="shared" si="6"/>
        <v>Time Stands Still</v>
      </c>
      <c r="V54">
        <f t="shared" si="7"/>
        <v>100</v>
      </c>
      <c r="W54">
        <f t="shared" si="8"/>
        <v>34</v>
      </c>
      <c r="X54">
        <f t="shared" si="9"/>
        <v>34</v>
      </c>
      <c r="Y54">
        <f t="shared" si="10"/>
        <v>9</v>
      </c>
      <c r="Z54">
        <f t="shared" si="10"/>
        <v>19</v>
      </c>
      <c r="AA54">
        <f t="shared" si="10"/>
        <v>12</v>
      </c>
      <c r="AB54">
        <f t="shared" si="11"/>
        <v>9</v>
      </c>
      <c r="AC54">
        <f t="shared" si="12"/>
        <v>18</v>
      </c>
      <c r="AD54">
        <f t="shared" si="13"/>
        <v>8</v>
      </c>
      <c r="AE54">
        <f t="shared" si="14"/>
        <v>6</v>
      </c>
      <c r="AF54">
        <f t="shared" si="14"/>
        <v>19</v>
      </c>
    </row>
    <row r="55" spans="1:33" hidden="1" outlineLevel="1">
      <c r="A55" t="s">
        <v>45</v>
      </c>
      <c r="B55" t="str">
        <f>A4</f>
        <v>Time Stands Still</v>
      </c>
      <c r="C55">
        <f>AE4</f>
        <v>252.0454</v>
      </c>
      <c r="D55">
        <f>AG4</f>
        <v>66</v>
      </c>
      <c r="E55">
        <f t="shared" si="15"/>
        <v>186.0454</v>
      </c>
      <c r="F55">
        <f ca="1">SUMIF(B53:B64, B55, G53:G61)</f>
        <v>0.338840760918103</v>
      </c>
      <c r="H55">
        <f>AF4</f>
        <v>10</v>
      </c>
      <c r="J55">
        <v>4</v>
      </c>
      <c r="K55" t="str">
        <f t="shared" si="0"/>
        <v>Ishigati (IRE)</v>
      </c>
      <c r="L55" t="str">
        <f t="shared" si="0"/>
        <v>Ishigati (IRE)</v>
      </c>
      <c r="M55" t="str">
        <f t="shared" si="0"/>
        <v>Tuamhain</v>
      </c>
      <c r="N55" t="str">
        <f t="shared" si="1"/>
        <v>Escallonia (IRE)</v>
      </c>
      <c r="O55" t="str">
        <f t="shared" si="2"/>
        <v>Ishigati (IRE)</v>
      </c>
      <c r="P55" t="str">
        <f t="shared" si="3"/>
        <v>Ice Storm (IRE)</v>
      </c>
      <c r="Q55" t="str">
        <f t="shared" si="4"/>
        <v>Ice Storm (IRE)</v>
      </c>
      <c r="R55" t="str">
        <f t="shared" si="5"/>
        <v>Landline (IRE)</v>
      </c>
      <c r="S55" t="str">
        <f t="shared" si="6"/>
        <v>Bercasa (IRE)</v>
      </c>
      <c r="V55">
        <f t="shared" si="7"/>
        <v>100</v>
      </c>
      <c r="W55">
        <f t="shared" si="8"/>
        <v>38</v>
      </c>
      <c r="X55">
        <f t="shared" si="9"/>
        <v>38</v>
      </c>
      <c r="Y55">
        <f t="shared" si="10"/>
        <v>13</v>
      </c>
      <c r="Z55">
        <f t="shared" si="10"/>
        <v>17</v>
      </c>
      <c r="AA55">
        <f t="shared" si="10"/>
        <v>17</v>
      </c>
      <c r="AB55">
        <f t="shared" si="11"/>
        <v>14</v>
      </c>
      <c r="AC55">
        <f t="shared" si="12"/>
        <v>14</v>
      </c>
      <c r="AD55">
        <f t="shared" si="13"/>
        <v>13</v>
      </c>
      <c r="AE55">
        <f t="shared" si="14"/>
        <v>5</v>
      </c>
      <c r="AF55">
        <f t="shared" si="14"/>
        <v>7</v>
      </c>
    </row>
    <row r="56" spans="1:33" hidden="1" outlineLevel="1">
      <c r="A56" t="s">
        <v>46</v>
      </c>
      <c r="B56" t="str">
        <f>INDEX(A$2:A$20,MATCH(C56,M$2:M$20,0))</f>
        <v>Tuamhain</v>
      </c>
      <c r="C56">
        <f>LARGE(M$2:M$20, D56)</f>
        <v>92.2</v>
      </c>
      <c r="D56">
        <v>1</v>
      </c>
      <c r="E56">
        <f>LARGE(M$2:M$20, F56)</f>
        <v>85.91</v>
      </c>
      <c r="F56">
        <v>2</v>
      </c>
      <c r="G56">
        <f t="shared" ref="G56:G61" si="16">IF(C56&gt;0, (1/C56)*(C56-E56), 0.1)</f>
        <v>6.8221258134490301E-2</v>
      </c>
      <c r="H56">
        <f t="shared" ref="H56:H61" si="17">INDEX(AF$2:AF$20,MATCH(B56,A$2:A$20,0))</f>
        <v>3.5</v>
      </c>
      <c r="J56">
        <v>5</v>
      </c>
      <c r="K56" t="str">
        <f t="shared" si="0"/>
        <v>Cyrus Dallin</v>
      </c>
      <c r="L56" t="str">
        <f t="shared" si="0"/>
        <v>Cyrus Dallin</v>
      </c>
      <c r="M56" t="str">
        <f t="shared" si="0"/>
        <v>Escallonia (IRE)</v>
      </c>
      <c r="N56" t="str">
        <f t="shared" si="1"/>
        <v>Procurator (IRE)</v>
      </c>
      <c r="O56" t="str">
        <f t="shared" si="2"/>
        <v>Littlevix (IRE)</v>
      </c>
      <c r="P56" t="str">
        <f t="shared" si="3"/>
        <v>An Saighdiur (IRE)</v>
      </c>
      <c r="Q56" t="str">
        <f t="shared" si="4"/>
        <v>An Saighdiur (IRE)</v>
      </c>
      <c r="R56" t="str">
        <f t="shared" si="5"/>
        <v>Tuamhain</v>
      </c>
      <c r="S56" t="str">
        <f t="shared" si="6"/>
        <v>Cyrus Dallin</v>
      </c>
      <c r="V56">
        <f t="shared" si="7"/>
        <v>86</v>
      </c>
      <c r="W56">
        <f t="shared" si="8"/>
        <v>19</v>
      </c>
      <c r="X56">
        <f t="shared" si="9"/>
        <v>19</v>
      </c>
      <c r="Y56">
        <f t="shared" si="10"/>
        <v>15</v>
      </c>
      <c r="Z56">
        <f t="shared" si="10"/>
        <v>15</v>
      </c>
      <c r="AA56">
        <f t="shared" si="10"/>
        <v>18</v>
      </c>
      <c r="AB56">
        <f t="shared" si="11"/>
        <v>17</v>
      </c>
      <c r="AC56">
        <f t="shared" si="12"/>
        <v>5</v>
      </c>
      <c r="AD56">
        <f t="shared" si="13"/>
        <v>1</v>
      </c>
      <c r="AE56">
        <f t="shared" si="14"/>
        <v>9</v>
      </c>
      <c r="AF56">
        <f t="shared" si="14"/>
        <v>6</v>
      </c>
    </row>
    <row r="57" spans="1:33" hidden="1" outlineLevel="1">
      <c r="A57" t="s">
        <v>25</v>
      </c>
      <c r="B57" t="str">
        <f>INDEX(A$2:A$20,MATCH(C57,W$2:W$20,0))</f>
        <v>Tribal Path (IRE)</v>
      </c>
      <c r="C57">
        <f>LARGE(W$2:W$20, D57)</f>
        <v>19.9771</v>
      </c>
      <c r="D57">
        <v>1</v>
      </c>
      <c r="E57">
        <f>LARGE(W$2:W$20, F57)</f>
        <v>18.927900000000001</v>
      </c>
      <c r="F57">
        <v>2</v>
      </c>
      <c r="G57">
        <f t="shared" si="16"/>
        <v>5.2520135555210672E-2</v>
      </c>
      <c r="H57">
        <f t="shared" si="17"/>
        <v>14</v>
      </c>
      <c r="J57">
        <v>6</v>
      </c>
      <c r="K57" t="str">
        <f t="shared" si="0"/>
        <v>Tribal Path (IRE)</v>
      </c>
      <c r="L57" t="str">
        <f t="shared" si="0"/>
        <v>Tuamhain</v>
      </c>
      <c r="M57" t="str">
        <f t="shared" si="0"/>
        <v>Littlevix (IRE)</v>
      </c>
      <c r="N57" t="str">
        <f t="shared" si="1"/>
        <v>Bercasa (IRE)</v>
      </c>
      <c r="O57" t="str">
        <f t="shared" si="2"/>
        <v>The Phantom Punch (IRE)</v>
      </c>
      <c r="P57" t="str">
        <f t="shared" si="3"/>
        <v>Bercasa (IRE)</v>
      </c>
      <c r="Q57" t="str">
        <f t="shared" si="4"/>
        <v>Bercasa (IRE)</v>
      </c>
      <c r="R57" t="str">
        <f t="shared" si="5"/>
        <v>Ishigati (IRE)</v>
      </c>
      <c r="S57" t="str">
        <f t="shared" si="6"/>
        <v>Ishigati (IRE)</v>
      </c>
      <c r="V57">
        <f t="shared" si="7"/>
        <v>88</v>
      </c>
      <c r="W57">
        <f t="shared" si="8"/>
        <v>31</v>
      </c>
      <c r="X57">
        <f t="shared" si="9"/>
        <v>31</v>
      </c>
      <c r="Y57">
        <f t="shared" si="10"/>
        <v>16</v>
      </c>
      <c r="Z57">
        <f t="shared" si="10"/>
        <v>16</v>
      </c>
      <c r="AA57">
        <f t="shared" si="10"/>
        <v>13</v>
      </c>
      <c r="AB57">
        <f t="shared" si="11"/>
        <v>6</v>
      </c>
      <c r="AC57">
        <f t="shared" si="12"/>
        <v>3</v>
      </c>
      <c r="AD57">
        <f t="shared" si="13"/>
        <v>16</v>
      </c>
      <c r="AE57">
        <f t="shared" si="14"/>
        <v>4</v>
      </c>
      <c r="AF57">
        <f t="shared" si="14"/>
        <v>14</v>
      </c>
    </row>
    <row r="58" spans="1:33" hidden="1" outlineLevel="1">
      <c r="A58" t="s">
        <v>28</v>
      </c>
      <c r="B58" t="str">
        <f>INDEX(A$2:A$20,MATCH(C58,AA$2:AA$20,0))</f>
        <v>Palmetto Bay</v>
      </c>
      <c r="C58">
        <f>LARGE(AA$2:AA$20, D58)</f>
        <v>2.3921999999999999</v>
      </c>
      <c r="D58">
        <v>1</v>
      </c>
      <c r="E58">
        <f>LARGE(AA$2:AA$20, F58)</f>
        <v>2.3435000000000001</v>
      </c>
      <c r="F58">
        <v>2</v>
      </c>
      <c r="G58">
        <f t="shared" si="16"/>
        <v>2.0357829612908513E-2</v>
      </c>
      <c r="H58">
        <f t="shared" si="17"/>
        <v>0</v>
      </c>
      <c r="J58">
        <v>7</v>
      </c>
      <c r="K58" t="str">
        <f t="shared" si="0"/>
        <v>Bercasa (IRE)</v>
      </c>
      <c r="L58" t="str">
        <f t="shared" si="0"/>
        <v>Nailed On Nina (IRE)</v>
      </c>
      <c r="M58" t="str">
        <f t="shared" si="0"/>
        <v>Ishigati (IRE)</v>
      </c>
      <c r="N58" t="str">
        <f t="shared" si="1"/>
        <v>An Saighdiur (IRE)</v>
      </c>
      <c r="O58" t="str">
        <f t="shared" si="2"/>
        <v>Bercasa (IRE)</v>
      </c>
      <c r="P58" t="str">
        <f t="shared" si="3"/>
        <v>Procurator (IRE)</v>
      </c>
      <c r="Q58" t="str">
        <f t="shared" si="4"/>
        <v>Procurator (IRE)</v>
      </c>
      <c r="R58" t="str">
        <f t="shared" si="5"/>
        <v>Ice Storm (IRE)</v>
      </c>
      <c r="S58" t="str">
        <f t="shared" si="6"/>
        <v>Nailed On Nina (IRE)</v>
      </c>
      <c r="V58">
        <f t="shared" si="7"/>
        <v>75</v>
      </c>
      <c r="W58">
        <f t="shared" si="8"/>
        <v>15</v>
      </c>
      <c r="X58">
        <f t="shared" si="9"/>
        <v>15</v>
      </c>
      <c r="Y58">
        <f t="shared" si="10"/>
        <v>12</v>
      </c>
      <c r="Z58">
        <f t="shared" si="10"/>
        <v>13</v>
      </c>
      <c r="AA58">
        <f t="shared" si="10"/>
        <v>19</v>
      </c>
      <c r="AB58">
        <f t="shared" si="11"/>
        <v>12</v>
      </c>
      <c r="AC58">
        <f t="shared" si="12"/>
        <v>4</v>
      </c>
      <c r="AD58">
        <f t="shared" si="13"/>
        <v>4</v>
      </c>
      <c r="AE58">
        <f t="shared" si="14"/>
        <v>3</v>
      </c>
      <c r="AF58">
        <f t="shared" si="14"/>
        <v>8</v>
      </c>
    </row>
    <row r="59" spans="1:33" hidden="1" outlineLevel="1">
      <c r="A59" t="s">
        <v>30</v>
      </c>
      <c r="B59" t="str">
        <f>INDEX(A$2:A$20,MATCH(C59,AC$2:AC$20,0))</f>
        <v>Definite Doyenne (IRE)</v>
      </c>
      <c r="C59">
        <f>LARGE(AC$2:AC$20, D59)</f>
        <v>2.4883000000000002</v>
      </c>
      <c r="D59">
        <v>1</v>
      </c>
      <c r="E59">
        <f>LARGE(AC$2:AC$20, F59)</f>
        <v>2.2151999999999998</v>
      </c>
      <c r="F59">
        <v>2</v>
      </c>
      <c r="G59">
        <f t="shared" si="16"/>
        <v>0.10975364706827967</v>
      </c>
      <c r="H59">
        <f t="shared" si="17"/>
        <v>0</v>
      </c>
      <c r="J59">
        <v>8</v>
      </c>
      <c r="K59" t="str">
        <f t="shared" si="0"/>
        <v>Nailed On Nina (IRE)</v>
      </c>
      <c r="L59" t="str">
        <f t="shared" si="0"/>
        <v>Born To Frolic (IRE)</v>
      </c>
      <c r="M59" t="str">
        <f t="shared" si="0"/>
        <v>Time Stands Still</v>
      </c>
      <c r="N59" t="str">
        <f t="shared" si="1"/>
        <v>Nailed On Nina (IRE)</v>
      </c>
      <c r="O59" t="str">
        <f t="shared" si="2"/>
        <v>Tribal Path (IRE)</v>
      </c>
      <c r="P59" t="str">
        <f t="shared" si="3"/>
        <v>The Phantom Punch (IRE)</v>
      </c>
      <c r="Q59" t="str">
        <f t="shared" si="4"/>
        <v>The Phantom Punch (IRE)</v>
      </c>
      <c r="R59" t="str">
        <f t="shared" si="5"/>
        <v>An Saighdiur (IRE)</v>
      </c>
      <c r="S59" t="str">
        <f t="shared" si="6"/>
        <v>Born To Frolic (IRE)</v>
      </c>
      <c r="V59">
        <f t="shared" si="7"/>
        <v>83</v>
      </c>
      <c r="W59">
        <f t="shared" si="8"/>
        <v>25</v>
      </c>
      <c r="X59">
        <f t="shared" si="9"/>
        <v>25</v>
      </c>
      <c r="Y59">
        <f t="shared" si="10"/>
        <v>18</v>
      </c>
      <c r="Z59">
        <f t="shared" si="10"/>
        <v>12</v>
      </c>
      <c r="AA59">
        <f t="shared" si="10"/>
        <v>2</v>
      </c>
      <c r="AB59">
        <f t="shared" si="11"/>
        <v>10</v>
      </c>
      <c r="AC59">
        <f t="shared" si="12"/>
        <v>17</v>
      </c>
      <c r="AD59">
        <f t="shared" si="13"/>
        <v>9</v>
      </c>
      <c r="AE59">
        <f t="shared" si="14"/>
        <v>10</v>
      </c>
      <c r="AF59">
        <f t="shared" si="14"/>
        <v>5</v>
      </c>
    </row>
    <row r="60" spans="1:33" hidden="1" outlineLevel="1">
      <c r="A60" t="s">
        <v>26</v>
      </c>
      <c r="B60" t="str">
        <f>INDEX(A$2:A$20,MATCH(C60,Y$2:Y$20,0))</f>
        <v>Tuamhain</v>
      </c>
      <c r="C60">
        <f>LARGE(Y$2:Y$20, D60)</f>
        <v>3.93</v>
      </c>
      <c r="D60">
        <v>1</v>
      </c>
      <c r="E60">
        <f>LARGE(Y$2:Y$20, F60)</f>
        <v>2.8681999999999999</v>
      </c>
      <c r="F60">
        <v>2</v>
      </c>
      <c r="G60">
        <f t="shared" si="16"/>
        <v>0.27017811704834616</v>
      </c>
      <c r="H60">
        <f t="shared" si="17"/>
        <v>3.5</v>
      </c>
      <c r="J60">
        <v>9</v>
      </c>
      <c r="K60" t="str">
        <f t="shared" si="0"/>
        <v>The Phantom Punch (IRE)</v>
      </c>
      <c r="L60" t="str">
        <f t="shared" si="0"/>
        <v>Escallonia (IRE)</v>
      </c>
      <c r="M60" t="str">
        <f t="shared" si="0"/>
        <v>Ice Storm (IRE)</v>
      </c>
      <c r="N60" t="str">
        <f t="shared" si="1"/>
        <v>Tuamhain</v>
      </c>
      <c r="O60" t="str">
        <f t="shared" si="2"/>
        <v>An Saighdiur (IRE)</v>
      </c>
      <c r="P60" t="str">
        <f t="shared" si="3"/>
        <v>Landline (IRE)</v>
      </c>
      <c r="Q60" t="str">
        <f t="shared" si="4"/>
        <v>Landline (IRE)</v>
      </c>
      <c r="R60" t="str">
        <f t="shared" si="5"/>
        <v>Prove The Point (IRE)</v>
      </c>
      <c r="S60" t="str">
        <f t="shared" si="6"/>
        <v>Landline (IRE)</v>
      </c>
      <c r="V60">
        <f t="shared" si="7"/>
        <v>77</v>
      </c>
      <c r="W60">
        <f t="shared" si="8"/>
        <v>19</v>
      </c>
      <c r="X60">
        <f t="shared" si="9"/>
        <v>19</v>
      </c>
      <c r="Y60">
        <f t="shared" si="10"/>
        <v>7</v>
      </c>
      <c r="Z60">
        <f t="shared" si="10"/>
        <v>7</v>
      </c>
      <c r="AA60">
        <f t="shared" si="10"/>
        <v>10</v>
      </c>
      <c r="AB60">
        <f t="shared" si="11"/>
        <v>8</v>
      </c>
      <c r="AC60">
        <f t="shared" si="12"/>
        <v>11</v>
      </c>
      <c r="AD60">
        <f t="shared" si="13"/>
        <v>10</v>
      </c>
      <c r="AE60">
        <f t="shared" si="14"/>
        <v>8</v>
      </c>
      <c r="AF60">
        <f t="shared" si="14"/>
        <v>16</v>
      </c>
    </row>
    <row r="61" spans="1:33" hidden="1" outlineLevel="1">
      <c r="A61" t="s">
        <v>47</v>
      </c>
      <c r="B61" t="str">
        <f>INDEX(A$2:A$20,MATCH(C61,AD$2:AD$20,0))</f>
        <v>Time Stands Still</v>
      </c>
      <c r="C61">
        <f>LARGE(AD$2:AD$20, D61)</f>
        <v>27.9925</v>
      </c>
      <c r="D61">
        <v>1</v>
      </c>
      <c r="E61">
        <f>LARGE(AD$2:AD$20, F61)</f>
        <v>18.5075</v>
      </c>
      <c r="F61">
        <v>2</v>
      </c>
      <c r="G61">
        <f t="shared" si="16"/>
        <v>0.338840760918103</v>
      </c>
      <c r="H61">
        <f t="shared" si="17"/>
        <v>10</v>
      </c>
      <c r="J61">
        <v>10</v>
      </c>
      <c r="K61" t="str">
        <f t="shared" si="0"/>
        <v>Procurator (IRE)</v>
      </c>
      <c r="L61" t="str">
        <f t="shared" si="0"/>
        <v>Palmetto Bay</v>
      </c>
      <c r="M61" t="str">
        <f t="shared" si="0"/>
        <v>Landline (IRE)</v>
      </c>
      <c r="N61" t="str">
        <f t="shared" si="1"/>
        <v>Born To Frolic (IRE)</v>
      </c>
      <c r="O61" t="str">
        <f t="shared" si="2"/>
        <v>Landline (IRE)</v>
      </c>
      <c r="P61" t="str">
        <f t="shared" si="3"/>
        <v>Tribal Path (IRE)</v>
      </c>
      <c r="Q61" t="str">
        <f t="shared" si="4"/>
        <v>Tribal Path (IRE)</v>
      </c>
      <c r="R61" t="str">
        <f t="shared" si="5"/>
        <v>Procurator (IRE)</v>
      </c>
      <c r="S61" t="str">
        <f t="shared" si="6"/>
        <v>Tribal Path (IRE)</v>
      </c>
      <c r="V61">
        <f t="shared" si="7"/>
        <v>87</v>
      </c>
      <c r="W61">
        <f t="shared" si="8"/>
        <v>23</v>
      </c>
      <c r="X61">
        <f>IF(ISNA(W61),"",W61)</f>
        <v>23</v>
      </c>
      <c r="Y61">
        <f t="shared" si="10"/>
        <v>14</v>
      </c>
      <c r="Z61">
        <f t="shared" si="10"/>
        <v>8</v>
      </c>
      <c r="AA61">
        <f t="shared" si="10"/>
        <v>5</v>
      </c>
      <c r="AB61">
        <f t="shared" si="11"/>
        <v>19</v>
      </c>
      <c r="AC61">
        <f t="shared" si="12"/>
        <v>10</v>
      </c>
      <c r="AD61">
        <f t="shared" si="13"/>
        <v>12</v>
      </c>
      <c r="AE61">
        <f t="shared" si="14"/>
        <v>1</v>
      </c>
      <c r="AF61">
        <f t="shared" si="14"/>
        <v>18</v>
      </c>
    </row>
    <row r="62" spans="1:33" hidden="1" outlineLevel="1">
      <c r="A62" t="s">
        <v>116</v>
      </c>
      <c r="B62" t="str">
        <f>IF(OR(D2="5f ", D2="6f ", D2="7f ", D2="1m "), B57, IF(J2="2yo", B59, B53))</f>
        <v>Tribal Path (IRE)</v>
      </c>
      <c r="J62">
        <v>11</v>
      </c>
      <c r="K62" t="str">
        <f t="shared" si="0"/>
        <v>Time Stands Still</v>
      </c>
      <c r="L62" t="str">
        <f t="shared" si="0"/>
        <v>Ice Storm (IRE)</v>
      </c>
      <c r="M62" t="str">
        <f t="shared" si="0"/>
        <v>Groovy Jazz (IRE)</v>
      </c>
      <c r="N62" t="str">
        <f t="shared" si="1"/>
        <v>Time Stands Still</v>
      </c>
      <c r="O62" t="str">
        <f t="shared" si="2"/>
        <v>Born To Frolic (IRE)</v>
      </c>
      <c r="P62" t="str">
        <f t="shared" si="3"/>
        <v>Littlevix (IRE)</v>
      </c>
      <c r="Q62" t="str">
        <f t="shared" si="4"/>
        <v>Littlevix (IRE)</v>
      </c>
      <c r="R62" t="str">
        <f t="shared" si="5"/>
        <v>Littlevix (IRE)</v>
      </c>
      <c r="S62" t="str">
        <f t="shared" si="6"/>
        <v>Escallonia (IRE)</v>
      </c>
      <c r="V62">
        <f t="shared" si="7"/>
        <v>81</v>
      </c>
      <c r="W62">
        <f t="shared" si="8"/>
        <v>21</v>
      </c>
      <c r="X62">
        <f t="shared" ref="X62:X80" si="18">IF(ISNA(W62),"",W62)</f>
        <v>21</v>
      </c>
      <c r="Y62">
        <f t="shared" si="10"/>
        <v>8</v>
      </c>
      <c r="Z62">
        <f t="shared" si="10"/>
        <v>11</v>
      </c>
      <c r="AA62">
        <f t="shared" si="10"/>
        <v>15</v>
      </c>
      <c r="AB62">
        <f t="shared" si="11"/>
        <v>16</v>
      </c>
      <c r="AC62">
        <f t="shared" si="12"/>
        <v>7</v>
      </c>
      <c r="AD62">
        <f t="shared" si="13"/>
        <v>5</v>
      </c>
      <c r="AE62">
        <f t="shared" si="14"/>
        <v>18</v>
      </c>
      <c r="AF62">
        <f t="shared" si="14"/>
        <v>1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Palmetto Bay</v>
      </c>
      <c r="C63" t="str">
        <f>IF(G68="Handicap", INDEX(B53:B55,(MATCH(LARGE(D53:D55,3),D53:D55,0))))</f>
        <v>Littlevix (IRE)</v>
      </c>
      <c r="D63" t="str">
        <f>IF(G68="Handicap", INDEX(B53:B55,(MATCH(LARGE(E53:E55,1),E53:E55,0))))</f>
        <v>Littlevix (IRE)</v>
      </c>
      <c r="G63" t="s">
        <v>68</v>
      </c>
      <c r="H63">
        <f>COUNTIF(A2:A30, "*")</f>
        <v>19</v>
      </c>
      <c r="J63">
        <v>12</v>
      </c>
      <c r="K63" t="str">
        <f t="shared" si="0"/>
        <v>Escallonia (IRE)</v>
      </c>
      <c r="L63" t="str">
        <f t="shared" si="0"/>
        <v>Tribal Path (IRE)</v>
      </c>
      <c r="M63" t="str">
        <f t="shared" si="0"/>
        <v>The Phantom Punch (IRE)</v>
      </c>
      <c r="N63" t="str">
        <f t="shared" si="1"/>
        <v>Landline (IRE)</v>
      </c>
      <c r="O63" t="str">
        <f t="shared" si="2"/>
        <v>Time Stands Still</v>
      </c>
      <c r="P63" t="str">
        <f t="shared" si="3"/>
        <v>Prove The Point (IRE)</v>
      </c>
      <c r="Q63" t="str">
        <f t="shared" si="4"/>
        <v>Prove The Point (IRE)</v>
      </c>
      <c r="R63" t="str">
        <f t="shared" si="5"/>
        <v>Nailed On Nina (IRE)</v>
      </c>
      <c r="S63" t="str">
        <f t="shared" si="6"/>
        <v>Ice Storm (IRE)</v>
      </c>
      <c r="V63">
        <f t="shared" si="7"/>
        <v>89</v>
      </c>
      <c r="W63">
        <f t="shared" si="8"/>
        <v>25</v>
      </c>
      <c r="X63">
        <f t="shared" si="18"/>
        <v>25</v>
      </c>
      <c r="Y63">
        <f t="shared" si="10"/>
        <v>3</v>
      </c>
      <c r="Z63">
        <f t="shared" si="10"/>
        <v>9</v>
      </c>
      <c r="AA63">
        <f t="shared" si="10"/>
        <v>11</v>
      </c>
      <c r="AB63">
        <f t="shared" si="11"/>
        <v>2</v>
      </c>
      <c r="AC63">
        <f t="shared" si="12"/>
        <v>16</v>
      </c>
      <c r="AD63">
        <f t="shared" si="13"/>
        <v>18</v>
      </c>
      <c r="AE63">
        <f t="shared" si="14"/>
        <v>17</v>
      </c>
      <c r="AF63">
        <f t="shared" si="14"/>
        <v>13</v>
      </c>
    </row>
    <row r="64" spans="1:33" hidden="1" outlineLevel="1">
      <c r="A64" t="s">
        <v>48</v>
      </c>
      <c r="B64" t="str">
        <f>INDEX(B53:B63,MODE(MATCH(B53:B63,B53:B63,0)))</f>
        <v>Tuamhain</v>
      </c>
      <c r="C64">
        <f>INDEX(AF$2:AF$20,MATCH(B64,A$2:A$20,0))</f>
        <v>3.5</v>
      </c>
      <c r="D64">
        <v>1</v>
      </c>
      <c r="E64">
        <f>SUMIF(B53:B61, B64, G53:G61)</f>
        <v>0.33839937518283647</v>
      </c>
      <c r="F64">
        <v>0</v>
      </c>
      <c r="G64" t="str">
        <f>K2</f>
        <v>Barna Recycling Handicap (45-70)</v>
      </c>
      <c r="J64">
        <v>13</v>
      </c>
      <c r="K64" t="str">
        <f t="shared" si="0"/>
        <v>Landline (IRE)</v>
      </c>
      <c r="L64" t="str">
        <f t="shared" si="0"/>
        <v>Landline (IRE)</v>
      </c>
      <c r="M64" t="str">
        <f t="shared" si="0"/>
        <v>Prove The Point (IRE)</v>
      </c>
      <c r="N64" t="str">
        <f t="shared" si="1"/>
        <v>Groovy Jazz (IRE)</v>
      </c>
      <c r="O64" t="str">
        <f t="shared" si="2"/>
        <v>Definite Doyenne (IRE)</v>
      </c>
      <c r="P64" t="str">
        <f t="shared" si="3"/>
        <v>Escallonia (IRE)</v>
      </c>
      <c r="Q64" t="str">
        <f t="shared" si="4"/>
        <v>Escallonia (IRE)</v>
      </c>
      <c r="R64" t="str">
        <f t="shared" si="5"/>
        <v>Bercasa (IRE)</v>
      </c>
      <c r="S64" t="str">
        <f t="shared" si="6"/>
        <v>Procurator (IRE)</v>
      </c>
      <c r="V64">
        <f t="shared" si="7"/>
        <v>71</v>
      </c>
      <c r="W64">
        <f t="shared" si="8"/>
        <v>7</v>
      </c>
      <c r="X64">
        <f t="shared" si="18"/>
        <v>7</v>
      </c>
      <c r="Y64">
        <f t="shared" si="10"/>
        <v>10</v>
      </c>
      <c r="Z64">
        <f t="shared" si="10"/>
        <v>3</v>
      </c>
      <c r="AA64">
        <f t="shared" si="10"/>
        <v>3</v>
      </c>
      <c r="AB64">
        <f t="shared" si="11"/>
        <v>15</v>
      </c>
      <c r="AC64">
        <f t="shared" si="12"/>
        <v>13</v>
      </c>
      <c r="AD64">
        <f t="shared" si="13"/>
        <v>3</v>
      </c>
      <c r="AE64">
        <f t="shared" si="14"/>
        <v>14</v>
      </c>
      <c r="AF64">
        <f t="shared" si="14"/>
        <v>10</v>
      </c>
    </row>
    <row r="65" spans="1:32" hidden="1" outlineLevel="1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7f </v>
      </c>
      <c r="H65">
        <f>LARGE(G58:G60, 1)</f>
        <v>0.27017811704834616</v>
      </c>
      <c r="J65">
        <v>14</v>
      </c>
      <c r="K65" t="str">
        <f t="shared" si="0"/>
        <v>Palmetto Bay</v>
      </c>
      <c r="L65" t="str">
        <f t="shared" si="0"/>
        <v>Groovy Jazz (IRE)</v>
      </c>
      <c r="M65" t="str">
        <f t="shared" si="0"/>
        <v>Definite Doyenne (IRE)</v>
      </c>
      <c r="N65" t="str">
        <f t="shared" si="1"/>
        <v>Ishigati (IRE)</v>
      </c>
      <c r="O65" t="str">
        <f t="shared" si="2"/>
        <v>Prove The Point (IRE)</v>
      </c>
      <c r="P65" t="str">
        <f t="shared" si="3"/>
        <v>Groovy Jazz (IRE)</v>
      </c>
      <c r="Q65" t="str">
        <f t="shared" si="4"/>
        <v>Groovy Jazz (IRE)</v>
      </c>
      <c r="R65" t="str">
        <f t="shared" si="5"/>
        <v>Cyrus Dallin</v>
      </c>
      <c r="S65" t="str">
        <f t="shared" si="6"/>
        <v>Prove The Point (IRE)</v>
      </c>
      <c r="V65">
        <f t="shared" si="7"/>
        <v>49</v>
      </c>
      <c r="W65">
        <f t="shared" si="8"/>
        <v>-15</v>
      </c>
      <c r="X65">
        <f t="shared" si="18"/>
        <v>-15</v>
      </c>
      <c r="Y65">
        <f t="shared" si="10"/>
        <v>5</v>
      </c>
      <c r="Z65">
        <f t="shared" si="10"/>
        <v>5</v>
      </c>
      <c r="AA65">
        <f t="shared" si="10"/>
        <v>7</v>
      </c>
      <c r="AB65">
        <f t="shared" si="11"/>
        <v>5</v>
      </c>
      <c r="AC65">
        <f t="shared" si="12"/>
        <v>8</v>
      </c>
      <c r="AD65">
        <f t="shared" si="13"/>
        <v>6</v>
      </c>
      <c r="AE65">
        <f t="shared" si="14"/>
        <v>2</v>
      </c>
      <c r="AF65">
        <f t="shared" si="14"/>
        <v>11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6814</v>
      </c>
      <c r="H66">
        <f ca="1">LARGE(F53:F55, 1)</f>
        <v>0.338840760918103</v>
      </c>
      <c r="J66">
        <v>15</v>
      </c>
      <c r="K66" t="str">
        <f t="shared" si="0"/>
        <v>Prove The Point (IRE)</v>
      </c>
      <c r="L66" t="str">
        <f t="shared" si="0"/>
        <v>Prove The Point (IRE)</v>
      </c>
      <c r="M66" t="str">
        <f t="shared" si="0"/>
        <v>Tribal Path (IRE)</v>
      </c>
      <c r="N66" t="str">
        <f t="shared" si="1"/>
        <v>Prove The Point (IRE)</v>
      </c>
      <c r="O66" t="str">
        <f t="shared" si="2"/>
        <v>Escallonia (IRE)</v>
      </c>
      <c r="P66" t="str">
        <f t="shared" si="3"/>
        <v>Cyrus Dallin</v>
      </c>
      <c r="Q66" t="str">
        <f t="shared" si="4"/>
        <v>Cyrus Dallin</v>
      </c>
      <c r="R66" t="str">
        <f t="shared" si="5"/>
        <v>Born To Frolic (IRE)</v>
      </c>
      <c r="S66" t="str">
        <f t="shared" si="6"/>
        <v>Palmetto Bay</v>
      </c>
      <c r="V66">
        <f t="shared" si="7"/>
        <v>59</v>
      </c>
      <c r="W66">
        <f t="shared" si="8"/>
        <v>1</v>
      </c>
      <c r="X66">
        <f t="shared" si="18"/>
        <v>1</v>
      </c>
      <c r="Y66">
        <f t="shared" si="10"/>
        <v>6</v>
      </c>
      <c r="Z66">
        <f t="shared" si="10"/>
        <v>10</v>
      </c>
      <c r="AA66">
        <f t="shared" si="10"/>
        <v>1</v>
      </c>
      <c r="AB66">
        <f t="shared" si="11"/>
        <v>3</v>
      </c>
      <c r="AC66">
        <f t="shared" si="12"/>
        <v>3</v>
      </c>
      <c r="AD66">
        <f t="shared" si="13"/>
        <v>19</v>
      </c>
      <c r="AE66">
        <f t="shared" si="14"/>
        <v>15</v>
      </c>
      <c r="AF66">
        <f t="shared" si="14"/>
        <v>2</v>
      </c>
    </row>
    <row r="67" spans="1:32" hidden="1" outlineLevel="1">
      <c r="A67" t="s">
        <v>67</v>
      </c>
      <c r="B67" t="str">
        <f ca="1">H67</f>
        <v>Time Stands Still</v>
      </c>
      <c r="F67">
        <f>IF(H63&lt;11, F66+1, F66)</f>
        <v>1</v>
      </c>
      <c r="G67" t="str">
        <f>G2</f>
        <v>Soft</v>
      </c>
      <c r="H67" t="str">
        <f ca="1">INDEX(B53:B55,MATCH(H66,F53:F55,0))</f>
        <v>Time Stands Still</v>
      </c>
      <c r="J67">
        <v>16</v>
      </c>
      <c r="K67" t="str">
        <f t="shared" si="0"/>
        <v>An Saighdiur (IRE)</v>
      </c>
      <c r="L67" t="str">
        <f t="shared" si="0"/>
        <v>An Saighdiur (IRE)</v>
      </c>
      <c r="M67" t="str">
        <f t="shared" si="0"/>
        <v>An Saighdiur (IRE)</v>
      </c>
      <c r="N67" t="str">
        <f t="shared" si="1"/>
        <v>Definite Doyenne (IRE)</v>
      </c>
      <c r="O67" t="str">
        <f t="shared" si="2"/>
        <v>Nailed On Nina (IRE)</v>
      </c>
      <c r="P67" t="str">
        <f t="shared" si="3"/>
        <v>Nailed On Nina (IRE)</v>
      </c>
      <c r="Q67" t="str">
        <f t="shared" si="4"/>
        <v>Nailed On Nina (IRE)</v>
      </c>
      <c r="R67" t="str">
        <f t="shared" si="5"/>
        <v>The Phantom Punch (IRE)</v>
      </c>
      <c r="S67" t="str">
        <f t="shared" si="6"/>
        <v>The Phantom Punch (IRE)</v>
      </c>
      <c r="V67">
        <f t="shared" si="7"/>
        <v>66</v>
      </c>
      <c r="W67">
        <f t="shared" si="8"/>
        <v>4</v>
      </c>
      <c r="X67">
        <f t="shared" si="18"/>
        <v>4</v>
      </c>
      <c r="Y67">
        <f t="shared" si="10"/>
        <v>11</v>
      </c>
      <c r="Z67">
        <f t="shared" si="10"/>
        <v>2</v>
      </c>
      <c r="AA67">
        <f t="shared" si="10"/>
        <v>8</v>
      </c>
      <c r="AB67">
        <f t="shared" si="11"/>
        <v>1</v>
      </c>
      <c r="AC67">
        <f t="shared" si="12"/>
        <v>12</v>
      </c>
      <c r="AD67">
        <f t="shared" si="13"/>
        <v>14</v>
      </c>
      <c r="AE67">
        <f t="shared" si="14"/>
        <v>14</v>
      </c>
      <c r="AF67">
        <f t="shared" si="14"/>
        <v>4</v>
      </c>
    </row>
    <row r="68" spans="1:32" hidden="1" outlineLevel="1">
      <c r="A68" t="str">
        <f ca="1">INDEX(B62:B67,MODE(MATCH(B62:B67,B62:B67,0)))</f>
        <v>no selection</v>
      </c>
      <c r="B68" t="str">
        <f ca="1">IF(ISNA(A68), B56, A68)</f>
        <v>no selection</v>
      </c>
      <c r="C68" t="e">
        <f ca="1">INDEX(AF$2:AF$20,MATCH(B68,A$2:A$20,0))</f>
        <v>#N/A</v>
      </c>
      <c r="D68">
        <v>1</v>
      </c>
      <c r="F68">
        <f ca="1">IF(E70&gt;0.5, F67+1, F67)</f>
        <v>1</v>
      </c>
      <c r="G68" t="str">
        <f>I2</f>
        <v>Handicap</v>
      </c>
      <c r="H68">
        <f ca="1">IF(G66&gt;10000, G70+1, G70)</f>
        <v>0</v>
      </c>
      <c r="J68">
        <v>17</v>
      </c>
      <c r="K68" t="str">
        <f t="shared" si="0"/>
        <v>Ice Storm (IRE)</v>
      </c>
      <c r="L68" t="str">
        <f t="shared" si="0"/>
        <v>Procurator (IRE)</v>
      </c>
      <c r="M68" t="str">
        <f t="shared" si="0"/>
        <v>Procurator (IRE)</v>
      </c>
      <c r="N68" t="str">
        <f t="shared" si="1"/>
        <v>Palmetto Bay</v>
      </c>
      <c r="O68" t="str">
        <f t="shared" si="2"/>
        <v>Procurator (IRE)</v>
      </c>
      <c r="P68" t="str">
        <f t="shared" si="3"/>
        <v>Ishigati (IRE)</v>
      </c>
      <c r="Q68" t="str">
        <f t="shared" si="4"/>
        <v>Ishigati (IRE)</v>
      </c>
      <c r="R68" t="str">
        <f t="shared" si="5"/>
        <v>Groovy Jazz (IRE)</v>
      </c>
      <c r="S68" t="str">
        <f t="shared" si="6"/>
        <v>An Saighdiur (IRE)</v>
      </c>
      <c r="V68">
        <f t="shared" si="7"/>
        <v>79</v>
      </c>
      <c r="W68">
        <f t="shared" si="8"/>
        <v>15</v>
      </c>
      <c r="X68">
        <f t="shared" si="18"/>
        <v>15</v>
      </c>
      <c r="Y68">
        <f t="shared" si="10"/>
        <v>4</v>
      </c>
      <c r="Z68">
        <f t="shared" si="10"/>
        <v>4</v>
      </c>
      <c r="AA68">
        <f t="shared" si="10"/>
        <v>4</v>
      </c>
      <c r="AB68">
        <f t="shared" si="11"/>
        <v>13</v>
      </c>
      <c r="AC68">
        <f t="shared" si="12"/>
        <v>15</v>
      </c>
      <c r="AD68">
        <f t="shared" si="13"/>
        <v>11</v>
      </c>
      <c r="AE68">
        <f t="shared" si="14"/>
        <v>16</v>
      </c>
      <c r="AF68">
        <f t="shared" si="14"/>
        <v>12</v>
      </c>
    </row>
    <row r="69" spans="1:32" hidden="1" outlineLevel="1">
      <c r="A69" t="s">
        <v>51</v>
      </c>
      <c r="B69" t="str">
        <f ca="1">IF(OR(ISNA(B68), B68="no selection"), B64, B68)</f>
        <v>Tuamhain</v>
      </c>
      <c r="C69">
        <f ca="1">INDEX(AF$2:AF$20,MATCH(B69,A$2:A$20,0))</f>
        <v>3.5</v>
      </c>
      <c r="D69">
        <v>1</v>
      </c>
      <c r="F69">
        <f ca="1">IF(E70&gt;1, F68+1, F68)</f>
        <v>1</v>
      </c>
      <c r="G69">
        <f ca="1">IF(G66&lt;5000, F70-1, F70)</f>
        <v>1</v>
      </c>
      <c r="J69">
        <v>18</v>
      </c>
      <c r="K69" t="str">
        <f t="shared" si="0"/>
        <v>Groovy Jazz (IRE)</v>
      </c>
      <c r="L69" t="str">
        <f t="shared" si="0"/>
        <v>The Phantom Punch (IRE)</v>
      </c>
      <c r="M69" t="str">
        <f t="shared" si="0"/>
        <v>Born To Frolic (IRE)</v>
      </c>
      <c r="N69" t="str">
        <f t="shared" si="1"/>
        <v>Ice Storm (IRE)</v>
      </c>
      <c r="O69" t="str">
        <f t="shared" si="2"/>
        <v>Groovy Jazz (IRE)</v>
      </c>
      <c r="P69" t="str">
        <f t="shared" si="3"/>
        <v>Ishigati (IRE)</v>
      </c>
      <c r="Q69" t="str">
        <f t="shared" si="4"/>
        <v>Ishigati (IRE)</v>
      </c>
      <c r="R69" t="str">
        <f t="shared" si="5"/>
        <v>Palmetto Bay</v>
      </c>
      <c r="S69" t="str">
        <f t="shared" si="6"/>
        <v>Groovy Jazz (IRE)</v>
      </c>
      <c r="V69">
        <f t="shared" si="7"/>
        <v>42</v>
      </c>
      <c r="W69">
        <f t="shared" si="8"/>
        <v>-17</v>
      </c>
      <c r="X69">
        <f t="shared" si="18"/>
        <v>-17</v>
      </c>
      <c r="Y69">
        <f t="shared" si="10"/>
        <v>2</v>
      </c>
      <c r="Z69">
        <f t="shared" si="10"/>
        <v>6</v>
      </c>
      <c r="AA69">
        <f t="shared" si="10"/>
        <v>9</v>
      </c>
      <c r="AB69">
        <f t="shared" si="11"/>
        <v>7</v>
      </c>
      <c r="AC69">
        <f t="shared" si="12"/>
        <v>6</v>
      </c>
      <c r="AD69">
        <f t="shared" si="13"/>
        <v>2</v>
      </c>
      <c r="AE69">
        <f t="shared" si="14"/>
        <v>7</v>
      </c>
      <c r="AF69">
        <f t="shared" si="14"/>
        <v>3</v>
      </c>
    </row>
    <row r="70" spans="1:32" hidden="1" outlineLevel="1">
      <c r="A70" t="s">
        <v>62</v>
      </c>
      <c r="B70" t="str">
        <f ca="1">IF(B69=FALSE, B53, B69)</f>
        <v>Tuamhain</v>
      </c>
      <c r="C70">
        <f ca="1">INDEX(AF$2:AF$20,MATCH(B70,A$2:A$20,0))</f>
        <v>3.5</v>
      </c>
      <c r="D70">
        <v>1</v>
      </c>
      <c r="E70">
        <f ca="1">SUMIF(B53:B61, B70, G53:G61)</f>
        <v>0.33839937518283647</v>
      </c>
      <c r="F70">
        <f ca="1">IF(E70&gt;1.5, F69+1, F69)</f>
        <v>1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str">
        <f t="shared" si="0"/>
        <v>Definite Doyenne (IRE)</v>
      </c>
      <c r="L70" t="str">
        <f t="shared" si="0"/>
        <v>Definite Doyenne (IRE)</v>
      </c>
      <c r="M70" t="str">
        <f t="shared" si="0"/>
        <v>Palmetto Bay</v>
      </c>
      <c r="N70" t="str">
        <f t="shared" si="1"/>
        <v>The Phantom Punch (IRE)</v>
      </c>
      <c r="O70" t="str">
        <f t="shared" si="2"/>
        <v>Cyrus Dallin</v>
      </c>
      <c r="P70" t="str">
        <f t="shared" si="3"/>
        <v>Ishigati (IRE)</v>
      </c>
      <c r="Q70" t="str">
        <f t="shared" si="4"/>
        <v>Ishigati (IRE)</v>
      </c>
      <c r="R70" t="str">
        <f t="shared" si="5"/>
        <v>Escallonia (IRE)</v>
      </c>
      <c r="S70" t="str">
        <f t="shared" si="6"/>
        <v>Definite Doyenne (IRE)</v>
      </c>
      <c r="V70">
        <f t="shared" si="7"/>
        <v>58</v>
      </c>
      <c r="W70">
        <f t="shared" si="8"/>
        <v>0</v>
      </c>
      <c r="X70">
        <f t="shared" si="18"/>
        <v>0</v>
      </c>
      <c r="Y70">
        <f t="shared" si="10"/>
        <v>1</v>
      </c>
      <c r="Z70">
        <f t="shared" si="10"/>
        <v>1</v>
      </c>
      <c r="AA70">
        <f t="shared" si="10"/>
        <v>6</v>
      </c>
      <c r="AB70">
        <f t="shared" si="11"/>
        <v>4</v>
      </c>
      <c r="AC70">
        <f t="shared" si="12"/>
        <v>3</v>
      </c>
      <c r="AD70">
        <f t="shared" si="13"/>
        <v>7</v>
      </c>
      <c r="AE70">
        <f t="shared" si="14"/>
        <v>19</v>
      </c>
      <c r="AF70">
        <f t="shared" si="14"/>
        <v>17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>
        <f t="shared" si="10"/>
        <v>1</v>
      </c>
      <c r="AB71" t="e">
        <f t="shared" si="11"/>
        <v>#N/A</v>
      </c>
      <c r="AC71">
        <f t="shared" si="12"/>
        <v>3</v>
      </c>
      <c r="AD71">
        <f t="shared" si="13"/>
        <v>1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Littlevix (IRE)</v>
      </c>
      <c r="C72">
        <f>C53</f>
        <v>259.80369999999999</v>
      </c>
      <c r="D72">
        <f>(1/C72)*(C72-C73)</f>
        <v>1.9133291789146963E-2</v>
      </c>
      <c r="E72">
        <f>H53</f>
        <v>5.5</v>
      </c>
      <c r="F72">
        <f>(E72*10)-10</f>
        <v>45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>
        <f t="shared" si="10"/>
        <v>1</v>
      </c>
      <c r="AB72" t="e">
        <f t="shared" si="11"/>
        <v>#N/A</v>
      </c>
      <c r="AC72">
        <f t="shared" si="12"/>
        <v>3</v>
      </c>
      <c r="AD72">
        <f t="shared" si="13"/>
        <v>1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Tuamhain</v>
      </c>
      <c r="C73">
        <f t="shared" si="19"/>
        <v>254.83279999999999</v>
      </c>
      <c r="D73">
        <f>(1/C73)*(C73-C74)</f>
        <v>1.0938152388546495E-2</v>
      </c>
      <c r="E73">
        <f t="shared" ref="E73:E74" si="20">H54</f>
        <v>3.5</v>
      </c>
      <c r="F73">
        <f>(E73*10)-10</f>
        <v>25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>
        <f t="shared" si="10"/>
        <v>1</v>
      </c>
      <c r="AB73" t="e">
        <f t="shared" si="11"/>
        <v>#N/A</v>
      </c>
      <c r="AC73">
        <f t="shared" si="12"/>
        <v>3</v>
      </c>
      <c r="AD73">
        <f t="shared" si="13"/>
        <v>1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Time Stands Still</v>
      </c>
      <c r="C74">
        <f t="shared" si="19"/>
        <v>252.0454</v>
      </c>
      <c r="E74">
        <f t="shared" si="20"/>
        <v>10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>
        <f t="shared" si="10"/>
        <v>1</v>
      </c>
      <c r="AB74" t="e">
        <f t="shared" si="11"/>
        <v>#N/A</v>
      </c>
      <c r="AC74">
        <f t="shared" si="12"/>
        <v>3</v>
      </c>
      <c r="AD74">
        <f t="shared" si="13"/>
        <v>1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>
        <f t="shared" si="10"/>
        <v>1</v>
      </c>
      <c r="AB75" t="e">
        <f t="shared" si="11"/>
        <v>#N/A</v>
      </c>
      <c r="AC75">
        <f t="shared" si="12"/>
        <v>3</v>
      </c>
      <c r="AD75">
        <f t="shared" si="13"/>
        <v>1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>
        <f t="shared" si="10"/>
        <v>1</v>
      </c>
      <c r="AB76" t="e">
        <f t="shared" si="11"/>
        <v>#N/A</v>
      </c>
      <c r="AC76">
        <f t="shared" si="12"/>
        <v>3</v>
      </c>
      <c r="AD76">
        <f t="shared" si="13"/>
        <v>1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0</v>
      </c>
      <c r="C77">
        <f>SMALL(AF2:AF50, 1)</f>
        <v>0</v>
      </c>
      <c r="D77" t="str">
        <f>IF(G77&lt;=3, "YES", "NO")</f>
        <v>NO</v>
      </c>
      <c r="E77">
        <f>IF(C77=0,SMALL(AF2:AF49,2), C77)</f>
        <v>0</v>
      </c>
      <c r="F77">
        <f>IF(E77=0, SMALL(AF2:AF49, 3), E77)</f>
        <v>0</v>
      </c>
      <c r="G77">
        <f>IF(F77=0, SMALL(AF2:AF49, 4), F77)</f>
        <v>3.5</v>
      </c>
      <c r="H77" t="str">
        <f>INDEX(A2:A50, MATCH(G77, AF2:AF50, 0))</f>
        <v>Tuamhain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>
        <f t="shared" si="10"/>
        <v>1</v>
      </c>
      <c r="AB77" t="e">
        <f t="shared" si="11"/>
        <v>#N/A</v>
      </c>
      <c r="AC77">
        <f t="shared" si="12"/>
        <v>3</v>
      </c>
      <c r="AD77">
        <f t="shared" si="13"/>
        <v>1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254.83279999999999</v>
      </c>
      <c r="C78">
        <f>(B79-B78)+0.01</f>
        <v>4.9809000000000001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>
        <f t="shared" si="10"/>
        <v>1</v>
      </c>
      <c r="AB78" t="e">
        <f t="shared" si="11"/>
        <v>#N/A</v>
      </c>
      <c r="AC78">
        <f t="shared" si="12"/>
        <v>3</v>
      </c>
      <c r="AD78">
        <f t="shared" si="13"/>
        <v>1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259.80369999999999</v>
      </c>
      <c r="C79">
        <f>C78/B79</f>
        <v>1.9171782388010643E-2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Tuamhain is highly rated.</v>
      </c>
      <c r="H79" t="str">
        <f>INDEX(A2:A50, MATCH(B79, AE2:AE50, 0))</f>
        <v>Littlevix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>
        <f t="shared" si="10"/>
        <v>1</v>
      </c>
      <c r="AB79" t="e">
        <f t="shared" si="11"/>
        <v>#N/A</v>
      </c>
      <c r="AC79">
        <f t="shared" si="12"/>
        <v>3</v>
      </c>
      <c r="AD79">
        <f t="shared" si="13"/>
        <v>1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17.415700000000001</v>
      </c>
      <c r="C80">
        <f>(B81-B80)+0.01</f>
        <v>2.5713999999999988</v>
      </c>
      <c r="D80" t="str">
        <f>D2</f>
        <v xml:space="preserve">7f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>
        <f t="shared" si="10"/>
        <v>1</v>
      </c>
      <c r="AB80" t="e">
        <f t="shared" si="11"/>
        <v>#N/A</v>
      </c>
      <c r="AC80">
        <f t="shared" si="12"/>
        <v>3</v>
      </c>
      <c r="AD80">
        <f t="shared" si="13"/>
        <v>1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19.9771</v>
      </c>
      <c r="C81">
        <f>C80/B81</f>
        <v>0.12871738140170488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Definite Doyenne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Galway</v>
      </c>
    </row>
    <row r="82" spans="1:19" hidden="1" outlineLevel="1">
      <c r="A82" t="s">
        <v>110</v>
      </c>
      <c r="B82">
        <f>INDEX(M2:M49, MATCH(H77, A2:A49, 0))</f>
        <v>92.2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92.2</v>
      </c>
      <c r="C83">
        <f>C82/B83</f>
        <v>1.0845986984815618E-4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Tuamhainis the form horse.</v>
      </c>
      <c r="H83" t="str">
        <f>INDEX(A2:A50,MATCH(B83,INDEX(M2:M50,0)))</f>
        <v>Definite Doyenne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1.8017000000000001</v>
      </c>
      <c r="C84">
        <f>(B85-B84)+0.01</f>
        <v>0.69660000000000011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2.4883000000000002</v>
      </c>
      <c r="C85">
        <f>C84/B85</f>
        <v>0.27995016678053292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Definite Doyenne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16.786200000000001</v>
      </c>
      <c r="C86">
        <f>(B87-B86)+0.01</f>
        <v>11.216299999999999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27.9925</v>
      </c>
      <c r="C87">
        <f>C86/B87</f>
        <v>0.40068947039385544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Time Stands Still is 40.07% ahead of Tuamhain. </v>
      </c>
      <c r="H87" t="str">
        <f>INDEX(A2:A50, MATCH(B87, AD2:AD50, 0))</f>
        <v>Time Stands Still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3.93</v>
      </c>
      <c r="C88">
        <f>B89-B88</f>
        <v>0</v>
      </c>
      <c r="H88" t="str">
        <f>INDEX(X2:X50, MATCH(B88, Y2:Y50, 0))</f>
        <v>Crosse, S M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3.93</v>
      </c>
      <c r="C89">
        <f>C88/B89</f>
        <v>0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Crosse, S M. </v>
      </c>
      <c r="H89" t="str">
        <f>INDEX(X2:X50, MATCH(B89, Y2:Y50, 0))</f>
        <v>Crosse, S M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61.911999999999999</v>
      </c>
      <c r="C90">
        <f>(B91-B90)+0.01</f>
        <v>18.018000000000004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79.92</v>
      </c>
      <c r="C91">
        <f>(C90+0.01)/(B91+0.01)</f>
        <v>0.22554735393469291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Time Stands Still outperformed Tuamhain significantly.</v>
      </c>
      <c r="H91" t="str">
        <f>INDEX(A2:A50, MATCH(B91, N2:N50, 0))</f>
        <v>Time Stands Still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</v>
      </c>
    </row>
    <row r="96" spans="1:19" hidden="1" outlineLevel="1">
      <c r="A96" t="s">
        <v>70</v>
      </c>
      <c r="B96">
        <f>INDEX(Sheet1!H:H, MATCH($A$51, Sheet1!$A:$A,0))</f>
        <v>0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e">
        <f>INDEX(F96:F101,MATCH(1,E96:E101,0))</f>
        <v>#N/A</v>
      </c>
    </row>
    <row r="97" spans="1:6" hidden="1" outlineLevel="1">
      <c r="A97" t="s">
        <v>25</v>
      </c>
      <c r="B97">
        <f>INDEX(Sheet1!J:J, MATCH($A$51, Sheet1!$A:$A,0))</f>
        <v>0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</v>
      </c>
      <c r="C101" t="b">
        <f>IF(AND($B$94&gt;15,B101&gt;0.25),B60)</f>
        <v>0</v>
      </c>
      <c r="D101">
        <f t="shared" si="22"/>
        <v>1</v>
      </c>
      <c r="E101">
        <f t="shared" si="23"/>
        <v>6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2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2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2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2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2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2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2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2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19.140625" bestFit="1" customWidth="1"/>
    <col min="3" max="5" width="12" bestFit="1" customWidth="1"/>
    <col min="6" max="6" width="13.28515625" bestFit="1" customWidth="1"/>
    <col min="7" max="7" width="255.7109375" bestFit="1" customWidth="1"/>
    <col min="8" max="8" width="19.140625" bestFit="1" customWidth="1"/>
    <col min="9" max="9" width="10.140625" bestFit="1" customWidth="1"/>
    <col min="10" max="10" width="16.28515625" bestFit="1" customWidth="1"/>
    <col min="11" max="19" width="20.57031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8.140625" bestFit="1" customWidth="1"/>
    <col min="25" max="25" width="14.42578125" bestFit="1" customWidth="1"/>
    <col min="26" max="26" width="16.42578125" bestFit="1" customWidth="1"/>
    <col min="27" max="27" width="15" bestFit="1" customWidth="1"/>
    <col min="28" max="28" width="17.425781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1107</v>
      </c>
      <c r="B2" s="1">
        <v>0.62847222222222221</v>
      </c>
      <c r="C2" t="s">
        <v>175</v>
      </c>
      <c r="D2" t="s">
        <v>1105</v>
      </c>
      <c r="E2" t="s">
        <v>802</v>
      </c>
      <c r="F2">
        <v>12938</v>
      </c>
      <c r="G2" t="s">
        <v>291</v>
      </c>
      <c r="H2" t="s">
        <v>232</v>
      </c>
      <c r="I2" t="s">
        <v>5</v>
      </c>
      <c r="J2" t="s">
        <v>778</v>
      </c>
      <c r="K2" t="s">
        <v>1106</v>
      </c>
      <c r="L2">
        <v>4</v>
      </c>
      <c r="M2">
        <v>116.8663</v>
      </c>
      <c r="N2">
        <v>61.235900000000001</v>
      </c>
      <c r="O2">
        <v>40.597299999999997</v>
      </c>
      <c r="P2">
        <v>14.3744</v>
      </c>
      <c r="Q2">
        <v>8.5986999999999991</v>
      </c>
      <c r="R2">
        <v>6.6736000000000004</v>
      </c>
      <c r="S2">
        <v>5.2925000000000004</v>
      </c>
      <c r="T2">
        <v>2.9948999999999999</v>
      </c>
      <c r="U2">
        <v>1.7423999999999999</v>
      </c>
      <c r="V2">
        <v>2.7210000000000001</v>
      </c>
      <c r="W2">
        <v>23.514299999999999</v>
      </c>
      <c r="X2" t="s">
        <v>809</v>
      </c>
      <c r="Y2">
        <v>2.9211</v>
      </c>
      <c r="Z2" t="s">
        <v>318</v>
      </c>
      <c r="AA2">
        <v>1.7529999999999999</v>
      </c>
      <c r="AB2" t="s">
        <v>1108</v>
      </c>
      <c r="AC2">
        <v>1.2694000000000001</v>
      </c>
      <c r="AD2">
        <v>40.278799999999997</v>
      </c>
      <c r="AE2" s="23">
        <v>330.83350000000002</v>
      </c>
      <c r="AF2">
        <v>3.33</v>
      </c>
      <c r="AG2">
        <v>97</v>
      </c>
    </row>
    <row r="3" spans="1:33">
      <c r="A3" t="s">
        <v>1109</v>
      </c>
      <c r="B3" s="1">
        <v>0.62847222222222221</v>
      </c>
      <c r="C3" t="s">
        <v>175</v>
      </c>
      <c r="D3" t="s">
        <v>1105</v>
      </c>
      <c r="E3" t="s">
        <v>802</v>
      </c>
      <c r="F3">
        <v>12938</v>
      </c>
      <c r="G3" t="s">
        <v>291</v>
      </c>
      <c r="H3" t="s">
        <v>232</v>
      </c>
      <c r="I3" t="s">
        <v>5</v>
      </c>
      <c r="J3" t="s">
        <v>778</v>
      </c>
      <c r="K3" t="s">
        <v>1106</v>
      </c>
      <c r="L3">
        <v>5</v>
      </c>
      <c r="M3">
        <v>130.19999999999999</v>
      </c>
      <c r="N3">
        <v>67.88</v>
      </c>
      <c r="O3">
        <v>37.712499999999999</v>
      </c>
      <c r="P3">
        <v>15.173999999999999</v>
      </c>
      <c r="Q3">
        <v>10.0168</v>
      </c>
      <c r="R3">
        <v>4.4241999999999999</v>
      </c>
      <c r="S3">
        <v>2.9910000000000001</v>
      </c>
      <c r="T3">
        <v>2.7673999999999999</v>
      </c>
      <c r="U3">
        <v>2.1261999999999999</v>
      </c>
      <c r="V3">
        <v>1.5757000000000001</v>
      </c>
      <c r="W3">
        <v>22.698599999999999</v>
      </c>
      <c r="X3" t="s">
        <v>687</v>
      </c>
      <c r="Y3">
        <v>0.94840000000000002</v>
      </c>
      <c r="Z3" t="s">
        <v>263</v>
      </c>
      <c r="AA3">
        <v>1.7595000000000001</v>
      </c>
      <c r="AB3" t="s">
        <v>577</v>
      </c>
      <c r="AC3">
        <v>1.0334000000000001</v>
      </c>
      <c r="AD3">
        <v>18.953800000000001</v>
      </c>
      <c r="AE3">
        <v>320.26150000000001</v>
      </c>
      <c r="AF3">
        <v>4</v>
      </c>
      <c r="AG3">
        <v>90</v>
      </c>
    </row>
    <row r="4" spans="1:33">
      <c r="A4" t="s">
        <v>1110</v>
      </c>
      <c r="B4" s="1">
        <v>0.62847222222222221</v>
      </c>
      <c r="C4" t="s">
        <v>175</v>
      </c>
      <c r="D4" t="s">
        <v>1105</v>
      </c>
      <c r="E4" t="s">
        <v>802</v>
      </c>
      <c r="F4">
        <v>12938</v>
      </c>
      <c r="G4" t="s">
        <v>291</v>
      </c>
      <c r="H4" t="s">
        <v>232</v>
      </c>
      <c r="I4" t="s">
        <v>5</v>
      </c>
      <c r="J4" t="s">
        <v>778</v>
      </c>
      <c r="K4" t="s">
        <v>1106</v>
      </c>
      <c r="L4">
        <v>3</v>
      </c>
      <c r="M4">
        <v>74.684899999999999</v>
      </c>
      <c r="N4">
        <v>104.6536</v>
      </c>
      <c r="O4">
        <v>30.3429</v>
      </c>
      <c r="P4">
        <v>15.276</v>
      </c>
      <c r="Q4">
        <v>9.4459999999999997</v>
      </c>
      <c r="R4">
        <v>3.9550999999999998</v>
      </c>
      <c r="S4">
        <v>2.8323</v>
      </c>
      <c r="T4">
        <v>1.6772</v>
      </c>
      <c r="U4">
        <v>0</v>
      </c>
      <c r="V4">
        <v>0</v>
      </c>
      <c r="W4">
        <v>21.231400000000001</v>
      </c>
      <c r="X4" t="s">
        <v>671</v>
      </c>
      <c r="Y4">
        <v>2.1560000000000001</v>
      </c>
      <c r="Z4" t="s">
        <v>1111</v>
      </c>
      <c r="AA4">
        <v>2.5741999999999998</v>
      </c>
      <c r="AB4" t="s">
        <v>805</v>
      </c>
      <c r="AC4">
        <v>2.3553999999999999</v>
      </c>
      <c r="AD4">
        <v>30.425000000000001</v>
      </c>
      <c r="AE4">
        <v>305.7697</v>
      </c>
      <c r="AF4">
        <v>2.75</v>
      </c>
      <c r="AG4">
        <v>97</v>
      </c>
    </row>
    <row r="5" spans="1:33">
      <c r="A5" t="s">
        <v>1112</v>
      </c>
      <c r="B5" s="1">
        <v>0.62847222222222221</v>
      </c>
      <c r="C5" t="s">
        <v>175</v>
      </c>
      <c r="D5" t="s">
        <v>1105</v>
      </c>
      <c r="E5" t="s">
        <v>802</v>
      </c>
      <c r="F5">
        <v>12938</v>
      </c>
      <c r="G5" t="s">
        <v>291</v>
      </c>
      <c r="H5" t="s">
        <v>232</v>
      </c>
      <c r="I5" t="s">
        <v>5</v>
      </c>
      <c r="J5" t="s">
        <v>778</v>
      </c>
      <c r="K5" t="s">
        <v>1106</v>
      </c>
      <c r="L5">
        <v>6</v>
      </c>
      <c r="M5">
        <v>90.581000000000003</v>
      </c>
      <c r="N5">
        <v>64.786199999999994</v>
      </c>
      <c r="O5">
        <v>45.048000000000002</v>
      </c>
      <c r="P5">
        <v>12.2378</v>
      </c>
      <c r="Q5">
        <v>9.9842999999999993</v>
      </c>
      <c r="R5">
        <v>4.8361999999999998</v>
      </c>
      <c r="S5">
        <v>5.6938000000000004</v>
      </c>
      <c r="T5">
        <v>3.5467</v>
      </c>
      <c r="U5">
        <v>1.5721000000000001</v>
      </c>
      <c r="V5">
        <v>2.8073999999999999</v>
      </c>
      <c r="W5">
        <v>23.121400000000001</v>
      </c>
      <c r="X5" t="s">
        <v>666</v>
      </c>
      <c r="Y5">
        <v>2.8675999999999999</v>
      </c>
      <c r="Z5" t="s">
        <v>402</v>
      </c>
      <c r="AA5">
        <v>2.3334999999999999</v>
      </c>
      <c r="AB5" t="s">
        <v>366</v>
      </c>
      <c r="AC5">
        <v>0.92020000000000002</v>
      </c>
      <c r="AD5">
        <v>24.244900000000001</v>
      </c>
      <c r="AE5">
        <v>294.58100000000002</v>
      </c>
      <c r="AF5">
        <v>10</v>
      </c>
      <c r="AG5">
        <v>96</v>
      </c>
    </row>
    <row r="6" spans="1:33">
      <c r="A6" t="s">
        <v>1113</v>
      </c>
      <c r="B6" s="1">
        <v>0.62847222222222221</v>
      </c>
      <c r="C6" t="s">
        <v>175</v>
      </c>
      <c r="D6" t="s">
        <v>1105</v>
      </c>
      <c r="E6" t="s">
        <v>802</v>
      </c>
      <c r="F6">
        <v>12938</v>
      </c>
      <c r="G6" t="s">
        <v>291</v>
      </c>
      <c r="H6" t="s">
        <v>232</v>
      </c>
      <c r="I6" t="s">
        <v>5</v>
      </c>
      <c r="J6" t="s">
        <v>778</v>
      </c>
      <c r="K6" t="s">
        <v>1106</v>
      </c>
      <c r="L6">
        <v>6</v>
      </c>
      <c r="M6">
        <v>106.5</v>
      </c>
      <c r="N6">
        <v>60.392200000000003</v>
      </c>
      <c r="O6">
        <v>28.041799999999999</v>
      </c>
      <c r="P6">
        <v>14.985900000000001</v>
      </c>
      <c r="Q6">
        <v>10.9785</v>
      </c>
      <c r="R6">
        <v>7.7995999999999999</v>
      </c>
      <c r="S6">
        <v>3.9358</v>
      </c>
      <c r="T6">
        <v>2.2913999999999999</v>
      </c>
      <c r="U6">
        <v>1.2999000000000001</v>
      </c>
      <c r="V6">
        <v>0.94220000000000004</v>
      </c>
      <c r="W6">
        <v>21.517900000000001</v>
      </c>
      <c r="X6" t="s">
        <v>493</v>
      </c>
      <c r="Y6">
        <v>1.8955</v>
      </c>
      <c r="Z6" t="s">
        <v>494</v>
      </c>
      <c r="AA6">
        <v>2.3075000000000001</v>
      </c>
      <c r="AB6" t="s">
        <v>729</v>
      </c>
      <c r="AC6">
        <v>1.9777</v>
      </c>
      <c r="AD6">
        <v>22.117899999999999</v>
      </c>
      <c r="AE6">
        <v>286.98379999999997</v>
      </c>
      <c r="AF6">
        <v>14</v>
      </c>
      <c r="AG6">
        <v>96</v>
      </c>
    </row>
    <row r="7" spans="1:33">
      <c r="A7" t="s">
        <v>1114</v>
      </c>
      <c r="B7" s="1">
        <v>0.62847222222222221</v>
      </c>
      <c r="C7" t="s">
        <v>175</v>
      </c>
      <c r="D7" t="s">
        <v>1105</v>
      </c>
      <c r="E7" t="s">
        <v>802</v>
      </c>
      <c r="F7">
        <v>12938</v>
      </c>
      <c r="G7" t="s">
        <v>291</v>
      </c>
      <c r="H7" t="s">
        <v>232</v>
      </c>
      <c r="I7" t="s">
        <v>5</v>
      </c>
      <c r="J7" t="s">
        <v>778</v>
      </c>
      <c r="K7" t="s">
        <v>1106</v>
      </c>
      <c r="L7">
        <v>6</v>
      </c>
      <c r="M7">
        <v>65.72</v>
      </c>
      <c r="N7">
        <v>87.9529</v>
      </c>
      <c r="O7">
        <v>41.107199999999999</v>
      </c>
      <c r="P7">
        <v>14.6074</v>
      </c>
      <c r="Q7">
        <v>11.520099999999999</v>
      </c>
      <c r="R7">
        <v>7.2186000000000003</v>
      </c>
      <c r="S7">
        <v>5.516</v>
      </c>
      <c r="T7">
        <v>3.9045000000000001</v>
      </c>
      <c r="U7">
        <v>2.5396000000000001</v>
      </c>
      <c r="V7">
        <v>2.9632999999999998</v>
      </c>
      <c r="W7">
        <v>21.4557</v>
      </c>
      <c r="X7" t="s">
        <v>1115</v>
      </c>
      <c r="Y7">
        <v>1.1599999999999999</v>
      </c>
      <c r="Z7" t="s">
        <v>1116</v>
      </c>
      <c r="AA7">
        <v>1.5643</v>
      </c>
      <c r="AB7" t="s">
        <v>805</v>
      </c>
      <c r="AC7">
        <v>2.2618</v>
      </c>
      <c r="AD7">
        <v>14.923999999999999</v>
      </c>
      <c r="AE7">
        <v>284.41550000000001</v>
      </c>
      <c r="AF7">
        <v>10</v>
      </c>
      <c r="AG7">
        <v>99</v>
      </c>
    </row>
    <row r="8" spans="1:33">
      <c r="A8" t="s">
        <v>1117</v>
      </c>
      <c r="B8" s="1">
        <v>0.62847222222222221</v>
      </c>
      <c r="C8" t="s">
        <v>175</v>
      </c>
      <c r="D8" t="s">
        <v>1105</v>
      </c>
      <c r="E8" t="s">
        <v>802</v>
      </c>
      <c r="F8">
        <v>12938</v>
      </c>
      <c r="G8" t="s">
        <v>291</v>
      </c>
      <c r="H8" t="s">
        <v>232</v>
      </c>
      <c r="I8" t="s">
        <v>5</v>
      </c>
      <c r="J8" t="s">
        <v>778</v>
      </c>
      <c r="K8" t="s">
        <v>1106</v>
      </c>
      <c r="L8">
        <v>3</v>
      </c>
      <c r="M8">
        <v>96.1</v>
      </c>
      <c r="N8">
        <v>46.220199999999998</v>
      </c>
      <c r="O8">
        <v>23.314900000000002</v>
      </c>
      <c r="P8">
        <v>8.8862000000000005</v>
      </c>
      <c r="Q8">
        <v>11.279199999999999</v>
      </c>
      <c r="R8">
        <v>5.2358000000000002</v>
      </c>
      <c r="S8">
        <v>4.5083000000000002</v>
      </c>
      <c r="T8">
        <v>2.137</v>
      </c>
      <c r="U8">
        <v>2.9457</v>
      </c>
      <c r="V8">
        <v>2.2852000000000001</v>
      </c>
      <c r="W8">
        <v>22.9129</v>
      </c>
      <c r="X8" t="s">
        <v>1118</v>
      </c>
      <c r="Y8">
        <v>2.4319000000000002</v>
      </c>
      <c r="Z8" t="s">
        <v>238</v>
      </c>
      <c r="AA8">
        <v>2.7332000000000001</v>
      </c>
      <c r="AB8" t="s">
        <v>248</v>
      </c>
      <c r="AC8">
        <v>1.8696999999999999</v>
      </c>
      <c r="AD8">
        <v>15.690799999999999</v>
      </c>
      <c r="AE8">
        <v>248.55099999999999</v>
      </c>
      <c r="AF8">
        <v>12</v>
      </c>
      <c r="AG8">
        <v>92</v>
      </c>
    </row>
    <row r="9" spans="1:33">
      <c r="A9" t="s">
        <v>1119</v>
      </c>
      <c r="B9" s="1">
        <v>0.62847222222222221</v>
      </c>
      <c r="C9" t="s">
        <v>175</v>
      </c>
      <c r="D9" t="s">
        <v>1105</v>
      </c>
      <c r="E9" t="s">
        <v>802</v>
      </c>
      <c r="F9">
        <v>12938</v>
      </c>
      <c r="G9" t="s">
        <v>291</v>
      </c>
      <c r="H9" t="s">
        <v>232</v>
      </c>
      <c r="I9" t="s">
        <v>5</v>
      </c>
      <c r="J9" t="s">
        <v>778</v>
      </c>
      <c r="K9" t="s">
        <v>1106</v>
      </c>
      <c r="L9">
        <v>6</v>
      </c>
      <c r="M9">
        <v>77.622900000000001</v>
      </c>
      <c r="N9">
        <v>70.463999999999999</v>
      </c>
      <c r="O9">
        <v>28.1935</v>
      </c>
      <c r="P9">
        <v>7.1658999999999997</v>
      </c>
      <c r="Q9">
        <v>9.8271999999999995</v>
      </c>
      <c r="R9">
        <v>5.3297999999999996</v>
      </c>
      <c r="S9">
        <v>2.5364</v>
      </c>
      <c r="T9">
        <v>1.8302</v>
      </c>
      <c r="U9">
        <v>1.1251</v>
      </c>
      <c r="V9">
        <v>1.6963999999999999</v>
      </c>
      <c r="W9">
        <v>21.307099999999998</v>
      </c>
      <c r="X9" t="s">
        <v>1120</v>
      </c>
      <c r="Y9">
        <v>1.3932</v>
      </c>
      <c r="Z9" t="s">
        <v>675</v>
      </c>
      <c r="AA9">
        <v>2.2149000000000001</v>
      </c>
      <c r="AB9" t="s">
        <v>807</v>
      </c>
      <c r="AC9">
        <v>2.4083999999999999</v>
      </c>
      <c r="AD9">
        <v>14.719900000000001</v>
      </c>
      <c r="AE9">
        <v>247.8349</v>
      </c>
      <c r="AF9">
        <v>14</v>
      </c>
      <c r="AG9">
        <v>89</v>
      </c>
    </row>
    <row r="10" spans="1:33">
      <c r="A10" t="s">
        <v>1121</v>
      </c>
      <c r="B10" s="1">
        <v>0.62847222222222221</v>
      </c>
      <c r="C10" t="s">
        <v>175</v>
      </c>
      <c r="D10" t="s">
        <v>1105</v>
      </c>
      <c r="E10" t="s">
        <v>802</v>
      </c>
      <c r="F10">
        <v>12938</v>
      </c>
      <c r="G10" t="s">
        <v>291</v>
      </c>
      <c r="H10" t="s">
        <v>232</v>
      </c>
      <c r="I10" t="s">
        <v>5</v>
      </c>
      <c r="J10" t="s">
        <v>778</v>
      </c>
      <c r="K10" t="s">
        <v>1106</v>
      </c>
      <c r="L10">
        <v>3</v>
      </c>
      <c r="M10">
        <v>68.061000000000007</v>
      </c>
      <c r="N10">
        <v>49.5229</v>
      </c>
      <c r="O10">
        <v>32.2151</v>
      </c>
      <c r="P10">
        <v>9.93</v>
      </c>
      <c r="Q10">
        <v>11.194000000000001</v>
      </c>
      <c r="R10">
        <v>9.5778999999999996</v>
      </c>
      <c r="S10">
        <v>3.4089999999999998</v>
      </c>
      <c r="T10">
        <v>4.2228000000000003</v>
      </c>
      <c r="U10">
        <v>1.9563999999999999</v>
      </c>
      <c r="V10">
        <v>1.9885999999999999</v>
      </c>
      <c r="W10">
        <v>19.038599999999999</v>
      </c>
      <c r="X10" t="s">
        <v>487</v>
      </c>
      <c r="Y10">
        <v>3.8679999999999999</v>
      </c>
      <c r="Z10" t="s">
        <v>488</v>
      </c>
      <c r="AA10">
        <v>2.9001000000000001</v>
      </c>
      <c r="AB10" t="s">
        <v>753</v>
      </c>
      <c r="AC10">
        <v>1.5907</v>
      </c>
      <c r="AD10">
        <v>22.638400000000001</v>
      </c>
      <c r="AE10">
        <v>242.11349999999999</v>
      </c>
      <c r="AF10">
        <v>10</v>
      </c>
      <c r="AG10">
        <v>101</v>
      </c>
    </row>
    <row r="51" spans="1:33" hidden="1" outlineLevel="1">
      <c r="A51" t="str">
        <f>C2</f>
        <v>Leicester</v>
      </c>
      <c r="B51">
        <f>B2</f>
        <v>0.62847222222222221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Just Hiss</v>
      </c>
      <c r="L52" t="str">
        <f t="shared" si="0"/>
        <v>Escalator</v>
      </c>
      <c r="M52" t="str">
        <f t="shared" si="0"/>
        <v>Third Time Lucky (IRE)</v>
      </c>
      <c r="N52" t="str">
        <f t="shared" ref="N52:N91" si="1">INDEX($A$2:$A$20,(MATCH(LARGE(W$2:W$20,$J52),W$2:W$20,0)))</f>
        <v>Fire Brigade</v>
      </c>
      <c r="O52" t="str">
        <f t="shared" ref="O52:O91" si="2">INDEX($A$2:$A$20,(MATCH(LARGE(AA$2:AA$20,$J52),AA$2:AA$20,0)))</f>
        <v>Ventura Knight (IRE)</v>
      </c>
      <c r="P52" t="str">
        <f t="shared" ref="P52:P91" si="3">INDEX($A$2:$A$20,(MATCH(LARGE(Y$2:Y$20,$J52),Y$2:Y$20,0)))</f>
        <v>Ventura Knight (IRE)</v>
      </c>
      <c r="Q52" t="str">
        <f t="shared" ref="Q52:Q91" si="4">INDEX($A$2:$A$20,(MATCH(LARGE(Y$2:Y$20,$J52),Y$2:Y$20,0)))</f>
        <v>Ventura Knight (IRE)</v>
      </c>
      <c r="R52" t="str">
        <f t="shared" ref="R52:R91" si="5">INDEX($A$2:$A$20,(MATCH(LARGE(AD$2:AD$20,$J52),AD$2:AD$20,0)))</f>
        <v>Fire Brigade</v>
      </c>
      <c r="S52" t="str">
        <f t="shared" ref="S52:S80" si="6">A2</f>
        <v>Fire Brigade</v>
      </c>
      <c r="V52">
        <f t="shared" ref="V52:V80" si="7">SUM(Y52:AF52)</f>
        <v>50</v>
      </c>
      <c r="W52">
        <f t="shared" ref="W52:W80" si="8">V52-AG2</f>
        <v>-47</v>
      </c>
      <c r="X52">
        <f t="shared" ref="X52:X60" si="9">IF(ISNA(W52),"",W52)</f>
        <v>-47</v>
      </c>
      <c r="Y52">
        <f t="shared" ref="Y52:AA80" si="10">(($H$63+1)-(RANK(M2,M$2:M$30)))</f>
        <v>8</v>
      </c>
      <c r="Z52">
        <f t="shared" si="10"/>
        <v>4</v>
      </c>
      <c r="AA52">
        <f t="shared" si="10"/>
        <v>7</v>
      </c>
      <c r="AB52">
        <f t="shared" ref="AB52:AB80" si="11">(($H$63+1)-(RANK(W2,W$2:W$30)))</f>
        <v>9</v>
      </c>
      <c r="AC52">
        <f t="shared" ref="AC52:AC80" si="12">(($H$63+1)-(RANK(Y2,Y$2:Y$30)))</f>
        <v>8</v>
      </c>
      <c r="AD52">
        <f t="shared" ref="AD52:AD80" si="13">(($H$63+1)-(RANK(AA2,AA$2:AA$30)))</f>
        <v>2</v>
      </c>
      <c r="AE52">
        <f t="shared" ref="AE52:AF80" si="14">(($H$63+1)-(RANK(AC2,AC$2:AC$30)))</f>
        <v>3</v>
      </c>
      <c r="AF52">
        <f t="shared" si="14"/>
        <v>9</v>
      </c>
      <c r="AG52" t="str">
        <f>INDEX(S52:S92, MATCH(LARGE(X52:X92, 1),X52:X92, 0))</f>
        <v>Fire Brigade</v>
      </c>
    </row>
    <row r="53" spans="1:33" hidden="1" outlineLevel="1">
      <c r="A53" t="s">
        <v>43</v>
      </c>
      <c r="B53" t="str">
        <f>A2</f>
        <v>Fire Brigade</v>
      </c>
      <c r="C53">
        <f>AE2</f>
        <v>330.83350000000002</v>
      </c>
      <c r="D53">
        <f>AG2</f>
        <v>97</v>
      </c>
      <c r="E53">
        <f>C53-D53</f>
        <v>233.83350000000002</v>
      </c>
      <c r="F53">
        <f>SUMIF(B53:B61, B53, G53:G61)</f>
        <v>0.29330449292558297</v>
      </c>
      <c r="G53">
        <f>(1/C53)*(C53-C54)</f>
        <v>3.1955651407732294E-2</v>
      </c>
      <c r="H53">
        <f>AF2</f>
        <v>3.33</v>
      </c>
      <c r="J53">
        <v>2</v>
      </c>
      <c r="K53" t="str">
        <f t="shared" si="0"/>
        <v>Fire Brigade</v>
      </c>
      <c r="L53" t="str">
        <f t="shared" si="0"/>
        <v>Firmament</v>
      </c>
      <c r="M53" t="str">
        <f t="shared" si="0"/>
        <v>Firmament</v>
      </c>
      <c r="N53" t="str">
        <f t="shared" si="1"/>
        <v>Third Time Lucky (IRE)</v>
      </c>
      <c r="O53" t="str">
        <f t="shared" si="2"/>
        <v>Dragons Tail (IRE)</v>
      </c>
      <c r="P53" t="str">
        <f t="shared" si="3"/>
        <v>Fire Brigade</v>
      </c>
      <c r="Q53" t="str">
        <f t="shared" si="4"/>
        <v>Fire Brigade</v>
      </c>
      <c r="R53" t="str">
        <f t="shared" si="5"/>
        <v>Escalator</v>
      </c>
      <c r="S53" t="str">
        <f t="shared" si="6"/>
        <v>Just Hiss</v>
      </c>
      <c r="V53">
        <f t="shared" si="7"/>
        <v>37</v>
      </c>
      <c r="W53">
        <f t="shared" si="8"/>
        <v>-53</v>
      </c>
      <c r="X53">
        <f t="shared" si="9"/>
        <v>-53</v>
      </c>
      <c r="Y53">
        <f t="shared" si="10"/>
        <v>9</v>
      </c>
      <c r="Z53">
        <f t="shared" si="10"/>
        <v>6</v>
      </c>
      <c r="AA53">
        <f t="shared" si="10"/>
        <v>6</v>
      </c>
      <c r="AB53">
        <f t="shared" si="11"/>
        <v>6</v>
      </c>
      <c r="AC53">
        <f t="shared" si="12"/>
        <v>1</v>
      </c>
      <c r="AD53">
        <f t="shared" si="13"/>
        <v>3</v>
      </c>
      <c r="AE53">
        <f t="shared" si="14"/>
        <v>2</v>
      </c>
      <c r="AF53">
        <f t="shared" si="14"/>
        <v>4</v>
      </c>
    </row>
    <row r="54" spans="1:33" hidden="1" outlineLevel="1">
      <c r="A54" t="s">
        <v>44</v>
      </c>
      <c r="B54" t="str">
        <f>A3</f>
        <v>Just Hiss</v>
      </c>
      <c r="C54">
        <f>AE3</f>
        <v>320.26150000000001</v>
      </c>
      <c r="D54">
        <f>AG3</f>
        <v>90</v>
      </c>
      <c r="E54">
        <f t="shared" ref="E54:E55" si="15">C54-D54</f>
        <v>230.26150000000001</v>
      </c>
      <c r="F54">
        <f ca="1">SUMIF(B53:B64, B54, G53:G61)</f>
        <v>0.10240937019969273</v>
      </c>
      <c r="H54">
        <f>AF3</f>
        <v>4</v>
      </c>
      <c r="J54">
        <v>3</v>
      </c>
      <c r="K54" t="str">
        <f t="shared" si="0"/>
        <v>Gulf Of Poets</v>
      </c>
      <c r="L54" t="str">
        <f t="shared" si="0"/>
        <v>Gossiping</v>
      </c>
      <c r="M54" t="str">
        <f t="shared" si="0"/>
        <v>Fire Brigade</v>
      </c>
      <c r="N54" t="str">
        <f t="shared" si="1"/>
        <v>Dragons Tail (IRE)</v>
      </c>
      <c r="O54" t="str">
        <f t="shared" si="2"/>
        <v>Escalator</v>
      </c>
      <c r="P54" t="str">
        <f t="shared" si="3"/>
        <v>Third Time Lucky (IRE)</v>
      </c>
      <c r="Q54" t="str">
        <f t="shared" si="4"/>
        <v>Third Time Lucky (IRE)</v>
      </c>
      <c r="R54" t="str">
        <f t="shared" si="5"/>
        <v>Third Time Lucky (IRE)</v>
      </c>
      <c r="S54" t="str">
        <f t="shared" si="6"/>
        <v>Escalator</v>
      </c>
      <c r="V54">
        <f t="shared" si="7"/>
        <v>46</v>
      </c>
      <c r="W54">
        <f t="shared" si="8"/>
        <v>-51</v>
      </c>
      <c r="X54">
        <f t="shared" si="9"/>
        <v>-51</v>
      </c>
      <c r="Y54">
        <f t="shared" si="10"/>
        <v>3</v>
      </c>
      <c r="Z54">
        <f t="shared" si="10"/>
        <v>9</v>
      </c>
      <c r="AA54">
        <f t="shared" si="10"/>
        <v>4</v>
      </c>
      <c r="AB54">
        <f t="shared" si="11"/>
        <v>2</v>
      </c>
      <c r="AC54">
        <f t="shared" si="12"/>
        <v>5</v>
      </c>
      <c r="AD54">
        <f t="shared" si="13"/>
        <v>7</v>
      </c>
      <c r="AE54">
        <f t="shared" si="14"/>
        <v>8</v>
      </c>
      <c r="AF54">
        <f t="shared" si="14"/>
        <v>8</v>
      </c>
    </row>
    <row r="55" spans="1:33" hidden="1" outlineLevel="1">
      <c r="A55" t="s">
        <v>45</v>
      </c>
      <c r="B55" t="str">
        <f>A4</f>
        <v>Escalator</v>
      </c>
      <c r="C55">
        <f>AE4</f>
        <v>305.7697</v>
      </c>
      <c r="D55">
        <f>AG4</f>
        <v>97</v>
      </c>
      <c r="E55">
        <f t="shared" si="15"/>
        <v>208.7697</v>
      </c>
      <c r="F55">
        <f ca="1">SUMIF(B53:B64, B55, G53:G61)</f>
        <v>0</v>
      </c>
      <c r="H55">
        <f>AF4</f>
        <v>2.75</v>
      </c>
      <c r="J55">
        <v>4</v>
      </c>
      <c r="K55" t="str">
        <f t="shared" si="0"/>
        <v>Dragons Tail (IRE)</v>
      </c>
      <c r="L55" t="str">
        <f t="shared" si="0"/>
        <v>Just Hiss</v>
      </c>
      <c r="M55" t="str">
        <f t="shared" si="0"/>
        <v>Just Hiss</v>
      </c>
      <c r="N55" t="str">
        <f t="shared" si="1"/>
        <v>Just Hiss</v>
      </c>
      <c r="O55" t="str">
        <f t="shared" si="2"/>
        <v>Third Time Lucky (IRE)</v>
      </c>
      <c r="P55" t="str">
        <f t="shared" si="3"/>
        <v>Dragons Tail (IRE)</v>
      </c>
      <c r="Q55" t="str">
        <f t="shared" si="4"/>
        <v>Dragons Tail (IRE)</v>
      </c>
      <c r="R55" t="str">
        <f t="shared" si="5"/>
        <v>Ventura Knight (IRE)</v>
      </c>
      <c r="S55" t="str">
        <f t="shared" si="6"/>
        <v>Third Time Lucky (IRE)</v>
      </c>
      <c r="V55">
        <f t="shared" si="7"/>
        <v>48</v>
      </c>
      <c r="W55">
        <f t="shared" si="8"/>
        <v>-48</v>
      </c>
      <c r="X55">
        <f t="shared" si="9"/>
        <v>-48</v>
      </c>
      <c r="Y55">
        <f t="shared" si="10"/>
        <v>5</v>
      </c>
      <c r="Z55">
        <f t="shared" si="10"/>
        <v>5</v>
      </c>
      <c r="AA55">
        <f t="shared" si="10"/>
        <v>9</v>
      </c>
      <c r="AB55">
        <f t="shared" si="11"/>
        <v>8</v>
      </c>
      <c r="AC55">
        <f t="shared" si="12"/>
        <v>7</v>
      </c>
      <c r="AD55">
        <f t="shared" si="13"/>
        <v>6</v>
      </c>
      <c r="AE55">
        <f t="shared" si="14"/>
        <v>1</v>
      </c>
      <c r="AF55">
        <f t="shared" si="14"/>
        <v>7</v>
      </c>
    </row>
    <row r="56" spans="1:33" hidden="1" outlineLevel="1">
      <c r="A56" t="s">
        <v>46</v>
      </c>
      <c r="B56" t="str">
        <f>INDEX(A$2:A$20,MATCH(C56,M$2:M$20,0))</f>
        <v>Just Hiss</v>
      </c>
      <c r="C56">
        <f>LARGE(M$2:M$20, D56)</f>
        <v>130.19999999999999</v>
      </c>
      <c r="D56">
        <v>1</v>
      </c>
      <c r="E56">
        <f>LARGE(M$2:M$20, F56)</f>
        <v>116.8663</v>
      </c>
      <c r="F56">
        <v>2</v>
      </c>
      <c r="G56">
        <f t="shared" ref="G56:G61" si="16">IF(C56&gt;0, (1/C56)*(C56-E56), 0.1)</f>
        <v>0.10240937019969273</v>
      </c>
      <c r="H56">
        <f t="shared" ref="H56:H61" si="17">INDEX(AF$2:AF$20,MATCH(B56,A$2:A$20,0))</f>
        <v>4</v>
      </c>
      <c r="J56">
        <v>5</v>
      </c>
      <c r="K56" t="str">
        <f t="shared" si="0"/>
        <v>Third Time Lucky (IRE)</v>
      </c>
      <c r="L56" t="str">
        <f t="shared" si="0"/>
        <v>Third Time Lucky (IRE)</v>
      </c>
      <c r="M56" t="str">
        <f t="shared" si="0"/>
        <v>Ventura Knight (IRE)</v>
      </c>
      <c r="N56" t="str">
        <f t="shared" si="1"/>
        <v>Gulf Of Poets</v>
      </c>
      <c r="O56" t="str">
        <f t="shared" si="2"/>
        <v>Gulf Of Poets</v>
      </c>
      <c r="P56" t="str">
        <f t="shared" si="3"/>
        <v>Escalator</v>
      </c>
      <c r="Q56" t="str">
        <f t="shared" si="4"/>
        <v>Escalator</v>
      </c>
      <c r="R56" t="str">
        <f t="shared" si="5"/>
        <v>Gulf Of Poets</v>
      </c>
      <c r="S56" t="str">
        <f t="shared" si="6"/>
        <v>Gulf Of Poets</v>
      </c>
      <c r="V56">
        <f t="shared" si="7"/>
        <v>37</v>
      </c>
      <c r="W56">
        <f t="shared" si="8"/>
        <v>-59</v>
      </c>
      <c r="X56">
        <f t="shared" si="9"/>
        <v>-59</v>
      </c>
      <c r="Y56">
        <f t="shared" si="10"/>
        <v>7</v>
      </c>
      <c r="Z56">
        <f t="shared" si="10"/>
        <v>3</v>
      </c>
      <c r="AA56">
        <f t="shared" si="10"/>
        <v>2</v>
      </c>
      <c r="AB56">
        <f t="shared" si="11"/>
        <v>5</v>
      </c>
      <c r="AC56">
        <f t="shared" si="12"/>
        <v>4</v>
      </c>
      <c r="AD56">
        <f t="shared" si="13"/>
        <v>5</v>
      </c>
      <c r="AE56">
        <f t="shared" si="14"/>
        <v>6</v>
      </c>
      <c r="AF56">
        <f t="shared" si="14"/>
        <v>5</v>
      </c>
    </row>
    <row r="57" spans="1:33" hidden="1" outlineLevel="1">
      <c r="A57" t="s">
        <v>25</v>
      </c>
      <c r="B57" t="str">
        <f>INDEX(A$2:A$20,MATCH(C57,W$2:W$20,0))</f>
        <v>Fire Brigade</v>
      </c>
      <c r="C57">
        <f>LARGE(W$2:W$20, D57)</f>
        <v>23.514299999999999</v>
      </c>
      <c r="D57">
        <v>1</v>
      </c>
      <c r="E57">
        <f>LARGE(W$2:W$20, F57)</f>
        <v>23.121400000000001</v>
      </c>
      <c r="F57">
        <v>2</v>
      </c>
      <c r="G57">
        <f t="shared" si="16"/>
        <v>1.6708981343267603E-2</v>
      </c>
      <c r="H57">
        <f t="shared" si="17"/>
        <v>3.33</v>
      </c>
      <c r="J57">
        <v>6</v>
      </c>
      <c r="K57" t="str">
        <f t="shared" si="0"/>
        <v>Gossiping</v>
      </c>
      <c r="L57" t="str">
        <f t="shared" si="0"/>
        <v>Fire Brigade</v>
      </c>
      <c r="M57" t="str">
        <f t="shared" si="0"/>
        <v>Escalator</v>
      </c>
      <c r="N57" t="str">
        <f t="shared" si="1"/>
        <v>Firmament</v>
      </c>
      <c r="O57" t="str">
        <f t="shared" si="2"/>
        <v>Gossiping</v>
      </c>
      <c r="P57" t="str">
        <f t="shared" si="3"/>
        <v>Gulf Of Poets</v>
      </c>
      <c r="Q57" t="str">
        <f t="shared" si="4"/>
        <v>Gulf Of Poets</v>
      </c>
      <c r="R57" t="str">
        <f t="shared" si="5"/>
        <v>Just Hiss</v>
      </c>
      <c r="S57" t="str">
        <f t="shared" si="6"/>
        <v>Firmament</v>
      </c>
      <c r="V57">
        <f t="shared" si="7"/>
        <v>33</v>
      </c>
      <c r="W57">
        <f t="shared" si="8"/>
        <v>-66</v>
      </c>
      <c r="X57">
        <f t="shared" si="9"/>
        <v>-66</v>
      </c>
      <c r="Y57">
        <f t="shared" si="10"/>
        <v>1</v>
      </c>
      <c r="Z57">
        <f t="shared" si="10"/>
        <v>8</v>
      </c>
      <c r="AA57">
        <f t="shared" si="10"/>
        <v>8</v>
      </c>
      <c r="AB57">
        <f t="shared" si="11"/>
        <v>4</v>
      </c>
      <c r="AC57">
        <f t="shared" si="12"/>
        <v>2</v>
      </c>
      <c r="AD57">
        <f t="shared" si="13"/>
        <v>1</v>
      </c>
      <c r="AE57">
        <f t="shared" si="14"/>
        <v>7</v>
      </c>
      <c r="AF57">
        <f t="shared" si="14"/>
        <v>2</v>
      </c>
    </row>
    <row r="58" spans="1:33" hidden="1" outlineLevel="1">
      <c r="A58" t="s">
        <v>28</v>
      </c>
      <c r="B58" t="str">
        <f>INDEX(A$2:A$20,MATCH(C58,AA$2:AA$20,0))</f>
        <v>Ventura Knight (IRE)</v>
      </c>
      <c r="C58">
        <f>LARGE(AA$2:AA$20, D58)</f>
        <v>2.9001000000000001</v>
      </c>
      <c r="D58">
        <v>1</v>
      </c>
      <c r="E58">
        <f>LARGE(AA$2:AA$20, F58)</f>
        <v>2.7332000000000001</v>
      </c>
      <c r="F58">
        <v>2</v>
      </c>
      <c r="G58">
        <f t="shared" si="16"/>
        <v>5.754973966414953E-2</v>
      </c>
      <c r="H58">
        <f t="shared" si="17"/>
        <v>10</v>
      </c>
      <c r="J58">
        <v>7</v>
      </c>
      <c r="K58" t="str">
        <f t="shared" si="0"/>
        <v>Escalator</v>
      </c>
      <c r="L58" t="str">
        <f t="shared" si="0"/>
        <v>Gulf Of Poets</v>
      </c>
      <c r="M58" t="str">
        <f t="shared" si="0"/>
        <v>Gossiping</v>
      </c>
      <c r="N58" t="str">
        <f t="shared" si="1"/>
        <v>Gossiping</v>
      </c>
      <c r="O58" t="str">
        <f t="shared" si="2"/>
        <v>Just Hiss</v>
      </c>
      <c r="P58" t="str">
        <f t="shared" si="3"/>
        <v>Gossiping</v>
      </c>
      <c r="Q58" t="str">
        <f t="shared" si="4"/>
        <v>Gossiping</v>
      </c>
      <c r="R58" t="str">
        <f t="shared" si="5"/>
        <v>Dragons Tail (IRE)</v>
      </c>
      <c r="S58" t="str">
        <f t="shared" si="6"/>
        <v>Dragons Tail (IRE)</v>
      </c>
      <c r="V58">
        <f t="shared" si="7"/>
        <v>37</v>
      </c>
      <c r="W58">
        <f t="shared" si="8"/>
        <v>-55</v>
      </c>
      <c r="X58">
        <f t="shared" si="9"/>
        <v>-55</v>
      </c>
      <c r="Y58">
        <f t="shared" si="10"/>
        <v>6</v>
      </c>
      <c r="Z58">
        <f t="shared" si="10"/>
        <v>1</v>
      </c>
      <c r="AA58">
        <f t="shared" si="10"/>
        <v>1</v>
      </c>
      <c r="AB58">
        <f t="shared" si="11"/>
        <v>7</v>
      </c>
      <c r="AC58">
        <f t="shared" si="12"/>
        <v>6</v>
      </c>
      <c r="AD58">
        <f t="shared" si="13"/>
        <v>8</v>
      </c>
      <c r="AE58">
        <f t="shared" si="14"/>
        <v>5</v>
      </c>
      <c r="AF58">
        <f t="shared" si="14"/>
        <v>3</v>
      </c>
    </row>
    <row r="59" spans="1:33" hidden="1" outlineLevel="1">
      <c r="A59" t="s">
        <v>30</v>
      </c>
      <c r="B59" t="str">
        <f>INDEX(A$2:A$20,MATCH(C59,AC$2:AC$20,0))</f>
        <v>Gossiping</v>
      </c>
      <c r="C59">
        <f>LARGE(AC$2:AC$20, D59)</f>
        <v>2.4083999999999999</v>
      </c>
      <c r="D59">
        <v>1</v>
      </c>
      <c r="E59">
        <f>LARGE(AC$2:AC$20, F59)</f>
        <v>2.3553999999999999</v>
      </c>
      <c r="F59">
        <v>2</v>
      </c>
      <c r="G59">
        <f t="shared" si="16"/>
        <v>2.2006311243979379E-2</v>
      </c>
      <c r="H59">
        <f t="shared" si="17"/>
        <v>14</v>
      </c>
      <c r="J59">
        <v>8</v>
      </c>
      <c r="K59" t="str">
        <f t="shared" si="0"/>
        <v>Ventura Knight (IRE)</v>
      </c>
      <c r="L59" t="str">
        <f t="shared" si="0"/>
        <v>Ventura Knight (IRE)</v>
      </c>
      <c r="M59" t="str">
        <f t="shared" si="0"/>
        <v>Gulf Of Poets</v>
      </c>
      <c r="N59" t="str">
        <f t="shared" si="1"/>
        <v>Escalator</v>
      </c>
      <c r="O59" t="str">
        <f t="shared" si="2"/>
        <v>Fire Brigade</v>
      </c>
      <c r="P59" t="str">
        <f t="shared" si="3"/>
        <v>Firmament</v>
      </c>
      <c r="Q59" t="str">
        <f t="shared" si="4"/>
        <v>Firmament</v>
      </c>
      <c r="R59" t="str">
        <f t="shared" si="5"/>
        <v>Firmament</v>
      </c>
      <c r="S59" t="str">
        <f t="shared" si="6"/>
        <v>Gossiping</v>
      </c>
      <c r="V59">
        <f t="shared" si="7"/>
        <v>34</v>
      </c>
      <c r="W59">
        <f t="shared" si="8"/>
        <v>-55</v>
      </c>
      <c r="X59">
        <f t="shared" si="9"/>
        <v>-55</v>
      </c>
      <c r="Y59">
        <f t="shared" si="10"/>
        <v>4</v>
      </c>
      <c r="Z59">
        <f t="shared" si="10"/>
        <v>7</v>
      </c>
      <c r="AA59">
        <f t="shared" si="10"/>
        <v>3</v>
      </c>
      <c r="AB59">
        <f t="shared" si="11"/>
        <v>3</v>
      </c>
      <c r="AC59">
        <f t="shared" si="12"/>
        <v>3</v>
      </c>
      <c r="AD59">
        <f t="shared" si="13"/>
        <v>4</v>
      </c>
      <c r="AE59">
        <f t="shared" si="14"/>
        <v>9</v>
      </c>
      <c r="AF59">
        <f t="shared" si="14"/>
        <v>1</v>
      </c>
    </row>
    <row r="60" spans="1:33" hidden="1" outlineLevel="1">
      <c r="A60" t="s">
        <v>26</v>
      </c>
      <c r="B60" t="str">
        <f>INDEX(A$2:A$20,MATCH(C60,Y$2:Y$20,0))</f>
        <v>Ventura Knight (IRE)</v>
      </c>
      <c r="C60">
        <f>LARGE(Y$2:Y$20, D60)</f>
        <v>3.8679999999999999</v>
      </c>
      <c r="D60">
        <v>1</v>
      </c>
      <c r="E60">
        <f>LARGE(Y$2:Y$20, F60)</f>
        <v>2.9211</v>
      </c>
      <c r="F60">
        <v>2</v>
      </c>
      <c r="G60">
        <f t="shared" si="16"/>
        <v>0.2448035160289555</v>
      </c>
      <c r="H60">
        <f t="shared" si="17"/>
        <v>10</v>
      </c>
      <c r="J60">
        <v>9</v>
      </c>
      <c r="K60" t="str">
        <f t="shared" si="0"/>
        <v>Firmament</v>
      </c>
      <c r="L60" t="str">
        <f t="shared" si="0"/>
        <v>Dragons Tail (IRE)</v>
      </c>
      <c r="M60" t="str">
        <f t="shared" si="0"/>
        <v>Dragons Tail (IRE)</v>
      </c>
      <c r="N60" t="str">
        <f t="shared" si="1"/>
        <v>Ventura Knight (IRE)</v>
      </c>
      <c r="O60" t="str">
        <f t="shared" si="2"/>
        <v>Firmament</v>
      </c>
      <c r="P60" t="str">
        <f t="shared" si="3"/>
        <v>Just Hiss</v>
      </c>
      <c r="Q60" t="str">
        <f t="shared" si="4"/>
        <v>Just Hiss</v>
      </c>
      <c r="R60" t="str">
        <f t="shared" si="5"/>
        <v>Gossiping</v>
      </c>
      <c r="S60" t="str">
        <f t="shared" si="6"/>
        <v>Ventura Knight (IRE)</v>
      </c>
      <c r="V60">
        <f t="shared" si="7"/>
        <v>38</v>
      </c>
      <c r="W60">
        <f t="shared" si="8"/>
        <v>-63</v>
      </c>
      <c r="X60">
        <f t="shared" si="9"/>
        <v>-63</v>
      </c>
      <c r="Y60">
        <f t="shared" si="10"/>
        <v>2</v>
      </c>
      <c r="Z60">
        <f t="shared" si="10"/>
        <v>2</v>
      </c>
      <c r="AA60">
        <f t="shared" si="10"/>
        <v>5</v>
      </c>
      <c r="AB60">
        <f t="shared" si="11"/>
        <v>1</v>
      </c>
      <c r="AC60">
        <f t="shared" si="12"/>
        <v>9</v>
      </c>
      <c r="AD60">
        <f t="shared" si="13"/>
        <v>9</v>
      </c>
      <c r="AE60">
        <f t="shared" si="14"/>
        <v>4</v>
      </c>
      <c r="AF60">
        <f t="shared" si="14"/>
        <v>6</v>
      </c>
    </row>
    <row r="61" spans="1:33" hidden="1" outlineLevel="1">
      <c r="A61" t="s">
        <v>47</v>
      </c>
      <c r="B61" t="str">
        <f>INDEX(A$2:A$20,MATCH(C61,AD$2:AD$20,0))</f>
        <v>Fire Brigade</v>
      </c>
      <c r="C61">
        <f>LARGE(AD$2:AD$20, D61)</f>
        <v>40.278799999999997</v>
      </c>
      <c r="D61">
        <v>1</v>
      </c>
      <c r="E61">
        <f>LARGE(AD$2:AD$20, F61)</f>
        <v>30.425000000000001</v>
      </c>
      <c r="F61">
        <v>2</v>
      </c>
      <c r="G61">
        <f t="shared" si="16"/>
        <v>0.24463986017458308</v>
      </c>
      <c r="H61">
        <f t="shared" si="17"/>
        <v>3.33</v>
      </c>
      <c r="J61">
        <v>10</v>
      </c>
      <c r="K61" t="e">
        <f t="shared" si="0"/>
        <v>#NUM!</v>
      </c>
      <c r="L61" t="e">
        <f t="shared" si="0"/>
        <v>#NUM!</v>
      </c>
      <c r="M61" t="e">
        <f t="shared" si="0"/>
        <v>#NUM!</v>
      </c>
      <c r="N61" t="e">
        <f t="shared" si="1"/>
        <v>#NUM!</v>
      </c>
      <c r="O61" t="e">
        <f t="shared" si="2"/>
        <v>#NUM!</v>
      </c>
      <c r="P61" t="e">
        <f t="shared" si="3"/>
        <v>#NUM!</v>
      </c>
      <c r="Q61" t="e">
        <f t="shared" si="4"/>
        <v>#NUM!</v>
      </c>
      <c r="R61" t="e">
        <f t="shared" si="5"/>
        <v>#NUM!</v>
      </c>
      <c r="S61">
        <f t="shared" si="6"/>
        <v>0</v>
      </c>
      <c r="V61" t="e">
        <f t="shared" si="7"/>
        <v>#N/A</v>
      </c>
      <c r="W61" t="e">
        <f t="shared" si="8"/>
        <v>#N/A</v>
      </c>
      <c r="X61" t="str">
        <f>IF(ISNA(W61),"",W61)</f>
        <v/>
      </c>
      <c r="Y61" t="e">
        <f t="shared" si="10"/>
        <v>#N/A</v>
      </c>
      <c r="Z61" t="e">
        <f t="shared" si="10"/>
        <v>#N/A</v>
      </c>
      <c r="AA61" t="e">
        <f t="shared" si="10"/>
        <v>#N/A</v>
      </c>
      <c r="AB61" t="e">
        <f t="shared" si="11"/>
        <v>#N/A</v>
      </c>
      <c r="AC61" t="e">
        <f t="shared" si="12"/>
        <v>#N/A</v>
      </c>
      <c r="AD61" t="e">
        <f t="shared" si="13"/>
        <v>#N/A</v>
      </c>
      <c r="AE61" t="e">
        <f t="shared" si="14"/>
        <v>#N/A</v>
      </c>
      <c r="AF61" t="e">
        <f t="shared" si="14"/>
        <v>#N/A</v>
      </c>
    </row>
    <row r="62" spans="1:33" hidden="1" outlineLevel="1">
      <c r="A62" t="s">
        <v>116</v>
      </c>
      <c r="B62" t="str">
        <f>IF(OR(D2="5f ", D2="6f ", D2="7f ", D2="1m "), B57, IF(J2="2yo", B59, B53))</f>
        <v>Fire Brigade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 t="e">
        <f t="shared" si="10"/>
        <v>#N/A</v>
      </c>
      <c r="Z62" t="e">
        <f t="shared" si="10"/>
        <v>#N/A</v>
      </c>
      <c r="AA62" t="e">
        <f t="shared" si="10"/>
        <v>#N/A</v>
      </c>
      <c r="AB62" t="e">
        <f t="shared" si="11"/>
        <v>#N/A</v>
      </c>
      <c r="AC62" t="e">
        <f t="shared" si="12"/>
        <v>#N/A</v>
      </c>
      <c r="AD62" t="e">
        <f t="shared" si="13"/>
        <v>#N/A</v>
      </c>
      <c r="AE62" t="e">
        <f t="shared" si="14"/>
        <v>#N/A</v>
      </c>
      <c r="AF62" t="e">
        <f t="shared" si="14"/>
        <v>#N/A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Ventura Knight (IRE)</v>
      </c>
      <c r="C63" t="str">
        <f>IF(G68="Handicap", INDEX(B53:B55,(MATCH(LARGE(D53:D55,3),D53:D55,0))))</f>
        <v>Just Hiss</v>
      </c>
      <c r="D63" t="str">
        <f>IF(G68="Handicap", INDEX(B53:B55,(MATCH(LARGE(E53:E55,1),E53:E55,0))))</f>
        <v>Fire Brigade</v>
      </c>
      <c r="G63" t="s">
        <v>68</v>
      </c>
      <c r="H63">
        <f>COUNTIF(A2:A30, "*")</f>
        <v>9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 t="e">
        <f t="shared" si="10"/>
        <v>#N/A</v>
      </c>
      <c r="AB63" t="e">
        <f t="shared" si="11"/>
        <v>#N/A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Fire Brigade</v>
      </c>
      <c r="C64">
        <f>INDEX(AF$2:AF$20,MATCH(B64,A$2:A$20,0))</f>
        <v>3.33</v>
      </c>
      <c r="D64">
        <v>1</v>
      </c>
      <c r="E64">
        <f>SUMIF(B53:B61, B64, G53:G61)</f>
        <v>0.29330449292558297</v>
      </c>
      <c r="F64">
        <v>0</v>
      </c>
      <c r="G64" t="str">
        <f>K2</f>
        <v>Hoby Handicap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Fire Brigade</v>
      </c>
      <c r="C65">
        <f>INDEX(AF$2:AF$20,MATCH(B65,A$2:A$20,0))</f>
        <v>3.33</v>
      </c>
      <c r="D65">
        <v>1</v>
      </c>
      <c r="F65">
        <f>IF(G68="Non Handicap", F64+1, F64)</f>
        <v>0</v>
      </c>
      <c r="G65" t="str">
        <f>D2</f>
        <v xml:space="preserve">1m </v>
      </c>
      <c r="H65">
        <f>LARGE(G58:G60, 1)</f>
        <v>0.2448035160289555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12938</v>
      </c>
      <c r="H66">
        <f ca="1">LARGE(F53:F55, 1)</f>
        <v>0.29330449292558297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Fire Brigade</v>
      </c>
      <c r="F67">
        <f>IF(H63&lt;11, F66+1, F66)</f>
        <v>1</v>
      </c>
      <c r="G67" t="str">
        <f>G2</f>
        <v>Good To Soft</v>
      </c>
      <c r="H67" t="str">
        <f ca="1">INDEX(B53:B55,MATCH(H66,F53:F55,0))</f>
        <v>Fire Brigade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Fire Brigade</v>
      </c>
      <c r="B68" t="str">
        <f ca="1">IF(ISNA(A68), B56, A68)</f>
        <v>Fire Brigade</v>
      </c>
      <c r="C68">
        <f ca="1">INDEX(AF$2:AF$20,MATCH(B68,A$2:A$20,0))</f>
        <v>3.33</v>
      </c>
      <c r="D68">
        <v>1</v>
      </c>
      <c r="F68">
        <f ca="1">IF(E70&gt;0.5, F67+1, F67)</f>
        <v>1</v>
      </c>
      <c r="G68" t="str">
        <f>I2</f>
        <v>Handicap</v>
      </c>
      <c r="H68">
        <f ca="1">IF(G66&gt;10000, G70+1, G70)</f>
        <v>2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Fire Brigade</v>
      </c>
      <c r="C69">
        <f ca="1">INDEX(AF$2:AF$20,MATCH(B69,A$2:A$20,0))</f>
        <v>3.33</v>
      </c>
      <c r="D69">
        <v>1</v>
      </c>
      <c r="F69">
        <f ca="1">IF(E70&gt;1, F68+1, F68)</f>
        <v>1</v>
      </c>
      <c r="G69">
        <f ca="1">IF(G66&lt;5000, F70-1, F70)</f>
        <v>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Fire Brigade</v>
      </c>
      <c r="C70">
        <f ca="1">INDEX(AF$2:AF$20,MATCH(B70,A$2:A$20,0))</f>
        <v>3.33</v>
      </c>
      <c r="D70">
        <v>1</v>
      </c>
      <c r="E70">
        <f ca="1">SUMIF(B53:B61, B70, G53:G61)</f>
        <v>0.29330449292558297</v>
      </c>
      <c r="F70">
        <f ca="1">IF(E70&gt;1.5, F69+1, F69)</f>
        <v>1</v>
      </c>
      <c r="G70">
        <f ca="1">IF(H63&gt;15, G69-1, G69)</f>
        <v>1</v>
      </c>
      <c r="H70" t="str">
        <f ca="1">IF(H68=0,"*",IF(H68=1,"*",IF(H68=2,"**",IF(H68=3,"***",IF(H68=4,"****",IF(H68&gt;=5,"*****","*"))))))</f>
        <v>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Fire Brigade</v>
      </c>
      <c r="C72">
        <f>C53</f>
        <v>330.83350000000002</v>
      </c>
      <c r="D72">
        <f>(1/C72)*(C72-C73)</f>
        <v>3.1955651407732294E-2</v>
      </c>
      <c r="E72">
        <f>H53</f>
        <v>3.33</v>
      </c>
      <c r="F72">
        <f>(E72*10)-10</f>
        <v>23.299999999999997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Just Hiss</v>
      </c>
      <c r="C73">
        <f t="shared" si="19"/>
        <v>320.26150000000001</v>
      </c>
      <c r="D73">
        <f>(1/C73)*(C73-C74)</f>
        <v>4.5249897349509738E-2</v>
      </c>
      <c r="E73">
        <f t="shared" ref="E73:E74" si="20">H54</f>
        <v>4</v>
      </c>
      <c r="F73">
        <f>(E73*10)-10</f>
        <v>30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Escalator</v>
      </c>
      <c r="C74">
        <f t="shared" si="19"/>
        <v>305.7697</v>
      </c>
      <c r="E74">
        <f t="shared" si="20"/>
        <v>2.75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2.75</v>
      </c>
      <c r="C77">
        <f>SMALL(AF2:AF50, 1)</f>
        <v>2.75</v>
      </c>
      <c r="D77" t="str">
        <f>IF(G77&lt;=3, "YES", "NO")</f>
        <v>YES</v>
      </c>
      <c r="E77">
        <f>IF(C77=0,SMALL(AF2:AF49,2), C77)</f>
        <v>2.75</v>
      </c>
      <c r="F77">
        <f>IF(E77=0, SMALL(AF2:AF49, 3), E77)</f>
        <v>2.75</v>
      </c>
      <c r="G77">
        <f>IF(F77=0, SMALL(AF2:AF49, 4), F77)</f>
        <v>2.75</v>
      </c>
      <c r="H77" t="str">
        <f>INDEX(A2:A50, MATCH(G77, AF2:AF50, 0))</f>
        <v>Escalator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305.7697</v>
      </c>
      <c r="C78">
        <f>(B79-B78)+0.01</f>
        <v>25.073800000000016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330.83350000000002</v>
      </c>
      <c r="C79">
        <f>C78/B79</f>
        <v>7.5789785496329767E-2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Escalator is highly rated.</v>
      </c>
      <c r="H79" t="str">
        <f>INDEX(A2:A50, MATCH(B79, AE2:AE50, 0))</f>
        <v>Fire Brigade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21.231400000000001</v>
      </c>
      <c r="C80">
        <f>(B81-B80)+0.01</f>
        <v>2.2928999999999977</v>
      </c>
      <c r="D80" t="str">
        <f>D2</f>
        <v xml:space="preserve">1m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23.514299999999999</v>
      </c>
      <c r="C81">
        <f>C80/B81</f>
        <v>9.7510876360342336E-2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Ventura Knight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Leicester</v>
      </c>
    </row>
    <row r="82" spans="1:19" hidden="1" outlineLevel="1">
      <c r="A82" t="s">
        <v>110</v>
      </c>
      <c r="B82">
        <f>INDEX(M2:M49, MATCH(H77, A2:A49, 0))</f>
        <v>74.684899999999999</v>
      </c>
      <c r="C82">
        <f>(B83-B82)+0.01</f>
        <v>55.525099999999988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130.19999999999999</v>
      </c>
      <c r="C83">
        <f>C82/B83</f>
        <v>0.42646006144393234</v>
      </c>
      <c r="D83" t="str">
        <f>IF(C83&gt;0.2, "YES", "NO")</f>
        <v>YES</v>
      </c>
      <c r="G83" t="str">
        <f>IF(D83="YES",CONCATENATE("PLUS: Form horse "&amp;H83&amp;" is "&amp;ROUND(C83*100,2)&amp;"% ahead of the lay selection "&amp;H77&amp;". "),CONCATENATE("NEGATIVE: "&amp;H77&amp;"is the form horse."))</f>
        <v xml:space="preserve">PLUS: Form horse Ventura Knight (IRE) is 42.65% ahead of the lay selection Escalator. </v>
      </c>
      <c r="H83" t="str">
        <f>INDEX(A2:A50,MATCH(B83,INDEX(M2:M50,0)))</f>
        <v>Ventura Knight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2.3553999999999999</v>
      </c>
      <c r="C84">
        <f>(B85-B84)+0.01</f>
        <v>6.2999999999999931E-2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2.4083999999999999</v>
      </c>
      <c r="C85">
        <f>C84/B85</f>
        <v>2.6158445440956624E-2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Gossiping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30.425000000000001</v>
      </c>
      <c r="C86">
        <f>(B87-B86)+0.01</f>
        <v>9.8637999999999959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40.278799999999997</v>
      </c>
      <c r="C87">
        <f>C86/B87</f>
        <v>0.24488812973574178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Fire Brigade is 24.49% ahead of Escalator. </v>
      </c>
      <c r="H87" t="str">
        <f>INDEX(A2:A50, MATCH(B87, AD2:AD50, 0))</f>
        <v>Fire Brigade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2.1560000000000001</v>
      </c>
      <c r="C88">
        <f>B89-B88</f>
        <v>1.7119999999999997</v>
      </c>
      <c r="H88" t="str">
        <f>INDEX(X2:X50, MATCH(B88, Y2:Y50, 0))</f>
        <v>Donohoe, Stephen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3.8679999999999999</v>
      </c>
      <c r="C89">
        <f>C88/B89</f>
        <v>0.4426059979317476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McDonald, P J is 44.26% ahead of Donohoe, Stephen. </v>
      </c>
      <c r="H89" t="str">
        <f>INDEX(X2:X50, MATCH(B89, Y2:Y50, 0))</f>
        <v>McDonald, P J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104.6536</v>
      </c>
      <c r="C90">
        <f>(B91-B90)+0.01</f>
        <v>0.01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104.6536</v>
      </c>
      <c r="C91">
        <f>(C90+0.01)/(B91+0.01)</f>
        <v>1.910884013162169E-4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Escalator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Escalator</v>
      </c>
      <c r="C92" t="str">
        <f>IF(AND(D77="YES",D92&gt;=2,D83="YES",SMALL(M2:M50,1)&gt;0),H77,IF(E92&gt;=5,H77,"No Lay"))</f>
        <v>Escalator</v>
      </c>
      <c r="D92">
        <f>COUNTIF(D79:D87, "YES")</f>
        <v>2</v>
      </c>
      <c r="E92">
        <f>COUNTIF(D79:D91, "YES")</f>
        <v>3</v>
      </c>
      <c r="F92" t="str">
        <f>IF(E92=0, "", IF(E92=1, "*", IF(E92=2, "**", IF(E92=3, "***", IF(E92=4, "****", IF(E92&gt;4, "*****", ""))))))</f>
        <v>***</v>
      </c>
      <c r="G92" t="str">
        <f ca="1">IF(B92&lt;&gt;"No Lay",CONCATENATE(G79&amp;CHAR(10)&amp;G81&amp;CHAR(10)&amp;G83&amp;CHAR(10)&amp;G85&amp;CHAR(10)&amp;G87&amp;CHAR(10)&amp;G89&amp;CHAR(10)&amp;G91),"""")</f>
        <v>NEGATIVE: Escalator is highly rated.
NEUTRAL: Speed is not a factor.
PLUS: Form horse Ventura Knight (IRE) is 42.65% ahead of the lay selection Escalator. 
NEUTRAL: Stallion ratings are not a factor.
PLUS: The most suited horse, Fire Brigade is 24.49% ahead of Escalator. 
PLUS: The top-rated jockey, McDonald, P J is 44.26% ahead of Donohoe, Stephen. 
NEGATIVE: In the horse's second last race, he performed well which should act as a warning here.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53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0.24529999999999999</v>
      </c>
    </row>
    <row r="96" spans="1:19" hidden="1" outlineLevel="1">
      <c r="A96" t="s">
        <v>70</v>
      </c>
      <c r="B96">
        <f>INDEX(Sheet1!H:H, MATCH($A$51, Sheet1!$A:$A,0))</f>
        <v>0.24529999999999999</v>
      </c>
      <c r="C96" t="b">
        <f>IF(AND($B$94&gt;15,B96&gt;0.25),B55)</f>
        <v>0</v>
      </c>
      <c r="D96">
        <f t="shared" ref="D96:D101" si="22">RANK(B96, B$96:B$101, 2)</f>
        <v>5</v>
      </c>
      <c r="E96">
        <f t="shared" ref="E96:E101" si="23">7-D96</f>
        <v>2</v>
      </c>
      <c r="F96" t="str">
        <f t="shared" ref="F96:F101" si="24">IF(AND(OR(E96=1, E96=2), C96&lt;&gt;FALSE), C96, "")</f>
        <v/>
      </c>
      <c r="G96" t="str">
        <f>INDEX(F96:F101,MATCH(1,E96:E101,0))</f>
        <v>Fire Brigade</v>
      </c>
    </row>
    <row r="97" spans="1:6" hidden="1" outlineLevel="1">
      <c r="A97" t="s">
        <v>25</v>
      </c>
      <c r="B97">
        <f>INDEX(Sheet1!J:J, MATCH($A$51, Sheet1!$A:$A,0))</f>
        <v>0.1321</v>
      </c>
      <c r="C97" t="b">
        <f>IF(AND($B$94&gt;15,B97&gt;0.25),B56)</f>
        <v>0</v>
      </c>
      <c r="D97">
        <f t="shared" si="22"/>
        <v>2</v>
      </c>
      <c r="E97">
        <f t="shared" si="23"/>
        <v>5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0.3019</v>
      </c>
      <c r="C98" t="str">
        <f>IF(AND($B$94&gt;15,B98&gt;0.25),B57)</f>
        <v>Fire Brigade</v>
      </c>
      <c r="D98">
        <f t="shared" si="22"/>
        <v>6</v>
      </c>
      <c r="E98">
        <f t="shared" si="23"/>
        <v>1</v>
      </c>
      <c r="F98" t="str">
        <f t="shared" si="24"/>
        <v>Fire Brigade</v>
      </c>
    </row>
    <row r="99" spans="1:6" hidden="1" outlineLevel="1">
      <c r="A99" t="s">
        <v>26</v>
      </c>
      <c r="B99">
        <f>INDEX(Sheet1!P:P, MATCH($A$51, Sheet1!$A:$A,0))</f>
        <v>0.1132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0.15090000000000001</v>
      </c>
      <c r="C100" t="b">
        <f>IF(AND($B$94&gt;15,B100&gt;0.25),B58)</f>
        <v>0</v>
      </c>
      <c r="D100">
        <f t="shared" si="22"/>
        <v>3</v>
      </c>
      <c r="E100">
        <f t="shared" si="23"/>
        <v>4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0.22639999999999999</v>
      </c>
      <c r="C101" t="b">
        <f>IF(AND($B$94&gt;15,B101&gt;0.25),B60)</f>
        <v>0</v>
      </c>
      <c r="D101">
        <f t="shared" si="22"/>
        <v>4</v>
      </c>
      <c r="E101">
        <f t="shared" si="23"/>
        <v>3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2" width="22.7109375" bestFit="1" customWidth="1"/>
    <col min="3" max="5" width="12" bestFit="1" customWidth="1"/>
    <col min="6" max="6" width="13.28515625" bestFit="1" customWidth="1"/>
    <col min="7" max="7" width="97" bestFit="1" customWidth="1"/>
    <col min="8" max="8" width="22.7109375" bestFit="1" customWidth="1"/>
    <col min="9" max="9" width="13.42578125" bestFit="1" customWidth="1"/>
    <col min="10" max="10" width="16.28515625" bestFit="1" customWidth="1"/>
    <col min="11" max="11" width="34.7109375" bestFit="1" customWidth="1"/>
    <col min="12" max="19" width="22.71093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22" bestFit="1" customWidth="1"/>
    <col min="25" max="25" width="14.42578125" bestFit="1" customWidth="1"/>
    <col min="26" max="26" width="24.28515625" bestFit="1" customWidth="1"/>
    <col min="27" max="27" width="15" bestFit="1" customWidth="1"/>
    <col min="28" max="28" width="18.57031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6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1125</v>
      </c>
      <c r="B2" s="1">
        <v>0.63194444444444442</v>
      </c>
      <c r="C2" t="s">
        <v>212</v>
      </c>
      <c r="D2" t="s">
        <v>1122</v>
      </c>
      <c r="E2" t="s">
        <v>1123</v>
      </c>
      <c r="F2">
        <v>15511</v>
      </c>
      <c r="G2" t="s">
        <v>328</v>
      </c>
      <c r="H2" t="s">
        <v>329</v>
      </c>
      <c r="I2" t="s">
        <v>233</v>
      </c>
      <c r="J2" t="s">
        <v>825</v>
      </c>
      <c r="K2" t="s">
        <v>1124</v>
      </c>
      <c r="L2">
        <v>8</v>
      </c>
      <c r="M2">
        <v>128.1875</v>
      </c>
      <c r="N2">
        <v>76.547799999999995</v>
      </c>
      <c r="O2">
        <v>77.095600000000005</v>
      </c>
      <c r="P2">
        <v>20.488399999999999</v>
      </c>
      <c r="Q2">
        <v>5.4447999999999999</v>
      </c>
      <c r="R2">
        <v>7.0598000000000001</v>
      </c>
      <c r="S2">
        <v>4.3903999999999996</v>
      </c>
      <c r="T2">
        <v>3.0914000000000001</v>
      </c>
      <c r="U2">
        <v>2.1747999999999998</v>
      </c>
      <c r="V2">
        <v>1.984</v>
      </c>
      <c r="W2">
        <v>16.366399999999999</v>
      </c>
      <c r="X2" t="s">
        <v>840</v>
      </c>
      <c r="Y2">
        <v>2.8752</v>
      </c>
      <c r="Z2" t="s">
        <v>343</v>
      </c>
      <c r="AA2">
        <v>2.4087999999999998</v>
      </c>
      <c r="AB2" t="s">
        <v>988</v>
      </c>
      <c r="AC2">
        <v>2.8820000000000001</v>
      </c>
      <c r="AD2">
        <v>40.746699999999997</v>
      </c>
      <c r="AE2" s="23">
        <v>391.7439</v>
      </c>
      <c r="AF2">
        <v>1.25</v>
      </c>
      <c r="AG2">
        <v>151</v>
      </c>
    </row>
    <row r="3" spans="1:33">
      <c r="A3" t="s">
        <v>1127</v>
      </c>
      <c r="B3" s="1">
        <v>0.63194444444444442</v>
      </c>
      <c r="C3" t="s">
        <v>212</v>
      </c>
      <c r="D3" t="s">
        <v>1122</v>
      </c>
      <c r="E3" t="s">
        <v>1123</v>
      </c>
      <c r="F3">
        <v>15511</v>
      </c>
      <c r="G3" t="s">
        <v>328</v>
      </c>
      <c r="H3" t="s">
        <v>329</v>
      </c>
      <c r="I3" t="s">
        <v>233</v>
      </c>
      <c r="J3" t="s">
        <v>825</v>
      </c>
      <c r="K3" t="s">
        <v>1124</v>
      </c>
      <c r="L3">
        <v>9</v>
      </c>
      <c r="M3">
        <v>110.3</v>
      </c>
      <c r="N3">
        <v>79.910600000000002</v>
      </c>
      <c r="O3">
        <v>41.832299999999996</v>
      </c>
      <c r="P3">
        <v>17.342400000000001</v>
      </c>
      <c r="Q3">
        <v>6.7126000000000001</v>
      </c>
      <c r="R3">
        <v>6.4404000000000003</v>
      </c>
      <c r="S3">
        <v>6.0906000000000002</v>
      </c>
      <c r="T3">
        <v>1.5779000000000001</v>
      </c>
      <c r="U3">
        <v>1.3262</v>
      </c>
      <c r="V3">
        <v>2.8824000000000001</v>
      </c>
      <c r="W3">
        <v>11.654999999999999</v>
      </c>
      <c r="X3" t="s">
        <v>333</v>
      </c>
      <c r="Y3">
        <v>2.7778</v>
      </c>
      <c r="Z3" t="s">
        <v>1128</v>
      </c>
      <c r="AA3">
        <v>1.1069</v>
      </c>
      <c r="AB3" t="s">
        <v>1014</v>
      </c>
      <c r="AC3">
        <v>0.60540000000000005</v>
      </c>
      <c r="AD3">
        <v>22.023900000000001</v>
      </c>
      <c r="AE3">
        <v>312.58429999999998</v>
      </c>
      <c r="AF3">
        <v>8</v>
      </c>
      <c r="AG3">
        <v>133</v>
      </c>
    </row>
    <row r="4" spans="1:33">
      <c r="A4" t="s">
        <v>1129</v>
      </c>
      <c r="B4" s="1">
        <v>0.63194444444444442</v>
      </c>
      <c r="C4" t="s">
        <v>212</v>
      </c>
      <c r="D4" t="s">
        <v>1122</v>
      </c>
      <c r="E4" t="s">
        <v>1123</v>
      </c>
      <c r="F4">
        <v>15511</v>
      </c>
      <c r="G4" t="s">
        <v>328</v>
      </c>
      <c r="H4" t="s">
        <v>329</v>
      </c>
      <c r="I4" t="s">
        <v>233</v>
      </c>
      <c r="J4" t="s">
        <v>825</v>
      </c>
      <c r="K4" t="s">
        <v>1124</v>
      </c>
      <c r="L4">
        <v>5</v>
      </c>
      <c r="M4">
        <v>57.246000000000002</v>
      </c>
      <c r="N4">
        <v>95.5137</v>
      </c>
      <c r="O4">
        <v>25.868300000000001</v>
      </c>
      <c r="P4">
        <v>19.216000000000001</v>
      </c>
      <c r="Q4">
        <v>7.2267999999999999</v>
      </c>
      <c r="R4">
        <v>5.5789</v>
      </c>
      <c r="S4">
        <v>5.5551000000000004</v>
      </c>
      <c r="T4">
        <v>2.2631999999999999</v>
      </c>
      <c r="U4">
        <v>2.2568000000000001</v>
      </c>
      <c r="V4">
        <v>2.3723999999999998</v>
      </c>
      <c r="W4">
        <v>14.3093</v>
      </c>
      <c r="X4" t="s">
        <v>352</v>
      </c>
      <c r="Y4">
        <v>3.7681</v>
      </c>
      <c r="Z4" t="s">
        <v>353</v>
      </c>
      <c r="AA4">
        <v>3.8102</v>
      </c>
      <c r="AB4" t="s">
        <v>1130</v>
      </c>
      <c r="AC4">
        <v>1.4474</v>
      </c>
      <c r="AD4">
        <v>40.996000000000002</v>
      </c>
      <c r="AE4">
        <v>287.4282</v>
      </c>
      <c r="AF4">
        <v>3</v>
      </c>
      <c r="AG4">
        <v>140</v>
      </c>
    </row>
    <row r="5" spans="1:33">
      <c r="A5" t="s">
        <v>1131</v>
      </c>
      <c r="B5" s="1">
        <v>0.63194444444444442</v>
      </c>
      <c r="C5" t="s">
        <v>212</v>
      </c>
      <c r="D5" t="s">
        <v>1122</v>
      </c>
      <c r="E5" t="s">
        <v>1123</v>
      </c>
      <c r="F5">
        <v>15511</v>
      </c>
      <c r="G5" t="s">
        <v>328</v>
      </c>
      <c r="H5" t="s">
        <v>329</v>
      </c>
      <c r="I5" t="s">
        <v>233</v>
      </c>
      <c r="J5" t="s">
        <v>825</v>
      </c>
      <c r="K5" t="s">
        <v>1124</v>
      </c>
      <c r="L5">
        <v>10</v>
      </c>
      <c r="M5">
        <v>104.4288</v>
      </c>
      <c r="N5">
        <v>39.082799999999999</v>
      </c>
      <c r="O5">
        <v>20.4313</v>
      </c>
      <c r="P5">
        <v>8.5995000000000008</v>
      </c>
      <c r="Q5">
        <v>7.3811</v>
      </c>
      <c r="R5">
        <v>6.9562999999999997</v>
      </c>
      <c r="S5">
        <v>4.742</v>
      </c>
      <c r="T5">
        <v>3.0796999999999999</v>
      </c>
      <c r="U5">
        <v>3.3210000000000002</v>
      </c>
      <c r="V5">
        <v>1.9226000000000001</v>
      </c>
      <c r="W5">
        <v>15.596399999999999</v>
      </c>
      <c r="X5" t="s">
        <v>1132</v>
      </c>
      <c r="Y5">
        <v>3.2843</v>
      </c>
      <c r="Z5" t="s">
        <v>343</v>
      </c>
      <c r="AA5">
        <v>1.5327999999999999</v>
      </c>
      <c r="AB5" t="s">
        <v>1133</v>
      </c>
      <c r="AC5">
        <v>0.52780000000000005</v>
      </c>
      <c r="AD5">
        <v>7.0309999999999997</v>
      </c>
      <c r="AE5">
        <v>227.91739999999999</v>
      </c>
      <c r="AF5">
        <v>10</v>
      </c>
      <c r="AG5">
        <v>128</v>
      </c>
    </row>
    <row r="6" spans="1:33">
      <c r="A6" t="s">
        <v>1134</v>
      </c>
      <c r="B6" s="1">
        <v>0.63194444444444442</v>
      </c>
      <c r="C6" t="s">
        <v>212</v>
      </c>
      <c r="D6" t="s">
        <v>1122</v>
      </c>
      <c r="E6" t="s">
        <v>1123</v>
      </c>
      <c r="F6">
        <v>15511</v>
      </c>
      <c r="G6" t="s">
        <v>328</v>
      </c>
      <c r="H6" t="s">
        <v>329</v>
      </c>
      <c r="I6" t="s">
        <v>233</v>
      </c>
      <c r="J6" t="s">
        <v>825</v>
      </c>
      <c r="K6" t="s">
        <v>1124</v>
      </c>
      <c r="L6">
        <v>6</v>
      </c>
      <c r="M6">
        <v>62.066699999999997</v>
      </c>
      <c r="N6">
        <v>78.143199999999993</v>
      </c>
      <c r="O6">
        <v>21.253399999999999</v>
      </c>
      <c r="P6">
        <v>4.7260999999999997</v>
      </c>
      <c r="Q6">
        <v>5.4722</v>
      </c>
      <c r="R6">
        <v>2.6774</v>
      </c>
      <c r="S6">
        <v>3.855</v>
      </c>
      <c r="T6">
        <v>2.5724999999999998</v>
      </c>
      <c r="U6">
        <v>2.7806000000000002</v>
      </c>
      <c r="V6">
        <v>1.6798</v>
      </c>
      <c r="W6">
        <v>8.6850000000000005</v>
      </c>
      <c r="X6" t="s">
        <v>1135</v>
      </c>
      <c r="Y6">
        <v>1.7411000000000001</v>
      </c>
      <c r="Z6" t="s">
        <v>537</v>
      </c>
      <c r="AA6">
        <v>1.6242000000000001</v>
      </c>
      <c r="AB6" t="s">
        <v>1136</v>
      </c>
      <c r="AC6">
        <v>1.4999</v>
      </c>
      <c r="AD6">
        <v>17.8904</v>
      </c>
      <c r="AE6">
        <v>216.66739999999999</v>
      </c>
      <c r="AF6">
        <v>2.5</v>
      </c>
      <c r="AG6">
        <v>0</v>
      </c>
    </row>
    <row r="51" spans="1:33" hidden="1" outlineLevel="1">
      <c r="A51" t="str">
        <f>C2</f>
        <v>Wexford</v>
      </c>
      <c r="B51">
        <f>B2</f>
        <v>0.63194444444444442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Peregrine Run (IRE)</v>
      </c>
      <c r="L52" t="str">
        <f t="shared" si="0"/>
        <v>Dinaria Des Obeaux (FR)</v>
      </c>
      <c r="M52" t="str">
        <f t="shared" si="0"/>
        <v>Peregrine Run (IRE)</v>
      </c>
      <c r="N52" t="str">
        <f t="shared" ref="N52:N91" si="1">INDEX($A$2:$A$20,(MATCH(LARGE(W$2:W$20,$J52),W$2:W$20,0)))</f>
        <v>Peregrine Run (IRE)</v>
      </c>
      <c r="O52" t="str">
        <f t="shared" ref="O52:O91" si="2">INDEX($A$2:$A$20,(MATCH(LARGE(AA$2:AA$20,$J52),AA$2:AA$20,0)))</f>
        <v>Dinaria Des Obeaux (FR)</v>
      </c>
      <c r="P52" t="str">
        <f t="shared" ref="P52:P91" si="3">INDEX($A$2:$A$20,(MATCH(LARGE(Y$2:Y$20,$J52),Y$2:Y$20,0)))</f>
        <v>Dinaria Des Obeaux (FR)</v>
      </c>
      <c r="Q52" t="str">
        <f t="shared" ref="Q52:Q91" si="4">INDEX($A$2:$A$20,(MATCH(LARGE(Y$2:Y$20,$J52),Y$2:Y$20,0)))</f>
        <v>Dinaria Des Obeaux (FR)</v>
      </c>
      <c r="R52" t="str">
        <f t="shared" ref="R52:R91" si="5">INDEX($A$2:$A$20,(MATCH(LARGE(AD$2:AD$20,$J52),AD$2:AD$20,0)))</f>
        <v>Dinaria Des Obeaux (FR)</v>
      </c>
      <c r="S52" t="str">
        <f t="shared" ref="S52:S80" si="6">A2</f>
        <v>Peregrine Run (IRE)</v>
      </c>
      <c r="V52">
        <f t="shared" ref="V52:V80" si="7">SUM(Y52:AF52)</f>
        <v>33</v>
      </c>
      <c r="W52">
        <f t="shared" ref="W52:W80" si="8">V52-AG2</f>
        <v>-118</v>
      </c>
      <c r="X52">
        <f t="shared" ref="X52:X60" si="9">IF(ISNA(W52),"",W52)</f>
        <v>-118</v>
      </c>
      <c r="Y52">
        <f t="shared" ref="Y52:AA80" si="10">(($H$63+1)-(RANK(M2,M$2:M$30)))</f>
        <v>5</v>
      </c>
      <c r="Z52">
        <f t="shared" si="10"/>
        <v>2</v>
      </c>
      <c r="AA52">
        <f t="shared" si="10"/>
        <v>5</v>
      </c>
      <c r="AB52">
        <f t="shared" ref="AB52:AB80" si="11">(($H$63+1)-(RANK(W2,W$2:W$30)))</f>
        <v>5</v>
      </c>
      <c r="AC52">
        <f t="shared" ref="AC52:AC80" si="12">(($H$63+1)-(RANK(Y2,Y$2:Y$30)))</f>
        <v>3</v>
      </c>
      <c r="AD52">
        <f t="shared" ref="AD52:AD80" si="13">(($H$63+1)-(RANK(AA2,AA$2:AA$30)))</f>
        <v>4</v>
      </c>
      <c r="AE52">
        <f t="shared" ref="AE52:AF80" si="14">(($H$63+1)-(RANK(AC2,AC$2:AC$30)))</f>
        <v>5</v>
      </c>
      <c r="AF52">
        <f t="shared" si="14"/>
        <v>4</v>
      </c>
      <c r="AG52" t="str">
        <f>INDEX(S52:S92, MATCH(LARGE(X52:X92, 1),X52:X92, 0))</f>
        <v>Cap Daubois (FR)</v>
      </c>
    </row>
    <row r="53" spans="1:33" hidden="1" outlineLevel="1">
      <c r="A53" t="s">
        <v>43</v>
      </c>
      <c r="B53" t="str">
        <f>A2</f>
        <v>Peregrine Run (IRE)</v>
      </c>
      <c r="C53">
        <f>AE2</f>
        <v>391.7439</v>
      </c>
      <c r="D53">
        <f>AG2</f>
        <v>151</v>
      </c>
      <c r="E53">
        <f>C53-D53</f>
        <v>240.7439</v>
      </c>
      <c r="F53">
        <f>SUMIF(B53:B61, B53, G53:G61)</f>
        <v>0.86822187090984781</v>
      </c>
      <c r="G53">
        <f>(1/C53)*(C53-C54)</f>
        <v>0.20206977058226053</v>
      </c>
      <c r="H53">
        <f>AF2</f>
        <v>1.25</v>
      </c>
      <c r="J53">
        <v>2</v>
      </c>
      <c r="K53" t="str">
        <f t="shared" si="0"/>
        <v>Supreme Vinnie (IRE)</v>
      </c>
      <c r="L53" t="str">
        <f t="shared" si="0"/>
        <v>Supreme Vinnie (IRE)</v>
      </c>
      <c r="M53" t="str">
        <f t="shared" si="0"/>
        <v>Supreme Vinnie (IRE)</v>
      </c>
      <c r="N53" t="str">
        <f t="shared" si="1"/>
        <v>Mine Now (IRE)</v>
      </c>
      <c r="O53" t="str">
        <f t="shared" si="2"/>
        <v>Peregrine Run (IRE)</v>
      </c>
      <c r="P53" t="str">
        <f t="shared" si="3"/>
        <v>Mine Now (IRE)</v>
      </c>
      <c r="Q53" t="str">
        <f t="shared" si="4"/>
        <v>Mine Now (IRE)</v>
      </c>
      <c r="R53" t="str">
        <f t="shared" si="5"/>
        <v>Peregrine Run (IRE)</v>
      </c>
      <c r="S53" t="str">
        <f t="shared" si="6"/>
        <v>Supreme Vinnie (IRE)</v>
      </c>
      <c r="V53">
        <f t="shared" si="7"/>
        <v>22</v>
      </c>
      <c r="W53">
        <f t="shared" si="8"/>
        <v>-111</v>
      </c>
      <c r="X53">
        <f t="shared" si="9"/>
        <v>-111</v>
      </c>
      <c r="Y53">
        <f t="shared" si="10"/>
        <v>4</v>
      </c>
      <c r="Z53">
        <f t="shared" si="10"/>
        <v>4</v>
      </c>
      <c r="AA53">
        <f t="shared" si="10"/>
        <v>4</v>
      </c>
      <c r="AB53">
        <f t="shared" si="11"/>
        <v>2</v>
      </c>
      <c r="AC53">
        <f t="shared" si="12"/>
        <v>2</v>
      </c>
      <c r="AD53">
        <f t="shared" si="13"/>
        <v>1</v>
      </c>
      <c r="AE53">
        <f t="shared" si="14"/>
        <v>2</v>
      </c>
      <c r="AF53">
        <f t="shared" si="14"/>
        <v>3</v>
      </c>
    </row>
    <row r="54" spans="1:33" hidden="1" outlineLevel="1">
      <c r="A54" t="s">
        <v>44</v>
      </c>
      <c r="B54" t="str">
        <f>A3</f>
        <v>Supreme Vinnie (IRE)</v>
      </c>
      <c r="C54">
        <f>AE3</f>
        <v>312.58429999999998</v>
      </c>
      <c r="D54">
        <f>AG3</f>
        <v>133</v>
      </c>
      <c r="E54">
        <f t="shared" ref="E54:E55" si="15">C54-D54</f>
        <v>179.58429999999998</v>
      </c>
      <c r="F54">
        <f ca="1">SUMIF(B53:B64, B54, G53:G61)</f>
        <v>0</v>
      </c>
      <c r="H54">
        <f>AF3</f>
        <v>8</v>
      </c>
      <c r="J54">
        <v>3</v>
      </c>
      <c r="K54" t="str">
        <f t="shared" si="0"/>
        <v>Mine Now (IRE)</v>
      </c>
      <c r="L54" t="str">
        <f t="shared" si="0"/>
        <v>Cap Daubois (FR)</v>
      </c>
      <c r="M54" t="str">
        <f t="shared" si="0"/>
        <v>Dinaria Des Obeaux (FR)</v>
      </c>
      <c r="N54" t="str">
        <f t="shared" si="1"/>
        <v>Dinaria Des Obeaux (FR)</v>
      </c>
      <c r="O54" t="str">
        <f t="shared" si="2"/>
        <v>Cap Daubois (FR)</v>
      </c>
      <c r="P54" t="str">
        <f t="shared" si="3"/>
        <v>Peregrine Run (IRE)</v>
      </c>
      <c r="Q54" t="str">
        <f t="shared" si="4"/>
        <v>Peregrine Run (IRE)</v>
      </c>
      <c r="R54" t="str">
        <f t="shared" si="5"/>
        <v>Supreme Vinnie (IRE)</v>
      </c>
      <c r="S54" t="str">
        <f t="shared" si="6"/>
        <v>Dinaria Des Obeaux (FR)</v>
      </c>
      <c r="V54">
        <f t="shared" si="7"/>
        <v>30</v>
      </c>
      <c r="W54">
        <f t="shared" si="8"/>
        <v>-110</v>
      </c>
      <c r="X54">
        <f t="shared" si="9"/>
        <v>-110</v>
      </c>
      <c r="Y54">
        <f t="shared" si="10"/>
        <v>1</v>
      </c>
      <c r="Z54">
        <f t="shared" si="10"/>
        <v>5</v>
      </c>
      <c r="AA54">
        <f t="shared" si="10"/>
        <v>3</v>
      </c>
      <c r="AB54">
        <f t="shared" si="11"/>
        <v>3</v>
      </c>
      <c r="AC54">
        <f t="shared" si="12"/>
        <v>5</v>
      </c>
      <c r="AD54">
        <f t="shared" si="13"/>
        <v>5</v>
      </c>
      <c r="AE54">
        <f t="shared" si="14"/>
        <v>3</v>
      </c>
      <c r="AF54">
        <f t="shared" si="14"/>
        <v>5</v>
      </c>
    </row>
    <row r="55" spans="1:33" hidden="1" outlineLevel="1">
      <c r="A55" t="s">
        <v>45</v>
      </c>
      <c r="B55" t="str">
        <f>A4</f>
        <v>Dinaria Des Obeaux (FR)</v>
      </c>
      <c r="C55">
        <f>AE4</f>
        <v>287.4282</v>
      </c>
      <c r="D55">
        <f>AG4</f>
        <v>140</v>
      </c>
      <c r="E55">
        <f t="shared" si="15"/>
        <v>147.4282</v>
      </c>
      <c r="F55">
        <f ca="1">SUMIF(B53:B64, B55, G53:G61)</f>
        <v>0.50227691631475413</v>
      </c>
      <c r="H55">
        <f>AF4</f>
        <v>3</v>
      </c>
      <c r="J55">
        <v>4</v>
      </c>
      <c r="K55" t="str">
        <f t="shared" si="0"/>
        <v>Cap Daubois (FR)</v>
      </c>
      <c r="L55" t="str">
        <f t="shared" si="0"/>
        <v>Peregrine Run (IRE)</v>
      </c>
      <c r="M55" t="str">
        <f t="shared" si="0"/>
        <v>Cap Daubois (FR)</v>
      </c>
      <c r="N55" t="str">
        <f t="shared" si="1"/>
        <v>Supreme Vinnie (IRE)</v>
      </c>
      <c r="O55" t="str">
        <f t="shared" si="2"/>
        <v>Mine Now (IRE)</v>
      </c>
      <c r="P55" t="str">
        <f t="shared" si="3"/>
        <v>Supreme Vinnie (IRE)</v>
      </c>
      <c r="Q55" t="str">
        <f t="shared" si="4"/>
        <v>Supreme Vinnie (IRE)</v>
      </c>
      <c r="R55" t="str">
        <f t="shared" si="5"/>
        <v>Cap Daubois (FR)</v>
      </c>
      <c r="S55" t="str">
        <f t="shared" si="6"/>
        <v>Mine Now (IRE)</v>
      </c>
      <c r="V55">
        <f t="shared" si="7"/>
        <v>17</v>
      </c>
      <c r="W55">
        <f t="shared" si="8"/>
        <v>-111</v>
      </c>
      <c r="X55">
        <f t="shared" si="9"/>
        <v>-111</v>
      </c>
      <c r="Y55">
        <f t="shared" si="10"/>
        <v>3</v>
      </c>
      <c r="Z55">
        <f t="shared" si="10"/>
        <v>1</v>
      </c>
      <c r="AA55">
        <f t="shared" si="10"/>
        <v>1</v>
      </c>
      <c r="AB55">
        <f t="shared" si="11"/>
        <v>4</v>
      </c>
      <c r="AC55">
        <f t="shared" si="12"/>
        <v>4</v>
      </c>
      <c r="AD55">
        <f t="shared" si="13"/>
        <v>2</v>
      </c>
      <c r="AE55">
        <f t="shared" si="14"/>
        <v>1</v>
      </c>
      <c r="AF55">
        <f t="shared" si="14"/>
        <v>1</v>
      </c>
    </row>
    <row r="56" spans="1:33" hidden="1" outlineLevel="1">
      <c r="A56" t="s">
        <v>46</v>
      </c>
      <c r="B56" t="str">
        <f>INDEX(A$2:A$20,MATCH(C56,M$2:M$20,0))</f>
        <v>Peregrine Run (IRE)</v>
      </c>
      <c r="C56">
        <f>LARGE(M$2:M$20, D56)</f>
        <v>128.1875</v>
      </c>
      <c r="D56">
        <v>1</v>
      </c>
      <c r="E56">
        <f>LARGE(M$2:M$20, F56)</f>
        <v>110.3</v>
      </c>
      <c r="F56">
        <v>2</v>
      </c>
      <c r="G56">
        <f t="shared" ref="G56:G61" si="16">IF(C56&gt;0, (1/C56)*(C56-E56), 0.1)</f>
        <v>0.13954168698196004</v>
      </c>
      <c r="H56">
        <f t="shared" ref="H56:H61" si="17">INDEX(AF$2:AF$20,MATCH(B56,A$2:A$20,0))</f>
        <v>1.25</v>
      </c>
      <c r="J56">
        <v>5</v>
      </c>
      <c r="K56" t="str">
        <f t="shared" si="0"/>
        <v>Dinaria Des Obeaux (FR)</v>
      </c>
      <c r="L56" t="str">
        <f t="shared" si="0"/>
        <v>Mine Now (IRE)</v>
      </c>
      <c r="M56" t="str">
        <f t="shared" si="0"/>
        <v>Mine Now (IRE)</v>
      </c>
      <c r="N56" t="str">
        <f t="shared" si="1"/>
        <v>Cap Daubois (FR)</v>
      </c>
      <c r="O56" t="str">
        <f t="shared" si="2"/>
        <v>Supreme Vinnie (IRE)</v>
      </c>
      <c r="P56" t="str">
        <f t="shared" si="3"/>
        <v>Cap Daubois (FR)</v>
      </c>
      <c r="Q56" t="str">
        <f t="shared" si="4"/>
        <v>Cap Daubois (FR)</v>
      </c>
      <c r="R56" t="str">
        <f t="shared" si="5"/>
        <v>Mine Now (IRE)</v>
      </c>
      <c r="S56" t="str">
        <f t="shared" si="6"/>
        <v>Cap Daubois (FR)</v>
      </c>
      <c r="V56">
        <f t="shared" si="7"/>
        <v>18</v>
      </c>
      <c r="W56">
        <f t="shared" si="8"/>
        <v>18</v>
      </c>
      <c r="X56">
        <f t="shared" si="9"/>
        <v>18</v>
      </c>
      <c r="Y56">
        <f t="shared" si="10"/>
        <v>2</v>
      </c>
      <c r="Z56">
        <f t="shared" si="10"/>
        <v>3</v>
      </c>
      <c r="AA56">
        <f t="shared" si="10"/>
        <v>2</v>
      </c>
      <c r="AB56">
        <f t="shared" si="11"/>
        <v>1</v>
      </c>
      <c r="AC56">
        <f t="shared" si="12"/>
        <v>1</v>
      </c>
      <c r="AD56">
        <f t="shared" si="13"/>
        <v>3</v>
      </c>
      <c r="AE56">
        <f t="shared" si="14"/>
        <v>4</v>
      </c>
      <c r="AF56">
        <f t="shared" si="14"/>
        <v>2</v>
      </c>
    </row>
    <row r="57" spans="1:33" hidden="1" outlineLevel="1">
      <c r="A57" t="s">
        <v>25</v>
      </c>
      <c r="B57" t="str">
        <f>INDEX(A$2:A$20,MATCH(C57,W$2:W$20,0))</f>
        <v>Peregrine Run (IRE)</v>
      </c>
      <c r="C57">
        <f>LARGE(W$2:W$20, D57)</f>
        <v>16.366399999999999</v>
      </c>
      <c r="D57">
        <v>1</v>
      </c>
      <c r="E57">
        <f>LARGE(W$2:W$20, F57)</f>
        <v>15.596399999999999</v>
      </c>
      <c r="F57">
        <v>2</v>
      </c>
      <c r="G57">
        <f t="shared" si="16"/>
        <v>4.704760973702217E-2</v>
      </c>
      <c r="H57">
        <f t="shared" si="17"/>
        <v>1.25</v>
      </c>
      <c r="J57">
        <v>6</v>
      </c>
      <c r="K57" t="e">
        <f t="shared" si="0"/>
        <v>#NUM!</v>
      </c>
      <c r="L57" t="e">
        <f t="shared" si="0"/>
        <v>#NUM!</v>
      </c>
      <c r="M57" t="e">
        <f t="shared" si="0"/>
        <v>#NUM!</v>
      </c>
      <c r="N57" t="e">
        <f t="shared" si="1"/>
        <v>#NUM!</v>
      </c>
      <c r="O57" t="e">
        <f t="shared" si="2"/>
        <v>#NUM!</v>
      </c>
      <c r="P57" t="e">
        <f t="shared" si="3"/>
        <v>#NUM!</v>
      </c>
      <c r="Q57" t="e">
        <f t="shared" si="4"/>
        <v>#NUM!</v>
      </c>
      <c r="R57" t="e">
        <f t="shared" si="5"/>
        <v>#NUM!</v>
      </c>
      <c r="S57">
        <f t="shared" si="6"/>
        <v>0</v>
      </c>
      <c r="V57" t="e">
        <f t="shared" si="7"/>
        <v>#N/A</v>
      </c>
      <c r="W57" t="e">
        <f t="shared" si="8"/>
        <v>#N/A</v>
      </c>
      <c r="X57" t="str">
        <f t="shared" si="9"/>
        <v/>
      </c>
      <c r="Y57" t="e">
        <f t="shared" si="10"/>
        <v>#N/A</v>
      </c>
      <c r="Z57" t="e">
        <f t="shared" si="10"/>
        <v>#N/A</v>
      </c>
      <c r="AA57" t="e">
        <f t="shared" si="10"/>
        <v>#N/A</v>
      </c>
      <c r="AB57" t="e">
        <f t="shared" si="11"/>
        <v>#N/A</v>
      </c>
      <c r="AC57" t="e">
        <f t="shared" si="12"/>
        <v>#N/A</v>
      </c>
      <c r="AD57" t="e">
        <f t="shared" si="13"/>
        <v>#N/A</v>
      </c>
      <c r="AE57" t="e">
        <f t="shared" si="14"/>
        <v>#N/A</v>
      </c>
      <c r="AF57" t="e">
        <f t="shared" si="14"/>
        <v>#N/A</v>
      </c>
    </row>
    <row r="58" spans="1:33" hidden="1" outlineLevel="1">
      <c r="A58" t="s">
        <v>28</v>
      </c>
      <c r="B58" t="str">
        <f>INDEX(A$2:A$20,MATCH(C58,AA$2:AA$20,0))</f>
        <v>Dinaria Des Obeaux (FR)</v>
      </c>
      <c r="C58">
        <f>LARGE(AA$2:AA$20, D58)</f>
        <v>3.8102</v>
      </c>
      <c r="D58">
        <v>1</v>
      </c>
      <c r="E58">
        <f>LARGE(AA$2:AA$20, F58)</f>
        <v>2.4087999999999998</v>
      </c>
      <c r="F58">
        <v>2</v>
      </c>
      <c r="G58">
        <f t="shared" si="16"/>
        <v>0.3678022151068186</v>
      </c>
      <c r="H58">
        <f t="shared" si="17"/>
        <v>3</v>
      </c>
      <c r="J58">
        <v>7</v>
      </c>
      <c r="K58" t="e">
        <f t="shared" si="0"/>
        <v>#NUM!</v>
      </c>
      <c r="L58" t="e">
        <f t="shared" si="0"/>
        <v>#NUM!</v>
      </c>
      <c r="M58" t="e">
        <f t="shared" si="0"/>
        <v>#NUM!</v>
      </c>
      <c r="N58" t="e">
        <f t="shared" si="1"/>
        <v>#NUM!</v>
      </c>
      <c r="O58" t="e">
        <f t="shared" si="2"/>
        <v>#NUM!</v>
      </c>
      <c r="P58" t="e">
        <f t="shared" si="3"/>
        <v>#NUM!</v>
      </c>
      <c r="Q58" t="e">
        <f t="shared" si="4"/>
        <v>#NUM!</v>
      </c>
      <c r="R58" t="e">
        <f t="shared" si="5"/>
        <v>#NUM!</v>
      </c>
      <c r="S58">
        <f t="shared" si="6"/>
        <v>0</v>
      </c>
      <c r="V58" t="e">
        <f t="shared" si="7"/>
        <v>#N/A</v>
      </c>
      <c r="W58" t="e">
        <f t="shared" si="8"/>
        <v>#N/A</v>
      </c>
      <c r="X58" t="str">
        <f t="shared" si="9"/>
        <v/>
      </c>
      <c r="Y58" t="e">
        <f t="shared" si="10"/>
        <v>#N/A</v>
      </c>
      <c r="Z58" t="e">
        <f t="shared" si="10"/>
        <v>#N/A</v>
      </c>
      <c r="AA58" t="e">
        <f t="shared" si="10"/>
        <v>#N/A</v>
      </c>
      <c r="AB58" t="e">
        <f t="shared" si="11"/>
        <v>#N/A</v>
      </c>
      <c r="AC58" t="e">
        <f t="shared" si="12"/>
        <v>#N/A</v>
      </c>
      <c r="AD58" t="e">
        <f t="shared" si="13"/>
        <v>#N/A</v>
      </c>
      <c r="AE58" t="e">
        <f t="shared" si="14"/>
        <v>#N/A</v>
      </c>
      <c r="AF58" t="e">
        <f t="shared" si="14"/>
        <v>#N/A</v>
      </c>
    </row>
    <row r="59" spans="1:33" hidden="1" outlineLevel="1">
      <c r="A59" t="s">
        <v>30</v>
      </c>
      <c r="B59" t="str">
        <f>INDEX(A$2:A$20,MATCH(C59,AC$2:AC$20,0))</f>
        <v>Peregrine Run (IRE)</v>
      </c>
      <c r="C59">
        <f>LARGE(AC$2:AC$20, D59)</f>
        <v>2.8820000000000001</v>
      </c>
      <c r="D59">
        <v>1</v>
      </c>
      <c r="E59">
        <f>LARGE(AC$2:AC$20, F59)</f>
        <v>1.4999</v>
      </c>
      <c r="F59">
        <v>2</v>
      </c>
      <c r="G59">
        <f t="shared" si="16"/>
        <v>0.47956280360860509</v>
      </c>
      <c r="H59">
        <f t="shared" si="17"/>
        <v>1.25</v>
      </c>
      <c r="J59">
        <v>8</v>
      </c>
      <c r="K59" t="e">
        <f t="shared" si="0"/>
        <v>#NUM!</v>
      </c>
      <c r="L59" t="e">
        <f t="shared" si="0"/>
        <v>#NUM!</v>
      </c>
      <c r="M59" t="e">
        <f t="shared" si="0"/>
        <v>#NUM!</v>
      </c>
      <c r="N59" t="e">
        <f t="shared" si="1"/>
        <v>#NUM!</v>
      </c>
      <c r="O59" t="e">
        <f t="shared" si="2"/>
        <v>#NUM!</v>
      </c>
      <c r="P59" t="e">
        <f t="shared" si="3"/>
        <v>#NUM!</v>
      </c>
      <c r="Q59" t="e">
        <f t="shared" si="4"/>
        <v>#NUM!</v>
      </c>
      <c r="R59" t="e">
        <f t="shared" si="5"/>
        <v>#NUM!</v>
      </c>
      <c r="S59">
        <f t="shared" si="6"/>
        <v>0</v>
      </c>
      <c r="V59" t="e">
        <f t="shared" si="7"/>
        <v>#N/A</v>
      </c>
      <c r="W59" t="e">
        <f t="shared" si="8"/>
        <v>#N/A</v>
      </c>
      <c r="X59" t="str">
        <f t="shared" si="9"/>
        <v/>
      </c>
      <c r="Y59" t="e">
        <f t="shared" si="10"/>
        <v>#N/A</v>
      </c>
      <c r="Z59" t="e">
        <f t="shared" si="10"/>
        <v>#N/A</v>
      </c>
      <c r="AA59" t="e">
        <f t="shared" si="10"/>
        <v>#N/A</v>
      </c>
      <c r="AB59" t="e">
        <f t="shared" si="11"/>
        <v>#N/A</v>
      </c>
      <c r="AC59" t="e">
        <f t="shared" si="12"/>
        <v>#N/A</v>
      </c>
      <c r="AD59" t="e">
        <f t="shared" si="13"/>
        <v>#N/A</v>
      </c>
      <c r="AE59" t="e">
        <f t="shared" si="14"/>
        <v>#N/A</v>
      </c>
      <c r="AF59" t="e">
        <f t="shared" si="14"/>
        <v>#N/A</v>
      </c>
    </row>
    <row r="60" spans="1:33" hidden="1" outlineLevel="1">
      <c r="A60" t="s">
        <v>26</v>
      </c>
      <c r="B60" t="str">
        <f>INDEX(A$2:A$20,MATCH(C60,Y$2:Y$20,0))</f>
        <v>Dinaria Des Obeaux (FR)</v>
      </c>
      <c r="C60">
        <f>LARGE(Y$2:Y$20, D60)</f>
        <v>3.7681</v>
      </c>
      <c r="D60">
        <v>1</v>
      </c>
      <c r="E60">
        <f>LARGE(Y$2:Y$20, F60)</f>
        <v>3.2843</v>
      </c>
      <c r="F60">
        <v>2</v>
      </c>
      <c r="G60">
        <f t="shared" si="16"/>
        <v>0.12839362012685437</v>
      </c>
      <c r="H60">
        <f t="shared" si="17"/>
        <v>3</v>
      </c>
      <c r="J60">
        <v>9</v>
      </c>
      <c r="K60" t="e">
        <f t="shared" si="0"/>
        <v>#NUM!</v>
      </c>
      <c r="L60" t="e">
        <f t="shared" si="0"/>
        <v>#NUM!</v>
      </c>
      <c r="M60" t="e">
        <f t="shared" si="0"/>
        <v>#NUM!</v>
      </c>
      <c r="N60" t="e">
        <f t="shared" si="1"/>
        <v>#NUM!</v>
      </c>
      <c r="O60" t="e">
        <f t="shared" si="2"/>
        <v>#NUM!</v>
      </c>
      <c r="P60" t="e">
        <f t="shared" si="3"/>
        <v>#NUM!</v>
      </c>
      <c r="Q60" t="e">
        <f t="shared" si="4"/>
        <v>#NUM!</v>
      </c>
      <c r="R60" t="e">
        <f t="shared" si="5"/>
        <v>#NUM!</v>
      </c>
      <c r="S60">
        <f t="shared" si="6"/>
        <v>0</v>
      </c>
      <c r="V60" t="e">
        <f t="shared" si="7"/>
        <v>#N/A</v>
      </c>
      <c r="W60" t="e">
        <f t="shared" si="8"/>
        <v>#N/A</v>
      </c>
      <c r="X60" t="str">
        <f t="shared" si="9"/>
        <v/>
      </c>
      <c r="Y60" t="e">
        <f t="shared" si="10"/>
        <v>#N/A</v>
      </c>
      <c r="Z60" t="e">
        <f t="shared" si="10"/>
        <v>#N/A</v>
      </c>
      <c r="AA60" t="e">
        <f t="shared" si="10"/>
        <v>#N/A</v>
      </c>
      <c r="AB60" t="e">
        <f t="shared" si="11"/>
        <v>#N/A</v>
      </c>
      <c r="AC60" t="e">
        <f t="shared" si="12"/>
        <v>#N/A</v>
      </c>
      <c r="AD60" t="e">
        <f t="shared" si="13"/>
        <v>#N/A</v>
      </c>
      <c r="AE60" t="e">
        <f t="shared" si="14"/>
        <v>#N/A</v>
      </c>
      <c r="AF60" t="e">
        <f t="shared" si="14"/>
        <v>#N/A</v>
      </c>
    </row>
    <row r="61" spans="1:33" hidden="1" outlineLevel="1">
      <c r="A61" t="s">
        <v>47</v>
      </c>
      <c r="B61" t="str">
        <f>INDEX(A$2:A$20,MATCH(C61,AD$2:AD$20,0))</f>
        <v>Dinaria Des Obeaux (FR)</v>
      </c>
      <c r="C61">
        <f>LARGE(AD$2:AD$20, D61)</f>
        <v>40.996000000000002</v>
      </c>
      <c r="D61">
        <v>1</v>
      </c>
      <c r="E61">
        <f>LARGE(AD$2:AD$20, F61)</f>
        <v>40.746699999999997</v>
      </c>
      <c r="F61">
        <v>2</v>
      </c>
      <c r="G61">
        <f t="shared" si="16"/>
        <v>6.0810810810812072E-3</v>
      </c>
      <c r="H61">
        <f t="shared" si="17"/>
        <v>3</v>
      </c>
      <c r="J61">
        <v>10</v>
      </c>
      <c r="K61" t="e">
        <f t="shared" si="0"/>
        <v>#NUM!</v>
      </c>
      <c r="L61" t="e">
        <f t="shared" si="0"/>
        <v>#NUM!</v>
      </c>
      <c r="M61" t="e">
        <f t="shared" si="0"/>
        <v>#NUM!</v>
      </c>
      <c r="N61" t="e">
        <f t="shared" si="1"/>
        <v>#NUM!</v>
      </c>
      <c r="O61" t="e">
        <f t="shared" si="2"/>
        <v>#NUM!</v>
      </c>
      <c r="P61" t="e">
        <f t="shared" si="3"/>
        <v>#NUM!</v>
      </c>
      <c r="Q61" t="e">
        <f t="shared" si="4"/>
        <v>#NUM!</v>
      </c>
      <c r="R61" t="e">
        <f t="shared" si="5"/>
        <v>#NUM!</v>
      </c>
      <c r="S61">
        <f t="shared" si="6"/>
        <v>0</v>
      </c>
      <c r="V61" t="e">
        <f t="shared" si="7"/>
        <v>#N/A</v>
      </c>
      <c r="W61" t="e">
        <f t="shared" si="8"/>
        <v>#N/A</v>
      </c>
      <c r="X61" t="str">
        <f>IF(ISNA(W61),"",W61)</f>
        <v/>
      </c>
      <c r="Y61" t="e">
        <f t="shared" si="10"/>
        <v>#N/A</v>
      </c>
      <c r="Z61" t="e">
        <f t="shared" si="10"/>
        <v>#N/A</v>
      </c>
      <c r="AA61" t="e">
        <f t="shared" si="10"/>
        <v>#N/A</v>
      </c>
      <c r="AB61" t="e">
        <f t="shared" si="11"/>
        <v>#N/A</v>
      </c>
      <c r="AC61" t="e">
        <f t="shared" si="12"/>
        <v>#N/A</v>
      </c>
      <c r="AD61" t="e">
        <f t="shared" si="13"/>
        <v>#N/A</v>
      </c>
      <c r="AE61" t="e">
        <f t="shared" si="14"/>
        <v>#N/A</v>
      </c>
      <c r="AF61" t="e">
        <f t="shared" si="14"/>
        <v>#N/A</v>
      </c>
    </row>
    <row r="62" spans="1:33" hidden="1" outlineLevel="1">
      <c r="A62" t="s">
        <v>116</v>
      </c>
      <c r="B62" t="str">
        <f>IF(OR(D2="5f ", D2="6f ", D2="7f ", D2="1m "), B57, IF(J2="2yo", B59, B53))</f>
        <v>Peregrine Run (IRE)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 t="e">
        <f t="shared" si="10"/>
        <v>#N/A</v>
      </c>
      <c r="Z62" t="e">
        <f t="shared" si="10"/>
        <v>#N/A</v>
      </c>
      <c r="AA62" t="e">
        <f t="shared" si="10"/>
        <v>#N/A</v>
      </c>
      <c r="AB62" t="e">
        <f t="shared" si="11"/>
        <v>#N/A</v>
      </c>
      <c r="AC62" t="e">
        <f t="shared" si="12"/>
        <v>#N/A</v>
      </c>
      <c r="AD62" t="e">
        <f t="shared" si="13"/>
        <v>#N/A</v>
      </c>
      <c r="AE62" t="e">
        <f t="shared" si="14"/>
        <v>#N/A</v>
      </c>
      <c r="AF62" t="e">
        <f t="shared" si="14"/>
        <v>#N/A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Peregrine Run (IRE)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5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 t="e">
        <f t="shared" si="10"/>
        <v>#N/A</v>
      </c>
      <c r="AB63" t="e">
        <f t="shared" si="11"/>
        <v>#N/A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Peregrine Run (IRE)</v>
      </c>
      <c r="C64">
        <f>INDEX(AF$2:AF$20,MATCH(B64,A$2:A$20,0))</f>
        <v>1.25</v>
      </c>
      <c r="D64">
        <v>1</v>
      </c>
      <c r="E64">
        <f>SUMIF(B53:B61, B64, G53:G61)</f>
        <v>0.86822187090984781</v>
      </c>
      <c r="F64">
        <v>0</v>
      </c>
      <c r="G64" t="str">
        <f>K2</f>
        <v>M.W. Hickey Memorial Chase (Listed)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1</v>
      </c>
      <c r="G65" t="str">
        <f>D2</f>
        <v xml:space="preserve">2m7f </v>
      </c>
      <c r="H65">
        <f>LARGE(G58:G60, 1)</f>
        <v>0.47956280360860509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2</v>
      </c>
      <c r="G66">
        <f>F2</f>
        <v>15511</v>
      </c>
      <c r="H66">
        <f ca="1">LARGE(F53:F55, 1)</f>
        <v>0.86822187090984781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Peregrine Run (IRE)</v>
      </c>
      <c r="F67">
        <f>IF(H63&lt;11, F66+1, F66)</f>
        <v>3</v>
      </c>
      <c r="G67" t="str">
        <f>G2</f>
        <v>Yielding</v>
      </c>
      <c r="H67" t="str">
        <f ca="1">INDEX(B53:B55,MATCH(H66,F53:F55,0))</f>
        <v>Peregrine Run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Peregrine Run (IRE)</v>
      </c>
      <c r="B68" t="str">
        <f ca="1">IF(ISNA(A68), B56, A68)</f>
        <v>Peregrine Run (IRE)</v>
      </c>
      <c r="C68">
        <f ca="1">INDEX(AF$2:AF$20,MATCH(B68,A$2:A$20,0))</f>
        <v>1.25</v>
      </c>
      <c r="D68">
        <v>1</v>
      </c>
      <c r="F68">
        <f ca="1">IF(E70&gt;0.5, F67+1, F67)</f>
        <v>4</v>
      </c>
      <c r="G68" t="str">
        <f>I2</f>
        <v>Non Handicap</v>
      </c>
      <c r="H68">
        <f ca="1">IF(G66&gt;10000, G70+1, G70)</f>
        <v>5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Peregrine Run (IRE)</v>
      </c>
      <c r="C69">
        <f ca="1">INDEX(AF$2:AF$20,MATCH(B69,A$2:A$20,0))</f>
        <v>1.25</v>
      </c>
      <c r="D69">
        <v>1</v>
      </c>
      <c r="F69">
        <f ca="1">IF(E70&gt;1, F68+1, F68)</f>
        <v>4</v>
      </c>
      <c r="G69">
        <f ca="1">IF(G66&lt;5000, F70-1, F70)</f>
        <v>4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Peregrine Run (IRE)</v>
      </c>
      <c r="C70">
        <f ca="1">INDEX(AF$2:AF$20,MATCH(B70,A$2:A$20,0))</f>
        <v>1.25</v>
      </c>
      <c r="D70">
        <v>1</v>
      </c>
      <c r="E70">
        <f ca="1">SUMIF(B53:B61, B70, G53:G61)</f>
        <v>0.86822187090984781</v>
      </c>
      <c r="F70">
        <f ca="1">IF(E70&gt;1.5, F69+1, F69)</f>
        <v>4</v>
      </c>
      <c r="G70">
        <f ca="1">IF(H63&gt;15, G69-1, G69)</f>
        <v>4</v>
      </c>
      <c r="H70" t="str">
        <f ca="1">IF(H68=0,"*",IF(H68=1,"*",IF(H68=2,"**",IF(H68=3,"***",IF(H68=4,"****",IF(H68&gt;=5,"*****","*"))))))</f>
        <v>*****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Peregrine Run (IRE)</v>
      </c>
      <c r="C72">
        <f>C53</f>
        <v>391.7439</v>
      </c>
      <c r="D72">
        <f>(1/C72)*(C72-C73)</f>
        <v>0.20206977058226053</v>
      </c>
      <c r="E72">
        <f>H53</f>
        <v>1.25</v>
      </c>
      <c r="F72">
        <f>(E72*10)-10</f>
        <v>2.5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Supreme Vinnie (IRE)</v>
      </c>
      <c r="C73">
        <f t="shared" si="19"/>
        <v>312.58429999999998</v>
      </c>
      <c r="D73">
        <f>(1/C73)*(C73-C74)</f>
        <v>8.0477810305891836E-2</v>
      </c>
      <c r="E73">
        <f t="shared" ref="E73:E74" si="20">H54</f>
        <v>8</v>
      </c>
      <c r="F73">
        <f>(E73*10)-10</f>
        <v>70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Dinaria Des Obeaux (FR)</v>
      </c>
      <c r="C74">
        <f t="shared" si="19"/>
        <v>287.4282</v>
      </c>
      <c r="E74">
        <f t="shared" si="20"/>
        <v>3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1.25</v>
      </c>
      <c r="C77">
        <f>SMALL(AF2:AF50, 1)</f>
        <v>1.25</v>
      </c>
      <c r="D77" t="str">
        <f>IF(G77&lt;=3, "YES", "NO")</f>
        <v>YES</v>
      </c>
      <c r="E77">
        <f>IF(C77=0,SMALL(AF2:AF49,2), C77)</f>
        <v>1.25</v>
      </c>
      <c r="F77">
        <f>IF(E77=0, SMALL(AF2:AF49, 3), E77)</f>
        <v>1.25</v>
      </c>
      <c r="G77">
        <f>IF(F77=0, SMALL(AF2:AF49, 4), F77)</f>
        <v>1.25</v>
      </c>
      <c r="H77" t="str">
        <f>INDEX(A2:A50, MATCH(G77, AF2:AF50, 0))</f>
        <v>Peregrine Run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391.7439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391.7439</v>
      </c>
      <c r="C79">
        <f>C78/B79</f>
        <v>2.5526881209892483E-5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Peregrine Run (IRE) is highly rated.</v>
      </c>
      <c r="H79" t="str">
        <f>INDEX(A2:A50, MATCH(B79, AE2:AE50, 0))</f>
        <v>Peregrine Run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16.366399999999999</v>
      </c>
      <c r="C80">
        <f>(B81-B80)+0.01</f>
        <v>0.01</v>
      </c>
      <c r="D80" t="str">
        <f>D2</f>
        <v xml:space="preserve">2m7f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16.366399999999999</v>
      </c>
      <c r="C81">
        <f>C80/B81</f>
        <v>6.110079186626259E-4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Cap Daubois (FR)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Wexford</v>
      </c>
    </row>
    <row r="82" spans="1:19" hidden="1" outlineLevel="1">
      <c r="A82" t="s">
        <v>110</v>
      </c>
      <c r="B82">
        <f>INDEX(M2:M49, MATCH(H77, A2:A49, 0))</f>
        <v>128.1875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128.1875</v>
      </c>
      <c r="C83">
        <f>C82/B83</f>
        <v>7.8010726474890302E-5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Peregrine Run (IRE)is the form horse.</v>
      </c>
      <c r="H83" t="str">
        <f>INDEX(A2:A50,MATCH(B83,INDEX(M2:M50,0)))</f>
        <v>Cap Daubois (FR)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2.8820000000000001</v>
      </c>
      <c r="C84">
        <f>(B85-B84)+0.01</f>
        <v>0.01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2.8820000000000001</v>
      </c>
      <c r="C85">
        <f>C84/B85</f>
        <v>3.4698126301179735E-3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Peregrine Run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40.746699999999997</v>
      </c>
      <c r="C86">
        <f>(B87-B86)+0.01</f>
        <v>0.25930000000000519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40.996000000000002</v>
      </c>
      <c r="C87">
        <f>C86/B87</f>
        <v>6.3250073177872276E-3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Dinaria Des Obeaux (FR)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2.8752</v>
      </c>
      <c r="C88">
        <f>B89-B88</f>
        <v>0.89290000000000003</v>
      </c>
      <c r="H88" t="str">
        <f>INDEX(X2:X50, MATCH(B88, Y2:Y50, 0))</f>
        <v>Loughran, R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3.7681</v>
      </c>
      <c r="C89">
        <f>C88/B89</f>
        <v>0.23696292561237758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Kennedy, J W. </v>
      </c>
      <c r="H89" t="str">
        <f>INDEX(X2:X50, MATCH(B89, Y2:Y50, 0))</f>
        <v>Kennedy, J W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76.547799999999995</v>
      </c>
      <c r="C90">
        <f>(B91-B90)+0.01</f>
        <v>18.975900000000006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95.5137</v>
      </c>
      <c r="C91">
        <f>(C90+0.01)/(B91+0.01)</f>
        <v>0.19875591083678718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Dinaria Des Obeaux (FR)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0</v>
      </c>
      <c r="E92">
        <f>COUNTIF(D79:D91, "YES")</f>
        <v>0</v>
      </c>
      <c r="F92" t="str">
        <f>IF(E92=0, "", IF(E92=1, "*", IF(E92=2, "**", IF(E92=3, "***", IF(E92=4, "****", IF(E92&gt;4, "*****", ""))))))</f>
        <v/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30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6.6699999999999995E-2</v>
      </c>
    </row>
    <row r="96" spans="1:19" hidden="1" outlineLevel="1">
      <c r="A96" t="s">
        <v>70</v>
      </c>
      <c r="B96">
        <f>INDEX(Sheet1!H:H, MATCH($A$51, Sheet1!$A:$A,0))</f>
        <v>6.6699999999999995E-2</v>
      </c>
      <c r="C96" t="b">
        <f>IF(AND($B$94&gt;15,B96&gt;0.25),B55)</f>
        <v>0</v>
      </c>
      <c r="D96">
        <f t="shared" ref="D96:D101" si="22">RANK(B96, B$96:B$101, 2)</f>
        <v>2</v>
      </c>
      <c r="E96">
        <f t="shared" ref="E96:E101" si="23">7-D96</f>
        <v>5</v>
      </c>
      <c r="F96" t="str">
        <f t="shared" ref="F96:F101" si="24">IF(AND(OR(E96=1, E96=2), C96&lt;&gt;FALSE), C96, "")</f>
        <v/>
      </c>
      <c r="G96" t="e">
        <f>INDEX(F96:F101,MATCH(1,E96:E101,0))</f>
        <v>#N/A</v>
      </c>
    </row>
    <row r="97" spans="1:6" hidden="1" outlineLevel="1">
      <c r="A97" t="s">
        <v>25</v>
      </c>
      <c r="B97">
        <f>INDEX(Sheet1!J:J, MATCH($A$51, Sheet1!$A:$A,0))</f>
        <v>0.1333</v>
      </c>
      <c r="C97" t="b">
        <f>IF(AND($B$94&gt;15,B97&gt;0.25),B56)</f>
        <v>0</v>
      </c>
      <c r="D97">
        <f t="shared" si="22"/>
        <v>3</v>
      </c>
      <c r="E97">
        <f t="shared" si="23"/>
        <v>4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0.2</v>
      </c>
      <c r="C98" t="b">
        <f>IF(AND($B$94&gt;15,B98&gt;0.25),B57)</f>
        <v>0</v>
      </c>
      <c r="D98">
        <f t="shared" si="22"/>
        <v>5</v>
      </c>
      <c r="E98">
        <f t="shared" si="23"/>
        <v>2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0.2</v>
      </c>
      <c r="C99" t="b">
        <f>IF(AND($B$94&gt;15,B99&gt;0.25),B59)</f>
        <v>0</v>
      </c>
      <c r="D99">
        <f t="shared" si="22"/>
        <v>5</v>
      </c>
      <c r="E99">
        <f t="shared" si="23"/>
        <v>2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0.1333</v>
      </c>
      <c r="C100" t="b">
        <f>IF(AND($B$94&gt;15,B100&gt;0.25),B58)</f>
        <v>0</v>
      </c>
      <c r="D100">
        <f t="shared" si="22"/>
        <v>3</v>
      </c>
      <c r="E100">
        <f t="shared" si="23"/>
        <v>4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</v>
      </c>
      <c r="C101" t="b">
        <f>IF(AND($B$94&gt;15,B101&gt;0.25),B60)</f>
        <v>0</v>
      </c>
      <c r="D101">
        <f t="shared" si="22"/>
        <v>1</v>
      </c>
      <c r="E101">
        <f t="shared" si="23"/>
        <v>6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4" bestFit="1" customWidth="1"/>
    <col min="2" max="4" width="19.7109375" bestFit="1" customWidth="1"/>
    <col min="5" max="5" width="12" bestFit="1" customWidth="1"/>
    <col min="6" max="6" width="19.7109375" bestFit="1" customWidth="1"/>
    <col min="7" max="7" width="97" bestFit="1" customWidth="1"/>
    <col min="8" max="8" width="19.7109375" bestFit="1" customWidth="1"/>
    <col min="9" max="9" width="10.140625" bestFit="1" customWidth="1"/>
    <col min="10" max="10" width="16.28515625" bestFit="1" customWidth="1"/>
    <col min="11" max="11" width="81" bestFit="1" customWidth="1"/>
    <col min="12" max="19" width="24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9" bestFit="1" customWidth="1"/>
    <col min="25" max="25" width="14.42578125" bestFit="1" customWidth="1"/>
    <col min="26" max="26" width="18.7109375" bestFit="1" customWidth="1"/>
    <col min="27" max="27" width="15" bestFit="1" customWidth="1"/>
    <col min="28" max="28" width="17.285156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6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1139</v>
      </c>
      <c r="B2" s="1">
        <v>0.63541666666666663</v>
      </c>
      <c r="C2" t="s">
        <v>186</v>
      </c>
      <c r="D2" t="s">
        <v>1137</v>
      </c>
      <c r="E2" t="s">
        <v>230</v>
      </c>
      <c r="F2">
        <v>3866</v>
      </c>
      <c r="G2" t="s">
        <v>548</v>
      </c>
      <c r="H2" t="s">
        <v>329</v>
      </c>
      <c r="I2" t="s">
        <v>5</v>
      </c>
      <c r="J2" t="s">
        <v>521</v>
      </c>
      <c r="K2" t="s">
        <v>1138</v>
      </c>
      <c r="L2">
        <v>15</v>
      </c>
      <c r="M2">
        <v>102.55200000000001</v>
      </c>
      <c r="N2">
        <v>34.486499999999999</v>
      </c>
      <c r="O2">
        <v>20.873799999999999</v>
      </c>
      <c r="P2">
        <v>7.5102000000000002</v>
      </c>
      <c r="Q2">
        <v>5.3440000000000003</v>
      </c>
      <c r="R2">
        <v>3.4417</v>
      </c>
      <c r="S2">
        <v>1.7624</v>
      </c>
      <c r="T2">
        <v>1.0922000000000001</v>
      </c>
      <c r="U2">
        <v>1.3049999999999999</v>
      </c>
      <c r="V2">
        <v>0.95079999999999998</v>
      </c>
      <c r="W2">
        <v>19.972899999999999</v>
      </c>
      <c r="X2" t="s">
        <v>1140</v>
      </c>
      <c r="Y2">
        <v>0.30499999999999999</v>
      </c>
      <c r="Z2" t="s">
        <v>1141</v>
      </c>
      <c r="AA2">
        <v>1.149</v>
      </c>
      <c r="AB2" t="s">
        <v>1142</v>
      </c>
      <c r="AC2">
        <v>1.7712000000000001</v>
      </c>
      <c r="AD2">
        <v>17.426300000000001</v>
      </c>
      <c r="AE2" s="23">
        <v>219.94300000000001</v>
      </c>
      <c r="AF2">
        <v>3.33</v>
      </c>
      <c r="AG2">
        <v>97</v>
      </c>
    </row>
    <row r="3" spans="1:33">
      <c r="A3" t="s">
        <v>1143</v>
      </c>
      <c r="B3" s="1">
        <v>0.63541666666666663</v>
      </c>
      <c r="C3" t="s">
        <v>186</v>
      </c>
      <c r="D3" t="s">
        <v>1137</v>
      </c>
      <c r="E3" t="s">
        <v>230</v>
      </c>
      <c r="F3">
        <v>3866</v>
      </c>
      <c r="G3" t="s">
        <v>548</v>
      </c>
      <c r="H3" t="s">
        <v>329</v>
      </c>
      <c r="I3" t="s">
        <v>5</v>
      </c>
      <c r="J3" t="s">
        <v>521</v>
      </c>
      <c r="K3" t="s">
        <v>1138</v>
      </c>
      <c r="L3">
        <v>5</v>
      </c>
      <c r="M3">
        <v>60.532499999999999</v>
      </c>
      <c r="N3">
        <v>43.686500000000002</v>
      </c>
      <c r="O3">
        <v>28.1327</v>
      </c>
      <c r="P3">
        <v>7.3494000000000002</v>
      </c>
      <c r="Q3">
        <v>4.7728999999999999</v>
      </c>
      <c r="R3">
        <v>7.7601000000000004</v>
      </c>
      <c r="S3">
        <v>3.7576000000000001</v>
      </c>
      <c r="T3">
        <v>1.9003000000000001</v>
      </c>
      <c r="U3">
        <v>1.5924</v>
      </c>
      <c r="V3">
        <v>0.61799999999999999</v>
      </c>
      <c r="W3">
        <v>11.04</v>
      </c>
      <c r="X3" t="s">
        <v>575</v>
      </c>
      <c r="Y3">
        <v>0.18179999999999999</v>
      </c>
      <c r="Z3" t="s">
        <v>576</v>
      </c>
      <c r="AA3">
        <v>0.34189999999999998</v>
      </c>
      <c r="AB3" t="s">
        <v>560</v>
      </c>
      <c r="AC3">
        <v>1.8226</v>
      </c>
      <c r="AD3">
        <v>11.183999999999999</v>
      </c>
      <c r="AE3">
        <v>184.67259999999999</v>
      </c>
      <c r="AF3">
        <v>6.5</v>
      </c>
      <c r="AG3">
        <v>90</v>
      </c>
    </row>
    <row r="4" spans="1:33">
      <c r="A4" t="s">
        <v>1144</v>
      </c>
      <c r="B4" s="1">
        <v>0.63541666666666663</v>
      </c>
      <c r="C4" t="s">
        <v>186</v>
      </c>
      <c r="D4" t="s">
        <v>1137</v>
      </c>
      <c r="E4" t="s">
        <v>230</v>
      </c>
      <c r="F4">
        <v>3866</v>
      </c>
      <c r="G4" t="s">
        <v>548</v>
      </c>
      <c r="H4" t="s">
        <v>329</v>
      </c>
      <c r="I4" t="s">
        <v>5</v>
      </c>
      <c r="J4" t="s">
        <v>521</v>
      </c>
      <c r="K4" t="s">
        <v>1138</v>
      </c>
      <c r="L4">
        <v>12</v>
      </c>
      <c r="M4">
        <v>44.083300000000001</v>
      </c>
      <c r="N4">
        <v>39.218699999999998</v>
      </c>
      <c r="O4">
        <v>23.5885</v>
      </c>
      <c r="P4">
        <v>6.1551999999999998</v>
      </c>
      <c r="Q4">
        <v>7.7527999999999997</v>
      </c>
      <c r="R4">
        <v>3.7067000000000001</v>
      </c>
      <c r="S4">
        <v>1.7344999999999999</v>
      </c>
      <c r="T4">
        <v>1.3398000000000001</v>
      </c>
      <c r="U4">
        <v>0.77569999999999995</v>
      </c>
      <c r="V4">
        <v>0.87070000000000003</v>
      </c>
      <c r="W4">
        <v>19.156400000000001</v>
      </c>
      <c r="X4" t="s">
        <v>1145</v>
      </c>
      <c r="Y4">
        <v>7.0199999999999999E-2</v>
      </c>
      <c r="Z4" t="s">
        <v>1146</v>
      </c>
      <c r="AA4">
        <v>0.65349999999999997</v>
      </c>
      <c r="AB4" t="s">
        <v>1063</v>
      </c>
      <c r="AC4">
        <v>0.99909999999999999</v>
      </c>
      <c r="AD4">
        <v>21.477799999999998</v>
      </c>
      <c r="AE4">
        <v>171.5829</v>
      </c>
      <c r="AF4">
        <v>20</v>
      </c>
      <c r="AG4">
        <v>78</v>
      </c>
    </row>
    <row r="5" spans="1:33">
      <c r="A5" t="s">
        <v>1147</v>
      </c>
      <c r="B5" s="1">
        <v>0.63541666666666663</v>
      </c>
      <c r="C5" t="s">
        <v>186</v>
      </c>
      <c r="D5" t="s">
        <v>1137</v>
      </c>
      <c r="E5" t="s">
        <v>230</v>
      </c>
      <c r="F5">
        <v>3866</v>
      </c>
      <c r="G5" t="s">
        <v>548</v>
      </c>
      <c r="H5" t="s">
        <v>329</v>
      </c>
      <c r="I5" t="s">
        <v>5</v>
      </c>
      <c r="J5" t="s">
        <v>521</v>
      </c>
      <c r="K5" t="s">
        <v>1138</v>
      </c>
      <c r="L5">
        <v>7</v>
      </c>
      <c r="M5">
        <v>59.875700000000002</v>
      </c>
      <c r="N5">
        <v>50.975700000000003</v>
      </c>
      <c r="O5">
        <v>23.4422</v>
      </c>
      <c r="P5">
        <v>7.3803000000000001</v>
      </c>
      <c r="Q5">
        <v>5.0910000000000002</v>
      </c>
      <c r="R5">
        <v>4.4513999999999996</v>
      </c>
      <c r="S5">
        <v>2.6347</v>
      </c>
      <c r="T5">
        <v>1.528</v>
      </c>
      <c r="U5">
        <v>1.5214000000000001</v>
      </c>
      <c r="V5">
        <v>0.9234</v>
      </c>
      <c r="W5">
        <v>6.7142999999999997</v>
      </c>
      <c r="X5" t="s">
        <v>1148</v>
      </c>
      <c r="Y5">
        <v>1.0472999999999999</v>
      </c>
      <c r="Z5" t="s">
        <v>1149</v>
      </c>
      <c r="AA5">
        <v>0.22409999999999999</v>
      </c>
      <c r="AB5" t="s">
        <v>1150</v>
      </c>
      <c r="AC5">
        <v>1.5127999999999999</v>
      </c>
      <c r="AD5">
        <v>4.2336999999999998</v>
      </c>
      <c r="AE5">
        <v>171.55600000000001</v>
      </c>
      <c r="AF5">
        <v>12</v>
      </c>
      <c r="AG5">
        <v>100</v>
      </c>
    </row>
    <row r="6" spans="1:33">
      <c r="A6" t="s">
        <v>1151</v>
      </c>
      <c r="B6" s="1">
        <v>0.63541666666666663</v>
      </c>
      <c r="C6" t="s">
        <v>186</v>
      </c>
      <c r="D6" t="s">
        <v>1137</v>
      </c>
      <c r="E6" t="s">
        <v>230</v>
      </c>
      <c r="F6">
        <v>3866</v>
      </c>
      <c r="G6" t="s">
        <v>548</v>
      </c>
      <c r="H6" t="s">
        <v>329</v>
      </c>
      <c r="I6" t="s">
        <v>5</v>
      </c>
      <c r="J6" t="s">
        <v>521</v>
      </c>
      <c r="K6" t="s">
        <v>1138</v>
      </c>
      <c r="L6">
        <v>6</v>
      </c>
      <c r="M6">
        <v>63.636000000000003</v>
      </c>
      <c r="N6">
        <v>31.5488</v>
      </c>
      <c r="O6">
        <v>14.448600000000001</v>
      </c>
      <c r="P6">
        <v>9.5777000000000001</v>
      </c>
      <c r="Q6">
        <v>1.4923</v>
      </c>
      <c r="R6">
        <v>1.3938999999999999</v>
      </c>
      <c r="S6">
        <v>1.7457</v>
      </c>
      <c r="T6">
        <v>0.97330000000000005</v>
      </c>
      <c r="U6">
        <v>1.1876</v>
      </c>
      <c r="V6">
        <v>1.0779000000000001</v>
      </c>
      <c r="W6">
        <v>23.1143</v>
      </c>
      <c r="X6" t="s">
        <v>1041</v>
      </c>
      <c r="Y6">
        <v>1.5966</v>
      </c>
      <c r="Z6" t="s">
        <v>1152</v>
      </c>
      <c r="AA6">
        <v>3.0750999999999999</v>
      </c>
      <c r="AB6" t="s">
        <v>393</v>
      </c>
      <c r="AC6">
        <v>1.6952</v>
      </c>
      <c r="AD6">
        <v>11.833399999999999</v>
      </c>
      <c r="AE6">
        <v>168.3964</v>
      </c>
      <c r="AF6">
        <v>25</v>
      </c>
      <c r="AG6">
        <v>74</v>
      </c>
    </row>
    <row r="7" spans="1:33">
      <c r="A7" t="s">
        <v>1153</v>
      </c>
      <c r="B7" s="1">
        <v>0.63541666666666663</v>
      </c>
      <c r="C7" t="s">
        <v>186</v>
      </c>
      <c r="D7" t="s">
        <v>1137</v>
      </c>
      <c r="E7" t="s">
        <v>230</v>
      </c>
      <c r="F7">
        <v>3866</v>
      </c>
      <c r="G7" t="s">
        <v>548</v>
      </c>
      <c r="H7" t="s">
        <v>329</v>
      </c>
      <c r="I7" t="s">
        <v>5</v>
      </c>
      <c r="J7" t="s">
        <v>521</v>
      </c>
      <c r="K7" t="s">
        <v>1138</v>
      </c>
      <c r="L7">
        <v>6</v>
      </c>
      <c r="M7">
        <v>45.645400000000002</v>
      </c>
      <c r="N7">
        <v>56.549599999999998</v>
      </c>
      <c r="O7">
        <v>24.455500000000001</v>
      </c>
      <c r="P7">
        <v>7.9943999999999997</v>
      </c>
      <c r="Q7">
        <v>3.5983000000000001</v>
      </c>
      <c r="R7">
        <v>3.2603</v>
      </c>
      <c r="S7">
        <v>2.5179999999999998</v>
      </c>
      <c r="T7">
        <v>1.4543999999999999</v>
      </c>
      <c r="U7">
        <v>1.3126</v>
      </c>
      <c r="V7">
        <v>1.1417999999999999</v>
      </c>
      <c r="W7">
        <v>7.1333000000000002</v>
      </c>
      <c r="X7" t="s">
        <v>1154</v>
      </c>
      <c r="Y7">
        <v>0.309</v>
      </c>
      <c r="Z7" t="s">
        <v>1155</v>
      </c>
      <c r="AA7">
        <v>0.21249999999999999</v>
      </c>
      <c r="AB7" t="s">
        <v>1156</v>
      </c>
      <c r="AC7">
        <v>0.50539999999999996</v>
      </c>
      <c r="AD7">
        <v>7.0998000000000001</v>
      </c>
      <c r="AE7">
        <v>163.19040000000001</v>
      </c>
      <c r="AF7">
        <v>5.5</v>
      </c>
      <c r="AG7">
        <v>86</v>
      </c>
    </row>
    <row r="8" spans="1:33">
      <c r="A8" t="s">
        <v>1157</v>
      </c>
      <c r="B8" s="1">
        <v>0.63541666666666663</v>
      </c>
      <c r="C8" t="s">
        <v>186</v>
      </c>
      <c r="D8" t="s">
        <v>1137</v>
      </c>
      <c r="E8" t="s">
        <v>230</v>
      </c>
      <c r="F8">
        <v>3866</v>
      </c>
      <c r="G8" t="s">
        <v>548</v>
      </c>
      <c r="H8" t="s">
        <v>329</v>
      </c>
      <c r="I8" t="s">
        <v>5</v>
      </c>
      <c r="J8" t="s">
        <v>521</v>
      </c>
      <c r="K8" t="s">
        <v>1138</v>
      </c>
      <c r="L8">
        <v>7</v>
      </c>
      <c r="M8">
        <v>59.374499999999998</v>
      </c>
      <c r="N8">
        <v>50.208300000000001</v>
      </c>
      <c r="O8">
        <v>19.662400000000002</v>
      </c>
      <c r="P8">
        <v>7.32</v>
      </c>
      <c r="Q8">
        <v>3.7856999999999998</v>
      </c>
      <c r="R8">
        <v>2.7515000000000001</v>
      </c>
      <c r="S8">
        <v>2.1029</v>
      </c>
      <c r="T8">
        <v>0</v>
      </c>
      <c r="U8">
        <v>0</v>
      </c>
      <c r="V8">
        <v>0</v>
      </c>
      <c r="W8">
        <v>7.9225000000000003</v>
      </c>
      <c r="X8" t="s">
        <v>1158</v>
      </c>
      <c r="Y8">
        <v>0.21179999999999999</v>
      </c>
      <c r="Z8" t="s">
        <v>1159</v>
      </c>
      <c r="AA8">
        <v>0.19309999999999999</v>
      </c>
      <c r="AB8" t="s">
        <v>1160</v>
      </c>
      <c r="AC8">
        <v>1.3384</v>
      </c>
      <c r="AD8">
        <v>2.4</v>
      </c>
      <c r="AE8">
        <v>161.48050000000001</v>
      </c>
      <c r="AF8">
        <v>25</v>
      </c>
      <c r="AG8">
        <v>91</v>
      </c>
    </row>
    <row r="9" spans="1:33">
      <c r="A9" t="s">
        <v>1161</v>
      </c>
      <c r="B9" s="1">
        <v>0.63541666666666663</v>
      </c>
      <c r="C9" t="s">
        <v>186</v>
      </c>
      <c r="D9" t="s">
        <v>1137</v>
      </c>
      <c r="E9" t="s">
        <v>230</v>
      </c>
      <c r="F9">
        <v>3866</v>
      </c>
      <c r="G9" t="s">
        <v>548</v>
      </c>
      <c r="H9" t="s">
        <v>329</v>
      </c>
      <c r="I9" t="s">
        <v>5</v>
      </c>
      <c r="J9" t="s">
        <v>521</v>
      </c>
      <c r="K9" t="s">
        <v>1138</v>
      </c>
      <c r="L9">
        <v>5</v>
      </c>
      <c r="M9">
        <v>52.670699999999997</v>
      </c>
      <c r="N9">
        <v>36.341099999999997</v>
      </c>
      <c r="O9">
        <v>28.8171</v>
      </c>
      <c r="P9">
        <v>6.6725000000000003</v>
      </c>
      <c r="Q9">
        <v>5.5530999999999997</v>
      </c>
      <c r="R9">
        <v>3.8967000000000001</v>
      </c>
      <c r="S9">
        <v>1.4489000000000001</v>
      </c>
      <c r="T9">
        <v>1.5149999999999999</v>
      </c>
      <c r="U9">
        <v>1.0797000000000001</v>
      </c>
      <c r="V9">
        <v>1.0786</v>
      </c>
      <c r="W9">
        <v>7.1429</v>
      </c>
      <c r="X9" t="s">
        <v>1162</v>
      </c>
      <c r="Y9">
        <v>0.21060000000000001</v>
      </c>
      <c r="Z9" t="s">
        <v>742</v>
      </c>
      <c r="AA9">
        <v>1.4726999999999999</v>
      </c>
      <c r="AB9" t="s">
        <v>456</v>
      </c>
      <c r="AC9">
        <v>1.7098</v>
      </c>
      <c r="AD9">
        <v>10.347099999999999</v>
      </c>
      <c r="AE9">
        <v>159.95650000000001</v>
      </c>
      <c r="AF9">
        <v>3.5</v>
      </c>
      <c r="AG9">
        <v>90</v>
      </c>
    </row>
    <row r="10" spans="1:33">
      <c r="A10" t="s">
        <v>1163</v>
      </c>
      <c r="B10" s="1">
        <v>0.63541666666666663</v>
      </c>
      <c r="C10" t="s">
        <v>186</v>
      </c>
      <c r="D10" t="s">
        <v>1137</v>
      </c>
      <c r="E10" t="s">
        <v>230</v>
      </c>
      <c r="F10">
        <v>3866</v>
      </c>
      <c r="G10" t="s">
        <v>548</v>
      </c>
      <c r="H10" t="s">
        <v>329</v>
      </c>
      <c r="I10" t="s">
        <v>5</v>
      </c>
      <c r="J10" t="s">
        <v>521</v>
      </c>
      <c r="K10" t="s">
        <v>1138</v>
      </c>
      <c r="L10">
        <v>5</v>
      </c>
      <c r="M10">
        <v>59.988700000000001</v>
      </c>
      <c r="N10">
        <v>38.382100000000001</v>
      </c>
      <c r="O10">
        <v>19.5745</v>
      </c>
      <c r="P10">
        <v>4.7115</v>
      </c>
      <c r="Q10">
        <v>2.9211</v>
      </c>
      <c r="R10">
        <v>1.4471000000000001</v>
      </c>
      <c r="S10">
        <v>1.0919000000000001</v>
      </c>
      <c r="T10">
        <v>0</v>
      </c>
      <c r="U10">
        <v>0</v>
      </c>
      <c r="V10">
        <v>0</v>
      </c>
      <c r="W10">
        <v>0</v>
      </c>
      <c r="X10" t="s">
        <v>1164</v>
      </c>
      <c r="Y10">
        <v>0.53580000000000005</v>
      </c>
      <c r="Z10" t="s">
        <v>1159</v>
      </c>
      <c r="AA10">
        <v>0.19309999999999999</v>
      </c>
      <c r="AB10" t="s">
        <v>560</v>
      </c>
      <c r="AC10">
        <v>1.8226</v>
      </c>
      <c r="AD10">
        <v>9.9520999999999997</v>
      </c>
      <c r="AE10">
        <v>143.88380000000001</v>
      </c>
      <c r="AF10">
        <v>7.5</v>
      </c>
      <c r="AG10">
        <v>99</v>
      </c>
    </row>
    <row r="11" spans="1:33">
      <c r="A11" t="s">
        <v>1165</v>
      </c>
      <c r="B11" s="1">
        <v>0.63541666666666663</v>
      </c>
      <c r="C11" t="s">
        <v>186</v>
      </c>
      <c r="D11" t="s">
        <v>1137</v>
      </c>
      <c r="E11" t="s">
        <v>230</v>
      </c>
      <c r="F11">
        <v>3866</v>
      </c>
      <c r="G11" t="s">
        <v>548</v>
      </c>
      <c r="H11" t="s">
        <v>329</v>
      </c>
      <c r="I11" t="s">
        <v>5</v>
      </c>
      <c r="J11" t="s">
        <v>521</v>
      </c>
      <c r="K11" t="s">
        <v>1138</v>
      </c>
      <c r="L11">
        <v>7</v>
      </c>
      <c r="M11">
        <v>46.022199999999998</v>
      </c>
      <c r="N11">
        <v>43.307699999999997</v>
      </c>
      <c r="O11">
        <v>15.1638</v>
      </c>
      <c r="P11">
        <v>5.6303000000000001</v>
      </c>
      <c r="Q11">
        <v>1.9330000000000001</v>
      </c>
      <c r="R11">
        <v>2.7370000000000001</v>
      </c>
      <c r="S11">
        <v>1.2577</v>
      </c>
      <c r="T11">
        <v>0</v>
      </c>
      <c r="U11">
        <v>0</v>
      </c>
      <c r="V11">
        <v>0</v>
      </c>
      <c r="W11">
        <v>9.6486000000000001</v>
      </c>
      <c r="X11" t="s">
        <v>1166</v>
      </c>
      <c r="Y11">
        <v>6.9000000000000006E-2</v>
      </c>
      <c r="Z11" t="s">
        <v>1167</v>
      </c>
      <c r="AA11">
        <v>0.35510000000000003</v>
      </c>
      <c r="AB11" t="s">
        <v>1168</v>
      </c>
      <c r="AC11">
        <v>2.3388</v>
      </c>
      <c r="AD11">
        <v>10.6524</v>
      </c>
      <c r="AE11">
        <v>142.3312</v>
      </c>
      <c r="AF11">
        <v>25</v>
      </c>
      <c r="AG11">
        <v>75</v>
      </c>
    </row>
    <row r="12" spans="1:33">
      <c r="A12" t="s">
        <v>1169</v>
      </c>
      <c r="B12" s="1">
        <v>0.63541666666666663</v>
      </c>
      <c r="C12" t="s">
        <v>186</v>
      </c>
      <c r="D12" t="s">
        <v>1137</v>
      </c>
      <c r="E12" t="s">
        <v>230</v>
      </c>
      <c r="F12">
        <v>3866</v>
      </c>
      <c r="G12" t="s">
        <v>548</v>
      </c>
      <c r="H12" t="s">
        <v>329</v>
      </c>
      <c r="I12" t="s">
        <v>5</v>
      </c>
      <c r="J12" t="s">
        <v>521</v>
      </c>
      <c r="K12" t="s">
        <v>1138</v>
      </c>
      <c r="L12">
        <v>7</v>
      </c>
      <c r="M12">
        <v>52.526899999999998</v>
      </c>
      <c r="N12">
        <v>18.535</v>
      </c>
      <c r="O12">
        <v>13.0418</v>
      </c>
      <c r="P12">
        <v>5.5359999999999996</v>
      </c>
      <c r="Q12">
        <v>2.5632999999999999</v>
      </c>
      <c r="R12">
        <v>2.2469999999999999</v>
      </c>
      <c r="S12">
        <v>2.1356000000000002</v>
      </c>
      <c r="T12">
        <v>2.0480999999999998</v>
      </c>
      <c r="U12">
        <v>1.083</v>
      </c>
      <c r="V12">
        <v>0.94350000000000001</v>
      </c>
      <c r="W12">
        <v>17.9786</v>
      </c>
      <c r="X12" t="s">
        <v>1170</v>
      </c>
      <c r="Y12">
        <v>0.24560000000000001</v>
      </c>
      <c r="Z12" t="s">
        <v>1159</v>
      </c>
      <c r="AA12">
        <v>0.19309999999999999</v>
      </c>
      <c r="AB12" t="s">
        <v>760</v>
      </c>
      <c r="AC12">
        <v>1.6386000000000001</v>
      </c>
      <c r="AD12">
        <v>10.862</v>
      </c>
      <c r="AE12">
        <v>131.57830000000001</v>
      </c>
      <c r="AF12">
        <v>16</v>
      </c>
      <c r="AG12">
        <v>74</v>
      </c>
    </row>
    <row r="13" spans="1:33">
      <c r="A13" t="s">
        <v>1171</v>
      </c>
      <c r="B13" s="1">
        <v>0.63541666666666663</v>
      </c>
      <c r="C13" t="s">
        <v>186</v>
      </c>
      <c r="D13" t="s">
        <v>1137</v>
      </c>
      <c r="E13" t="s">
        <v>230</v>
      </c>
      <c r="F13">
        <v>3866</v>
      </c>
      <c r="G13" t="s">
        <v>548</v>
      </c>
      <c r="H13" t="s">
        <v>329</v>
      </c>
      <c r="I13" t="s">
        <v>5</v>
      </c>
      <c r="J13" t="s">
        <v>521</v>
      </c>
      <c r="K13" t="s">
        <v>1138</v>
      </c>
      <c r="L13">
        <v>6</v>
      </c>
      <c r="M13">
        <v>46.875700000000002</v>
      </c>
      <c r="N13">
        <v>42.381300000000003</v>
      </c>
      <c r="O13">
        <v>13.188599999999999</v>
      </c>
      <c r="P13">
        <v>4.5544000000000002</v>
      </c>
      <c r="Q13">
        <v>1.9822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 t="s">
        <v>1172</v>
      </c>
      <c r="Y13">
        <v>0.33329999999999999</v>
      </c>
      <c r="Z13" t="s">
        <v>563</v>
      </c>
      <c r="AA13">
        <v>1.8026</v>
      </c>
      <c r="AB13" t="s">
        <v>527</v>
      </c>
      <c r="AC13">
        <v>1.8447</v>
      </c>
      <c r="AD13">
        <v>9.4</v>
      </c>
      <c r="AE13">
        <v>130.2688</v>
      </c>
      <c r="AF13">
        <v>10</v>
      </c>
      <c r="AG13">
        <v>81</v>
      </c>
    </row>
    <row r="51" spans="1:33" hidden="1" outlineLevel="1">
      <c r="A51" t="str">
        <f>C2</f>
        <v>Ayr</v>
      </c>
      <c r="B51">
        <f>B2</f>
        <v>0.63541666666666663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See Double You (IRE)</v>
      </c>
      <c r="L52" t="str">
        <f t="shared" si="0"/>
        <v>Border Victor</v>
      </c>
      <c r="M52" t="str">
        <f t="shared" si="0"/>
        <v>Chocolat Noir (IRE)</v>
      </c>
      <c r="N52" t="str">
        <f t="shared" ref="N52:N91" si="1">INDEX($A$2:$A$20,(MATCH(LARGE(W$2:W$20,$J52),W$2:W$20,0)))</f>
        <v>Gentleman James</v>
      </c>
      <c r="O52" t="str">
        <f t="shared" ref="O52:O91" si="2">INDEX($A$2:$A$20,(MATCH(LARGE(AA$2:AA$20,$J52),AA$2:AA$20,0)))</f>
        <v>Gentleman James</v>
      </c>
      <c r="P52" t="str">
        <f t="shared" ref="P52:P91" si="3">INDEX($A$2:$A$20,(MATCH(LARGE(Y$2:Y$20,$J52),Y$2:Y$20,0)))</f>
        <v>Gentleman James</v>
      </c>
      <c r="Q52" t="str">
        <f t="shared" ref="Q52:Q91" si="4">INDEX($A$2:$A$20,(MATCH(LARGE(Y$2:Y$20,$J52),Y$2:Y$20,0)))</f>
        <v>Gentleman James</v>
      </c>
      <c r="R52" t="str">
        <f t="shared" ref="R52:R91" si="5">INDEX($A$2:$A$20,(MATCH(LARGE(AD$2:AD$20,$J52),AD$2:AD$20,0)))</f>
        <v>Andhaar</v>
      </c>
      <c r="S52" t="str">
        <f t="shared" ref="S52:S80" si="6">A2</f>
        <v>See Double You (IRE)</v>
      </c>
      <c r="V52">
        <f t="shared" ref="V52:V80" si="7">SUM(Y52:AF52)</f>
        <v>68</v>
      </c>
      <c r="W52">
        <f t="shared" ref="W52:W80" si="8">V52-AG2</f>
        <v>-29</v>
      </c>
      <c r="X52">
        <f t="shared" ref="X52:X60" si="9">IF(ISNA(W52),"",W52)</f>
        <v>-29</v>
      </c>
      <c r="Y52">
        <f t="shared" ref="Y52:AA80" si="10">(($H$63+1)-(RANK(M2,M$2:M$30)))</f>
        <v>12</v>
      </c>
      <c r="Z52">
        <f t="shared" si="10"/>
        <v>3</v>
      </c>
      <c r="AA52">
        <f t="shared" si="10"/>
        <v>7</v>
      </c>
      <c r="AB52">
        <f t="shared" ref="AB52:AB80" si="11">(($H$63+1)-(RANK(W2,W$2:W$30)))</f>
        <v>11</v>
      </c>
      <c r="AC52">
        <f t="shared" ref="AC52:AC80" si="12">(($H$63+1)-(RANK(Y2,Y$2:Y$30)))</f>
        <v>7</v>
      </c>
      <c r="AD52">
        <f t="shared" ref="AD52:AD80" si="13">(($H$63+1)-(RANK(AA2,AA$2:AA$30)))</f>
        <v>9</v>
      </c>
      <c r="AE52">
        <f t="shared" ref="AE52:AF80" si="14">(($H$63+1)-(RANK(AC2,AC$2:AC$30)))</f>
        <v>8</v>
      </c>
      <c r="AF52">
        <f t="shared" si="14"/>
        <v>11</v>
      </c>
      <c r="AG52" t="str">
        <f>INDEX(S52:S92, MATCH(LARGE(X52:X92, 1),X52:X92, 0))</f>
        <v>Gentleman James</v>
      </c>
    </row>
    <row r="53" spans="1:33" hidden="1" outlineLevel="1">
      <c r="A53" t="s">
        <v>43</v>
      </c>
      <c r="B53" t="str">
        <f>A2</f>
        <v>See Double You (IRE)</v>
      </c>
      <c r="C53">
        <f>AE2</f>
        <v>219.94300000000001</v>
      </c>
      <c r="D53">
        <f>AG2</f>
        <v>97</v>
      </c>
      <c r="E53">
        <f>C53-D53</f>
        <v>122.94300000000001</v>
      </c>
      <c r="F53">
        <f>SUMIF(B53:B61, B53, G53:G61)</f>
        <v>0.53983732636113224</v>
      </c>
      <c r="G53">
        <f>(1/C53)*(C53-C54)</f>
        <v>0.16036154821931148</v>
      </c>
      <c r="H53">
        <f>AF2</f>
        <v>3.33</v>
      </c>
      <c r="J53">
        <v>2</v>
      </c>
      <c r="K53" t="str">
        <f t="shared" si="0"/>
        <v>Gentleman James</v>
      </c>
      <c r="L53" t="str">
        <f t="shared" si="0"/>
        <v>Strong Resemblance (IRE)</v>
      </c>
      <c r="M53" t="str">
        <f t="shared" si="0"/>
        <v>Maureens Star (IRE)</v>
      </c>
      <c r="N53" t="str">
        <f t="shared" si="1"/>
        <v>See Double You (IRE)</v>
      </c>
      <c r="O53" t="str">
        <f t="shared" si="2"/>
        <v>Thats Life (IRE)</v>
      </c>
      <c r="P53" t="str">
        <f t="shared" si="3"/>
        <v>Strong Resemblance (IRE)</v>
      </c>
      <c r="Q53" t="str">
        <f t="shared" si="4"/>
        <v>Strong Resemblance (IRE)</v>
      </c>
      <c r="R53" t="str">
        <f t="shared" si="5"/>
        <v>See Double You (IRE)</v>
      </c>
      <c r="S53" t="str">
        <f t="shared" si="6"/>
        <v>Maureens Star (IRE)</v>
      </c>
      <c r="V53">
        <f t="shared" si="7"/>
        <v>66</v>
      </c>
      <c r="W53">
        <f t="shared" si="8"/>
        <v>-24</v>
      </c>
      <c r="X53">
        <f t="shared" si="9"/>
        <v>-24</v>
      </c>
      <c r="Y53">
        <f t="shared" si="10"/>
        <v>10</v>
      </c>
      <c r="Z53">
        <f t="shared" si="10"/>
        <v>9</v>
      </c>
      <c r="AA53">
        <f t="shared" si="10"/>
        <v>11</v>
      </c>
      <c r="AB53">
        <f t="shared" si="11"/>
        <v>8</v>
      </c>
      <c r="AC53">
        <f t="shared" si="12"/>
        <v>3</v>
      </c>
      <c r="AD53">
        <f t="shared" si="13"/>
        <v>6</v>
      </c>
      <c r="AE53">
        <f t="shared" si="14"/>
        <v>10</v>
      </c>
      <c r="AF53">
        <f t="shared" si="14"/>
        <v>9</v>
      </c>
    </row>
    <row r="54" spans="1:33" hidden="1" outlineLevel="1">
      <c r="A54" t="s">
        <v>44</v>
      </c>
      <c r="B54" t="str">
        <f>A3</f>
        <v>Maureens Star (IRE)</v>
      </c>
      <c r="C54">
        <f>AE3</f>
        <v>184.67259999999999</v>
      </c>
      <c r="D54">
        <f>AG3</f>
        <v>90</v>
      </c>
      <c r="E54">
        <f t="shared" ref="E54:E55" si="15">C54-D54</f>
        <v>94.672599999999989</v>
      </c>
      <c r="F54">
        <f ca="1">SUMIF(B53:B64, B54, G53:G61)</f>
        <v>0</v>
      </c>
      <c r="H54">
        <f>AF3</f>
        <v>6.5</v>
      </c>
      <c r="J54">
        <v>3</v>
      </c>
      <c r="K54" t="str">
        <f t="shared" si="0"/>
        <v>Maureens Star (IRE)</v>
      </c>
      <c r="L54" t="str">
        <f t="shared" si="0"/>
        <v>Call Me (IRE)</v>
      </c>
      <c r="M54" t="str">
        <f t="shared" si="0"/>
        <v>Border Victor</v>
      </c>
      <c r="N54" t="str">
        <f t="shared" si="1"/>
        <v>Andhaar</v>
      </c>
      <c r="O54" t="str">
        <f t="shared" si="2"/>
        <v>Chocolat Noir (IRE)</v>
      </c>
      <c r="P54" t="str">
        <f t="shared" si="3"/>
        <v>Storm Nelson (IRE)</v>
      </c>
      <c r="Q54" t="str">
        <f t="shared" si="4"/>
        <v>Storm Nelson (IRE)</v>
      </c>
      <c r="R54" t="str">
        <f t="shared" si="5"/>
        <v>Gentleman James</v>
      </c>
      <c r="S54" t="str">
        <f t="shared" si="6"/>
        <v>Andhaar</v>
      </c>
      <c r="V54">
        <f t="shared" si="7"/>
        <v>50</v>
      </c>
      <c r="W54">
        <f t="shared" si="8"/>
        <v>-28</v>
      </c>
      <c r="X54">
        <f t="shared" si="9"/>
        <v>-28</v>
      </c>
      <c r="Y54">
        <f t="shared" si="10"/>
        <v>1</v>
      </c>
      <c r="Z54">
        <f t="shared" si="10"/>
        <v>6</v>
      </c>
      <c r="AA54">
        <f t="shared" si="10"/>
        <v>9</v>
      </c>
      <c r="AB54">
        <f t="shared" si="11"/>
        <v>10</v>
      </c>
      <c r="AC54">
        <f t="shared" si="12"/>
        <v>2</v>
      </c>
      <c r="AD54">
        <f t="shared" si="13"/>
        <v>8</v>
      </c>
      <c r="AE54">
        <f t="shared" si="14"/>
        <v>2</v>
      </c>
      <c r="AF54">
        <f t="shared" si="14"/>
        <v>12</v>
      </c>
    </row>
    <row r="55" spans="1:33" hidden="1" outlineLevel="1">
      <c r="A55" t="s">
        <v>45</v>
      </c>
      <c r="B55" t="str">
        <f>A4</f>
        <v>Andhaar</v>
      </c>
      <c r="C55">
        <f>AE4</f>
        <v>171.5829</v>
      </c>
      <c r="D55">
        <f>AG4</f>
        <v>78</v>
      </c>
      <c r="E55">
        <f t="shared" si="15"/>
        <v>93.582899999999995</v>
      </c>
      <c r="F55">
        <f ca="1">SUMIF(B53:B64, B55, G53:G61)</f>
        <v>0.18863663876188425</v>
      </c>
      <c r="H55">
        <f>AF4</f>
        <v>20</v>
      </c>
      <c r="J55">
        <v>4</v>
      </c>
      <c r="K55" t="str">
        <f t="shared" si="0"/>
        <v>Storm Nelson (IRE)</v>
      </c>
      <c r="L55" t="str">
        <f t="shared" si="0"/>
        <v>Maureens Star (IRE)</v>
      </c>
      <c r="M55" t="str">
        <f t="shared" si="0"/>
        <v>Andhaar</v>
      </c>
      <c r="N55" t="str">
        <f t="shared" si="1"/>
        <v>Son Of Feyan (IRE)</v>
      </c>
      <c r="O55" t="str">
        <f t="shared" si="2"/>
        <v>See Double You (IRE)</v>
      </c>
      <c r="P55" t="str">
        <f t="shared" si="3"/>
        <v>Thats Life (IRE)</v>
      </c>
      <c r="Q55" t="str">
        <f t="shared" si="4"/>
        <v>Thats Life (IRE)</v>
      </c>
      <c r="R55" t="str">
        <f t="shared" si="5"/>
        <v>Maureens Star (IRE)</v>
      </c>
      <c r="S55" t="str">
        <f t="shared" si="6"/>
        <v>Strong Resemblance (IRE)</v>
      </c>
      <c r="V55">
        <f t="shared" si="7"/>
        <v>52</v>
      </c>
      <c r="W55">
        <f t="shared" si="8"/>
        <v>-48</v>
      </c>
      <c r="X55">
        <f t="shared" si="9"/>
        <v>-48</v>
      </c>
      <c r="Y55">
        <f t="shared" si="10"/>
        <v>8</v>
      </c>
      <c r="Z55">
        <f t="shared" si="10"/>
        <v>11</v>
      </c>
      <c r="AA55">
        <f t="shared" si="10"/>
        <v>8</v>
      </c>
      <c r="AB55">
        <f t="shared" si="11"/>
        <v>3</v>
      </c>
      <c r="AC55">
        <f t="shared" si="12"/>
        <v>11</v>
      </c>
      <c r="AD55">
        <f t="shared" si="13"/>
        <v>5</v>
      </c>
      <c r="AE55">
        <f t="shared" si="14"/>
        <v>4</v>
      </c>
      <c r="AF55">
        <f t="shared" si="14"/>
        <v>2</v>
      </c>
    </row>
    <row r="56" spans="1:33" hidden="1" outlineLevel="1">
      <c r="A56" t="s">
        <v>46</v>
      </c>
      <c r="B56" t="str">
        <f>INDEX(A$2:A$20,MATCH(C56,M$2:M$20,0))</f>
        <v>See Double You (IRE)</v>
      </c>
      <c r="C56">
        <f>LARGE(M$2:M$20, D56)</f>
        <v>102.55200000000001</v>
      </c>
      <c r="D56">
        <v>1</v>
      </c>
      <c r="E56">
        <f>LARGE(M$2:M$20, F56)</f>
        <v>63.636000000000003</v>
      </c>
      <c r="F56">
        <v>2</v>
      </c>
      <c r="G56">
        <f t="shared" ref="G56:G61" si="16">IF(C56&gt;0, (1/C56)*(C56-E56), 0.1)</f>
        <v>0.37947577814182076</v>
      </c>
      <c r="H56">
        <f t="shared" ref="H56:H61" si="17">INDEX(AF$2:AF$20,MATCH(B56,A$2:A$20,0))</f>
        <v>3.33</v>
      </c>
      <c r="J56">
        <v>5</v>
      </c>
      <c r="K56" t="str">
        <f t="shared" si="0"/>
        <v>Strong Resemblance (IRE)</v>
      </c>
      <c r="L56" t="str">
        <f t="shared" si="0"/>
        <v>Solway Berry</v>
      </c>
      <c r="M56" t="str">
        <f t="shared" si="0"/>
        <v>Strong Resemblance (IRE)</v>
      </c>
      <c r="N56" t="str">
        <f t="shared" si="1"/>
        <v>Maureens Star (IRE)</v>
      </c>
      <c r="O56" t="str">
        <f t="shared" si="2"/>
        <v>Andhaar</v>
      </c>
      <c r="P56" t="str">
        <f t="shared" si="3"/>
        <v>Border Victor</v>
      </c>
      <c r="Q56" t="str">
        <f t="shared" si="4"/>
        <v>Border Victor</v>
      </c>
      <c r="R56" t="str">
        <f t="shared" si="5"/>
        <v>Son Of Feyan (IRE)</v>
      </c>
      <c r="S56" t="str">
        <f t="shared" si="6"/>
        <v>Gentleman James</v>
      </c>
      <c r="V56">
        <f t="shared" si="7"/>
        <v>68</v>
      </c>
      <c r="W56">
        <f t="shared" si="8"/>
        <v>-6</v>
      </c>
      <c r="X56">
        <f t="shared" si="9"/>
        <v>-6</v>
      </c>
      <c r="Y56">
        <f t="shared" si="10"/>
        <v>11</v>
      </c>
      <c r="Z56">
        <f t="shared" si="10"/>
        <v>2</v>
      </c>
      <c r="AA56">
        <f t="shared" si="10"/>
        <v>3</v>
      </c>
      <c r="AB56">
        <f t="shared" si="11"/>
        <v>12</v>
      </c>
      <c r="AC56">
        <f t="shared" si="12"/>
        <v>12</v>
      </c>
      <c r="AD56">
        <f t="shared" si="13"/>
        <v>12</v>
      </c>
      <c r="AE56">
        <f t="shared" si="14"/>
        <v>6</v>
      </c>
      <c r="AF56">
        <f t="shared" si="14"/>
        <v>10</v>
      </c>
    </row>
    <row r="57" spans="1:33" hidden="1" outlineLevel="1">
      <c r="A57" t="s">
        <v>25</v>
      </c>
      <c r="B57" t="str">
        <f>INDEX(A$2:A$20,MATCH(C57,W$2:W$20,0))</f>
        <v>Gentleman James</v>
      </c>
      <c r="C57">
        <f>LARGE(W$2:W$20, D57)</f>
        <v>23.1143</v>
      </c>
      <c r="D57">
        <v>1</v>
      </c>
      <c r="E57">
        <f>LARGE(W$2:W$20, F57)</f>
        <v>19.972899999999999</v>
      </c>
      <c r="F57">
        <v>2</v>
      </c>
      <c r="G57">
        <f t="shared" si="16"/>
        <v>0.13590720895722563</v>
      </c>
      <c r="H57">
        <f t="shared" si="17"/>
        <v>25</v>
      </c>
      <c r="J57">
        <v>6</v>
      </c>
      <c r="K57" t="str">
        <f t="shared" si="0"/>
        <v>Call Me (IRE)</v>
      </c>
      <c r="L57" t="str">
        <f t="shared" si="0"/>
        <v>Thats Life (IRE)</v>
      </c>
      <c r="M57" t="str">
        <f t="shared" si="0"/>
        <v>See Double You (IRE)</v>
      </c>
      <c r="N57" t="str">
        <f t="shared" si="1"/>
        <v>Solway Berry</v>
      </c>
      <c r="O57" t="str">
        <f t="shared" si="2"/>
        <v>Solway Berry</v>
      </c>
      <c r="P57" t="str">
        <f t="shared" si="3"/>
        <v>See Double You (IRE)</v>
      </c>
      <c r="Q57" t="str">
        <f t="shared" si="4"/>
        <v>See Double You (IRE)</v>
      </c>
      <c r="R57" t="str">
        <f t="shared" si="5"/>
        <v>Solway Berry</v>
      </c>
      <c r="S57" t="str">
        <f t="shared" si="6"/>
        <v>Border Victor</v>
      </c>
      <c r="V57">
        <f t="shared" si="7"/>
        <v>44</v>
      </c>
      <c r="W57">
        <f t="shared" si="8"/>
        <v>-42</v>
      </c>
      <c r="X57">
        <f t="shared" si="9"/>
        <v>-42</v>
      </c>
      <c r="Y57">
        <f t="shared" si="10"/>
        <v>2</v>
      </c>
      <c r="Z57">
        <f t="shared" si="10"/>
        <v>12</v>
      </c>
      <c r="AA57">
        <f t="shared" si="10"/>
        <v>10</v>
      </c>
      <c r="AB57">
        <f t="shared" si="11"/>
        <v>4</v>
      </c>
      <c r="AC57">
        <f t="shared" si="12"/>
        <v>8</v>
      </c>
      <c r="AD57">
        <f t="shared" si="13"/>
        <v>4</v>
      </c>
      <c r="AE57">
        <f t="shared" si="14"/>
        <v>1</v>
      </c>
      <c r="AF57">
        <f t="shared" si="14"/>
        <v>3</v>
      </c>
    </row>
    <row r="58" spans="1:33" hidden="1" outlineLevel="1">
      <c r="A58" t="s">
        <v>28</v>
      </c>
      <c r="B58" t="str">
        <f>INDEX(A$2:A$20,MATCH(C58,AA$2:AA$20,0))</f>
        <v>Gentleman James</v>
      </c>
      <c r="C58">
        <f>LARGE(AA$2:AA$20, D58)</f>
        <v>3.0750999999999999</v>
      </c>
      <c r="D58">
        <v>1</v>
      </c>
      <c r="E58">
        <f>LARGE(AA$2:AA$20, F58)</f>
        <v>1.8026</v>
      </c>
      <c r="F58">
        <v>2</v>
      </c>
      <c r="G58">
        <f t="shared" si="16"/>
        <v>0.41380768105102272</v>
      </c>
      <c r="H58">
        <f t="shared" si="17"/>
        <v>25</v>
      </c>
      <c r="J58">
        <v>7</v>
      </c>
      <c r="K58" t="str">
        <f t="shared" si="0"/>
        <v>Chocolat Noir (IRE)</v>
      </c>
      <c r="L58" t="str">
        <f t="shared" si="0"/>
        <v>Andhaar</v>
      </c>
      <c r="M58" t="str">
        <f t="shared" si="0"/>
        <v>Call Me (IRE)</v>
      </c>
      <c r="N58" t="str">
        <f t="shared" si="1"/>
        <v>Call Me (IRE)</v>
      </c>
      <c r="O58" t="str">
        <f t="shared" si="2"/>
        <v>Maureens Star (IRE)</v>
      </c>
      <c r="P58" t="str">
        <f t="shared" si="3"/>
        <v>Son Of Feyan (IRE)</v>
      </c>
      <c r="Q58" t="str">
        <f t="shared" si="4"/>
        <v>Son Of Feyan (IRE)</v>
      </c>
      <c r="R58" t="str">
        <f t="shared" si="5"/>
        <v>Chocolat Noir (IRE)</v>
      </c>
      <c r="S58" t="str">
        <f t="shared" si="6"/>
        <v>Call Me (IRE)</v>
      </c>
      <c r="V58">
        <f t="shared" si="7"/>
        <v>41</v>
      </c>
      <c r="W58">
        <f t="shared" si="8"/>
        <v>-50</v>
      </c>
      <c r="X58">
        <f t="shared" si="9"/>
        <v>-50</v>
      </c>
      <c r="Y58">
        <f t="shared" si="10"/>
        <v>7</v>
      </c>
      <c r="Z58">
        <f t="shared" si="10"/>
        <v>10</v>
      </c>
      <c r="AA58">
        <f t="shared" si="10"/>
        <v>6</v>
      </c>
      <c r="AB58">
        <f t="shared" si="11"/>
        <v>6</v>
      </c>
      <c r="AC58">
        <f t="shared" si="12"/>
        <v>5</v>
      </c>
      <c r="AD58">
        <f t="shared" si="13"/>
        <v>3</v>
      </c>
      <c r="AE58">
        <f t="shared" si="14"/>
        <v>3</v>
      </c>
      <c r="AF58">
        <f t="shared" si="14"/>
        <v>1</v>
      </c>
    </row>
    <row r="59" spans="1:33" hidden="1" outlineLevel="1">
      <c r="A59" t="s">
        <v>30</v>
      </c>
      <c r="B59" t="str">
        <f>INDEX(A$2:A$20,MATCH(C59,AC$2:AC$20,0))</f>
        <v>Solway Berry</v>
      </c>
      <c r="C59">
        <f>LARGE(AC$2:AC$20, D59)</f>
        <v>2.3388</v>
      </c>
      <c r="D59">
        <v>1</v>
      </c>
      <c r="E59">
        <f>LARGE(AC$2:AC$20, F59)</f>
        <v>1.8447</v>
      </c>
      <c r="F59">
        <v>2</v>
      </c>
      <c r="G59">
        <f t="shared" si="16"/>
        <v>0.211262185736275</v>
      </c>
      <c r="H59">
        <f t="shared" si="17"/>
        <v>25</v>
      </c>
      <c r="J59">
        <v>8</v>
      </c>
      <c r="K59" t="str">
        <f t="shared" si="0"/>
        <v>Son Of Feyan (IRE)</v>
      </c>
      <c r="L59" t="str">
        <f t="shared" si="0"/>
        <v>Storm Nelson (IRE)</v>
      </c>
      <c r="M59" t="str">
        <f t="shared" si="0"/>
        <v>Storm Nelson (IRE)</v>
      </c>
      <c r="N59" t="str">
        <f t="shared" si="1"/>
        <v>Chocolat Noir (IRE)</v>
      </c>
      <c r="O59" t="str">
        <f t="shared" si="2"/>
        <v>Strong Resemblance (IRE)</v>
      </c>
      <c r="P59" t="str">
        <f t="shared" si="3"/>
        <v>Call Me (IRE)</v>
      </c>
      <c r="Q59" t="str">
        <f t="shared" si="4"/>
        <v>Call Me (IRE)</v>
      </c>
      <c r="R59" t="str">
        <f t="shared" si="5"/>
        <v>Storm Nelson (IRE)</v>
      </c>
      <c r="S59" t="str">
        <f t="shared" si="6"/>
        <v>Chocolat Noir (IRE)</v>
      </c>
      <c r="V59">
        <f t="shared" si="7"/>
        <v>54</v>
      </c>
      <c r="W59">
        <f t="shared" si="8"/>
        <v>-36</v>
      </c>
      <c r="X59">
        <f t="shared" si="9"/>
        <v>-36</v>
      </c>
      <c r="Y59">
        <f t="shared" si="10"/>
        <v>6</v>
      </c>
      <c r="Z59">
        <f t="shared" si="10"/>
        <v>4</v>
      </c>
      <c r="AA59">
        <f t="shared" si="10"/>
        <v>12</v>
      </c>
      <c r="AB59">
        <f t="shared" si="11"/>
        <v>5</v>
      </c>
      <c r="AC59">
        <f t="shared" si="12"/>
        <v>4</v>
      </c>
      <c r="AD59">
        <f t="shared" si="13"/>
        <v>10</v>
      </c>
      <c r="AE59">
        <f t="shared" si="14"/>
        <v>7</v>
      </c>
      <c r="AF59">
        <f t="shared" si="14"/>
        <v>6</v>
      </c>
    </row>
    <row r="60" spans="1:33" hidden="1" outlineLevel="1">
      <c r="A60" t="s">
        <v>26</v>
      </c>
      <c r="B60" t="str">
        <f>INDEX(A$2:A$20,MATCH(C60,Y$2:Y$20,0))</f>
        <v>Gentleman James</v>
      </c>
      <c r="C60">
        <f>LARGE(Y$2:Y$20, D60)</f>
        <v>1.5966</v>
      </c>
      <c r="D60">
        <v>1</v>
      </c>
      <c r="E60">
        <f>LARGE(Y$2:Y$20, F60)</f>
        <v>1.0472999999999999</v>
      </c>
      <c r="F60">
        <v>2</v>
      </c>
      <c r="G60">
        <f t="shared" si="16"/>
        <v>0.34404359263434803</v>
      </c>
      <c r="H60">
        <f t="shared" si="17"/>
        <v>25</v>
      </c>
      <c r="J60">
        <v>9</v>
      </c>
      <c r="K60" t="str">
        <f t="shared" si="0"/>
        <v>Thats Life (IRE)</v>
      </c>
      <c r="L60" t="str">
        <f t="shared" si="0"/>
        <v>Chocolat Noir (IRE)</v>
      </c>
      <c r="M60" t="str">
        <f t="shared" si="0"/>
        <v>Solway Berry</v>
      </c>
      <c r="N60" t="str">
        <f t="shared" si="1"/>
        <v>Border Victor</v>
      </c>
      <c r="O60" t="str">
        <f t="shared" si="2"/>
        <v>Border Victor</v>
      </c>
      <c r="P60" t="str">
        <f t="shared" si="3"/>
        <v>Chocolat Noir (IRE)</v>
      </c>
      <c r="Q60" t="str">
        <f t="shared" si="4"/>
        <v>Chocolat Noir (IRE)</v>
      </c>
      <c r="R60" t="str">
        <f t="shared" si="5"/>
        <v>Thats Life (IRE)</v>
      </c>
      <c r="S60" t="str">
        <f t="shared" si="6"/>
        <v>Storm Nelson (IRE)</v>
      </c>
      <c r="V60">
        <f t="shared" si="7"/>
        <v>49</v>
      </c>
      <c r="W60">
        <f t="shared" si="8"/>
        <v>-50</v>
      </c>
      <c r="X60">
        <f t="shared" si="9"/>
        <v>-50</v>
      </c>
      <c r="Y60">
        <f t="shared" si="10"/>
        <v>9</v>
      </c>
      <c r="Z60">
        <f t="shared" si="10"/>
        <v>5</v>
      </c>
      <c r="AA60">
        <f t="shared" si="10"/>
        <v>5</v>
      </c>
      <c r="AB60">
        <f t="shared" si="11"/>
        <v>2</v>
      </c>
      <c r="AC60">
        <f t="shared" si="12"/>
        <v>10</v>
      </c>
      <c r="AD60">
        <f t="shared" si="13"/>
        <v>3</v>
      </c>
      <c r="AE60">
        <f t="shared" si="14"/>
        <v>10</v>
      </c>
      <c r="AF60">
        <f t="shared" si="14"/>
        <v>5</v>
      </c>
    </row>
    <row r="61" spans="1:33" hidden="1" outlineLevel="1">
      <c r="A61" t="s">
        <v>47</v>
      </c>
      <c r="B61" t="str">
        <f>INDEX(A$2:A$20,MATCH(C61,AD$2:AD$20,0))</f>
        <v>Andhaar</v>
      </c>
      <c r="C61">
        <f>LARGE(AD$2:AD$20, D61)</f>
        <v>21.477799999999998</v>
      </c>
      <c r="D61">
        <v>1</v>
      </c>
      <c r="E61">
        <f>LARGE(AD$2:AD$20, F61)</f>
        <v>17.426300000000001</v>
      </c>
      <c r="F61">
        <v>2</v>
      </c>
      <c r="G61">
        <f t="shared" si="16"/>
        <v>0.18863663876188425</v>
      </c>
      <c r="H61">
        <f t="shared" si="17"/>
        <v>20</v>
      </c>
      <c r="J61">
        <v>10</v>
      </c>
      <c r="K61" t="str">
        <f t="shared" si="0"/>
        <v>Solway Berry</v>
      </c>
      <c r="L61" t="str">
        <f t="shared" si="0"/>
        <v>See Double You (IRE)</v>
      </c>
      <c r="M61" t="str">
        <f t="shared" si="0"/>
        <v>Gentleman James</v>
      </c>
      <c r="N61" t="str">
        <f t="shared" si="1"/>
        <v>Strong Resemblance (IRE)</v>
      </c>
      <c r="O61" t="str">
        <f t="shared" si="2"/>
        <v>Call Me (IRE)</v>
      </c>
      <c r="P61" t="str">
        <f t="shared" si="3"/>
        <v>Maureens Star (IRE)</v>
      </c>
      <c r="Q61" t="str">
        <f t="shared" si="4"/>
        <v>Maureens Star (IRE)</v>
      </c>
      <c r="R61" t="str">
        <f t="shared" si="5"/>
        <v>Border Victor</v>
      </c>
      <c r="S61" t="str">
        <f t="shared" si="6"/>
        <v>Solway Berry</v>
      </c>
      <c r="V61">
        <f t="shared" si="7"/>
        <v>49</v>
      </c>
      <c r="W61">
        <f t="shared" si="8"/>
        <v>-26</v>
      </c>
      <c r="X61">
        <f>IF(ISNA(W61),"",W61)</f>
        <v>-26</v>
      </c>
      <c r="Y61">
        <f t="shared" si="10"/>
        <v>3</v>
      </c>
      <c r="Z61">
        <f t="shared" si="10"/>
        <v>8</v>
      </c>
      <c r="AA61">
        <f t="shared" si="10"/>
        <v>4</v>
      </c>
      <c r="AB61">
        <f t="shared" si="11"/>
        <v>7</v>
      </c>
      <c r="AC61">
        <f t="shared" si="12"/>
        <v>1</v>
      </c>
      <c r="AD61">
        <f t="shared" si="13"/>
        <v>7</v>
      </c>
      <c r="AE61">
        <f t="shared" si="14"/>
        <v>12</v>
      </c>
      <c r="AF61">
        <f t="shared" si="14"/>
        <v>7</v>
      </c>
    </row>
    <row r="62" spans="1:33" hidden="1" outlineLevel="1">
      <c r="A62" t="s">
        <v>116</v>
      </c>
      <c r="B62" t="str">
        <f>IF(OR(D2="5f ", D2="6f ", D2="7f ", D2="1m "), B57, IF(J2="2yo", B59, B53))</f>
        <v>See Double You (IRE)</v>
      </c>
      <c r="J62">
        <v>11</v>
      </c>
      <c r="K62" t="str">
        <f t="shared" si="0"/>
        <v>Border Victor</v>
      </c>
      <c r="L62" t="str">
        <f t="shared" si="0"/>
        <v>Gentleman James</v>
      </c>
      <c r="M62" t="str">
        <f t="shared" si="0"/>
        <v>Thats Life (IRE)</v>
      </c>
      <c r="N62" t="str">
        <f t="shared" si="1"/>
        <v>Storm Nelson (IRE)</v>
      </c>
      <c r="O62" t="str">
        <f t="shared" si="2"/>
        <v>Call Me (IRE)</v>
      </c>
      <c r="P62" t="str">
        <f t="shared" si="3"/>
        <v>Andhaar</v>
      </c>
      <c r="Q62" t="str">
        <f t="shared" si="4"/>
        <v>Andhaar</v>
      </c>
      <c r="R62" t="str">
        <f t="shared" si="5"/>
        <v>Strong Resemblance (IRE)</v>
      </c>
      <c r="S62" t="str">
        <f t="shared" si="6"/>
        <v>Son Of Feyan (IRE)</v>
      </c>
      <c r="V62">
        <f t="shared" si="7"/>
        <v>38</v>
      </c>
      <c r="W62">
        <f t="shared" si="8"/>
        <v>-36</v>
      </c>
      <c r="X62">
        <f t="shared" ref="X62:X80" si="18">IF(ISNA(W62),"",W62)</f>
        <v>-36</v>
      </c>
      <c r="Y62">
        <f t="shared" si="10"/>
        <v>5</v>
      </c>
      <c r="Z62">
        <f t="shared" si="10"/>
        <v>1</v>
      </c>
      <c r="AA62">
        <f t="shared" si="10"/>
        <v>1</v>
      </c>
      <c r="AB62">
        <f t="shared" si="11"/>
        <v>9</v>
      </c>
      <c r="AC62">
        <f t="shared" si="12"/>
        <v>6</v>
      </c>
      <c r="AD62">
        <f t="shared" si="13"/>
        <v>3</v>
      </c>
      <c r="AE62">
        <f t="shared" si="14"/>
        <v>5</v>
      </c>
      <c r="AF62">
        <f t="shared" si="14"/>
        <v>8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Andhaar</v>
      </c>
      <c r="C63" t="str">
        <f>IF(G68="Handicap", INDEX(B53:B55,(MATCH(LARGE(D53:D55,3),D53:D55,0))))</f>
        <v>Andhaar</v>
      </c>
      <c r="D63" t="str">
        <f>IF(G68="Handicap", INDEX(B53:B55,(MATCH(LARGE(E53:E55,1),E53:E55,0))))</f>
        <v>See Double You (IRE)</v>
      </c>
      <c r="G63" t="s">
        <v>68</v>
      </c>
      <c r="H63">
        <f>COUNTIF(A2:A30, "*")</f>
        <v>12</v>
      </c>
      <c r="J63">
        <v>12</v>
      </c>
      <c r="K63" t="str">
        <f t="shared" si="0"/>
        <v>Andhaar</v>
      </c>
      <c r="L63" t="str">
        <f t="shared" si="0"/>
        <v>Son Of Feyan (IRE)</v>
      </c>
      <c r="M63" t="str">
        <f t="shared" si="0"/>
        <v>Son Of Feyan (IRE)</v>
      </c>
      <c r="N63" t="str">
        <f t="shared" si="1"/>
        <v>Storm Nelson (IRE)</v>
      </c>
      <c r="O63" t="str">
        <f t="shared" si="2"/>
        <v>Call Me (IRE)</v>
      </c>
      <c r="P63" t="str">
        <f t="shared" si="3"/>
        <v>Solway Berry</v>
      </c>
      <c r="Q63" t="str">
        <f t="shared" si="4"/>
        <v>Solway Berry</v>
      </c>
      <c r="R63" t="str">
        <f t="shared" si="5"/>
        <v>Call Me (IRE)</v>
      </c>
      <c r="S63" t="str">
        <f t="shared" si="6"/>
        <v>Thats Life (IRE)</v>
      </c>
      <c r="V63">
        <f t="shared" si="7"/>
        <v>50</v>
      </c>
      <c r="W63">
        <f t="shared" si="8"/>
        <v>-31</v>
      </c>
      <c r="X63">
        <f t="shared" si="18"/>
        <v>-31</v>
      </c>
      <c r="Y63">
        <f t="shared" si="10"/>
        <v>4</v>
      </c>
      <c r="Z63">
        <f t="shared" si="10"/>
        <v>7</v>
      </c>
      <c r="AA63">
        <f t="shared" si="10"/>
        <v>2</v>
      </c>
      <c r="AB63">
        <f t="shared" si="11"/>
        <v>2</v>
      </c>
      <c r="AC63">
        <f t="shared" si="12"/>
        <v>9</v>
      </c>
      <c r="AD63">
        <f t="shared" si="13"/>
        <v>11</v>
      </c>
      <c r="AE63">
        <f t="shared" si="14"/>
        <v>11</v>
      </c>
      <c r="AF63">
        <f t="shared" si="14"/>
        <v>4</v>
      </c>
    </row>
    <row r="64" spans="1:33" hidden="1" outlineLevel="1">
      <c r="A64" t="s">
        <v>48</v>
      </c>
      <c r="B64" t="str">
        <f>INDEX(B53:B63,MODE(MATCH(B53:B63,B53:B63,0)))</f>
        <v>See Double You (IRE)</v>
      </c>
      <c r="C64">
        <f>INDEX(AF$2:AF$20,MATCH(B64,A$2:A$20,0))</f>
        <v>3.33</v>
      </c>
      <c r="D64">
        <v>1</v>
      </c>
      <c r="E64">
        <f>SUMIF(B53:B61, B64, G53:G61)</f>
        <v>0.53983732636113224</v>
      </c>
      <c r="F64">
        <v>0</v>
      </c>
      <c r="G64" t="str">
        <f>K2</f>
        <v>Book Coral Scottish Grand National Tickets Conditional Jockeys Training Handicap Hurdle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>
        <f t="shared" si="11"/>
        <v>2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Gentleman James</v>
      </c>
      <c r="C65">
        <f>INDEX(AF$2:AF$20,MATCH(B65,A$2:A$20,0))</f>
        <v>25</v>
      </c>
      <c r="D65">
        <v>1</v>
      </c>
      <c r="F65">
        <f>IF(G68="Non Handicap", F64+1, F64)</f>
        <v>0</v>
      </c>
      <c r="G65" t="str">
        <f>D2</f>
        <v xml:space="preserve">3m½f </v>
      </c>
      <c r="H65">
        <f>LARGE(G58:G60, 1)</f>
        <v>0.41380768105102272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>
        <f t="shared" si="11"/>
        <v>2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3866</v>
      </c>
      <c r="H66">
        <f ca="1">LARGE(F53:F55, 1)</f>
        <v>0.53983732636113224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>
        <f t="shared" si="11"/>
        <v>2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See Double You (IRE)</v>
      </c>
      <c r="F67">
        <f>IF(H63&lt;11, F66+1, F66)</f>
        <v>0</v>
      </c>
      <c r="G67" t="str">
        <f>G2</f>
        <v>Good</v>
      </c>
      <c r="H67" t="str">
        <f ca="1">INDEX(B53:B55,MATCH(H66,F53:F55,0))</f>
        <v>See Double You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>
        <f t="shared" si="11"/>
        <v>2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See Double You (IRE)</v>
      </c>
      <c r="B68" t="str">
        <f ca="1">IF(ISNA(A68), B56, A68)</f>
        <v>See Double You (IRE)</v>
      </c>
      <c r="C68">
        <f ca="1">INDEX(AF$2:AF$20,MATCH(B68,A$2:A$20,0))</f>
        <v>3.33</v>
      </c>
      <c r="D68">
        <v>1</v>
      </c>
      <c r="F68">
        <f ca="1">IF(E70&gt;0.5, F67+1, F67)</f>
        <v>1</v>
      </c>
      <c r="G68" t="str">
        <f>I2</f>
        <v>Handicap</v>
      </c>
      <c r="H68">
        <f ca="1">IF(G66&gt;10000, G70+1, G70)</f>
        <v>0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>
        <f t="shared" si="11"/>
        <v>2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See Double You (IRE)</v>
      </c>
      <c r="C69">
        <f ca="1">INDEX(AF$2:AF$20,MATCH(B69,A$2:A$20,0))</f>
        <v>3.33</v>
      </c>
      <c r="D69">
        <v>1</v>
      </c>
      <c r="F69">
        <f ca="1">IF(E70&gt;1, F68+1, F68)</f>
        <v>1</v>
      </c>
      <c r="G69">
        <f ca="1">IF(G66&lt;5000, F70-1, F70)</f>
        <v>0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>
        <f t="shared" si="11"/>
        <v>2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See Double You (IRE)</v>
      </c>
      <c r="C70">
        <f ca="1">INDEX(AF$2:AF$20,MATCH(B70,A$2:A$20,0))</f>
        <v>3.33</v>
      </c>
      <c r="D70">
        <v>1</v>
      </c>
      <c r="E70">
        <f ca="1">SUMIF(B53:B61, B70, G53:G61)</f>
        <v>0.53983732636113224</v>
      </c>
      <c r="F70">
        <f ca="1">IF(E70&gt;1.5, F69+1, F69)</f>
        <v>1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>
        <f t="shared" si="11"/>
        <v>2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>
        <f t="shared" si="11"/>
        <v>2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See Double You (IRE)</v>
      </c>
      <c r="C72">
        <f>C53</f>
        <v>219.94300000000001</v>
      </c>
      <c r="D72">
        <f>(1/C72)*(C72-C73)</f>
        <v>0.16036154821931148</v>
      </c>
      <c r="E72">
        <f>H53</f>
        <v>3.33</v>
      </c>
      <c r="F72">
        <f>(E72*10)-10</f>
        <v>23.299999999999997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>
        <f t="shared" si="11"/>
        <v>2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Maureens Star (IRE)</v>
      </c>
      <c r="C73">
        <f t="shared" si="19"/>
        <v>184.67259999999999</v>
      </c>
      <c r="D73">
        <f>(1/C73)*(C73-C74)</f>
        <v>7.0880574595256651E-2</v>
      </c>
      <c r="E73">
        <f t="shared" ref="E73:E74" si="20">H54</f>
        <v>6.5</v>
      </c>
      <c r="F73">
        <f>(E73*10)-10</f>
        <v>55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>
        <f t="shared" si="11"/>
        <v>2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Andhaar</v>
      </c>
      <c r="C74">
        <f t="shared" si="19"/>
        <v>171.5829</v>
      </c>
      <c r="E74">
        <f t="shared" si="20"/>
        <v>20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>
        <f t="shared" si="11"/>
        <v>2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>
        <f t="shared" si="11"/>
        <v>2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>
        <f t="shared" si="11"/>
        <v>2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3.33</v>
      </c>
      <c r="C77">
        <f>SMALL(AF2:AF50, 1)</f>
        <v>3.33</v>
      </c>
      <c r="D77" t="str">
        <f>IF(G77&lt;=3, "YES", "NO")</f>
        <v>NO</v>
      </c>
      <c r="E77">
        <f>IF(C77=0,SMALL(AF2:AF49,2), C77)</f>
        <v>3.33</v>
      </c>
      <c r="F77">
        <f>IF(E77=0, SMALL(AF2:AF49, 3), E77)</f>
        <v>3.33</v>
      </c>
      <c r="G77">
        <f>IF(F77=0, SMALL(AF2:AF49, 4), F77)</f>
        <v>3.33</v>
      </c>
      <c r="H77" t="str">
        <f>INDEX(A2:A50, MATCH(G77, AF2:AF50, 0))</f>
        <v>See Double You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>
        <f t="shared" si="11"/>
        <v>2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219.94300000000001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>
        <f t="shared" si="11"/>
        <v>2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219.94300000000001</v>
      </c>
      <c r="C79">
        <f>C78/B79</f>
        <v>4.5466325366117581E-5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See Double You (IRE) is highly rated.</v>
      </c>
      <c r="H79" t="str">
        <f>INDEX(A2:A50, MATCH(B79, AE2:AE50, 0))</f>
        <v>See Double You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>
        <f t="shared" si="11"/>
        <v>2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19.972899999999999</v>
      </c>
      <c r="C80">
        <f>(B81-B80)+0.01</f>
        <v>3.1514000000000006</v>
      </c>
      <c r="D80" t="str">
        <f>D2</f>
        <v xml:space="preserve">3m½f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>
        <f t="shared" si="11"/>
        <v>2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23.1143</v>
      </c>
      <c r="C81">
        <f>C80/B81</f>
        <v>0.13633984156993725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Thats Life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Ayr</v>
      </c>
    </row>
    <row r="82" spans="1:19" hidden="1" outlineLevel="1">
      <c r="A82" t="s">
        <v>110</v>
      </c>
      <c r="B82">
        <f>INDEX(M2:M49, MATCH(H77, A2:A49, 0))</f>
        <v>102.55200000000001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102.55200000000001</v>
      </c>
      <c r="C83">
        <f>C82/B83</f>
        <v>9.7511506357750213E-5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See Double You (IRE)is the form horse.</v>
      </c>
      <c r="H83" t="str">
        <f>INDEX(A2:A50,MATCH(B83,INDEX(M2:M50,0)))</f>
        <v>Thats Life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1.7712000000000001</v>
      </c>
      <c r="C84">
        <f>(B85-B84)+0.01</f>
        <v>0.57759999999999989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2.3388</v>
      </c>
      <c r="C85">
        <f>C84/B85</f>
        <v>0.24696425517359324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Solway Berry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17.426300000000001</v>
      </c>
      <c r="C86">
        <f>(B87-B86)+0.01</f>
        <v>4.061499999999997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21.477799999999998</v>
      </c>
      <c r="C87">
        <f>C86/B87</f>
        <v>0.18910223579696231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Andhaar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0.30499999999999999</v>
      </c>
      <c r="C88">
        <f>B89-B88</f>
        <v>1.2916000000000001</v>
      </c>
      <c r="H88" t="str">
        <f>INDEX(X2:X50, MATCH(B88, Y2:Y50, 0))</f>
        <v>ONeill, John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1.5966</v>
      </c>
      <c r="C89">
        <f>C88/B89</f>
        <v>0.80896905925090823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Willmott, Mr T is 80.9% ahead of ONeill, John. </v>
      </c>
      <c r="H89" t="str">
        <f>INDEX(X2:X50, MATCH(B89, Y2:Y50, 0))</f>
        <v>Willmott, Mr T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34.486499999999999</v>
      </c>
      <c r="C90">
        <f>(B91-B90)+0.01</f>
        <v>22.0731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56.549599999999998</v>
      </c>
      <c r="C91">
        <f>(C90+0.01)/(B91+0.01)</f>
        <v>0.39043946562564097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Border Victor outperformed See Double You (IRE) significantly.</v>
      </c>
      <c r="H91" t="str">
        <f>INDEX(A2:A50, MATCH(B91, N2:N50, 0))</f>
        <v>Border Victor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0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45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0.37780000000000002</v>
      </c>
    </row>
    <row r="96" spans="1:19" hidden="1" outlineLevel="1">
      <c r="A96" t="s">
        <v>70</v>
      </c>
      <c r="B96">
        <f>INDEX(Sheet1!H:H, MATCH($A$51, Sheet1!$A:$A,0))</f>
        <v>0.24440000000000001</v>
      </c>
      <c r="C96" t="b">
        <f>IF(AND($B$94&gt;15,B96&gt;0.25),B55)</f>
        <v>0</v>
      </c>
      <c r="D96">
        <f t="shared" ref="D96:D101" si="22">RANK(B96, B$96:B$101, 2)</f>
        <v>4</v>
      </c>
      <c r="E96">
        <f t="shared" ref="E96:E101" si="23">7-D96</f>
        <v>3</v>
      </c>
      <c r="F96" t="str">
        <f t="shared" ref="F96:F101" si="24">IF(AND(OR(E96=1, E96=2), C96&lt;&gt;FALSE), C96, "")</f>
        <v/>
      </c>
      <c r="G96" t="str">
        <f>INDEX(F96:F101,MATCH(1,E96:E101,0))</f>
        <v>Gentleman James</v>
      </c>
    </row>
    <row r="97" spans="1:6" hidden="1" outlineLevel="1">
      <c r="A97" t="s">
        <v>25</v>
      </c>
      <c r="B97">
        <f>INDEX(Sheet1!J:J, MATCH($A$51, Sheet1!$A:$A,0))</f>
        <v>0.26669999999999999</v>
      </c>
      <c r="C97" t="str">
        <f>IF(AND($B$94&gt;15,B97&gt;0.25),B56)</f>
        <v>See Double You (IRE)</v>
      </c>
      <c r="D97">
        <f t="shared" si="22"/>
        <v>5</v>
      </c>
      <c r="E97">
        <f t="shared" si="23"/>
        <v>2</v>
      </c>
      <c r="F97" t="str">
        <f t="shared" si="24"/>
        <v>See Double You (IRE)</v>
      </c>
    </row>
    <row r="98" spans="1:6" hidden="1" outlineLevel="1">
      <c r="A98" t="s">
        <v>28</v>
      </c>
      <c r="B98">
        <f>INDEX(Sheet1!L:L, MATCH($A$51, Sheet1!$A:$A,0))</f>
        <v>0.17780000000000001</v>
      </c>
      <c r="C98" t="b">
        <f>IF(AND($B$94&gt;15,B98&gt;0.25),B57)</f>
        <v>0</v>
      </c>
      <c r="D98">
        <f t="shared" si="22"/>
        <v>3</v>
      </c>
      <c r="E98">
        <f t="shared" si="23"/>
        <v>4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0.1111</v>
      </c>
      <c r="C99" t="b">
        <f>IF(AND($B$94&gt;15,B99&gt;0.25),B59)</f>
        <v>0</v>
      </c>
      <c r="D99">
        <f t="shared" si="22"/>
        <v>2</v>
      </c>
      <c r="E99">
        <f t="shared" si="23"/>
        <v>5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8.8900000000000007E-2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0.28889999999999999</v>
      </c>
      <c r="C101" t="str">
        <f>IF(AND($B$94&gt;15,B101&gt;0.25),B60)</f>
        <v>Gentleman James</v>
      </c>
      <c r="D101">
        <f t="shared" si="22"/>
        <v>6</v>
      </c>
      <c r="E101">
        <f t="shared" si="23"/>
        <v>1</v>
      </c>
      <c r="F101" t="str">
        <f t="shared" si="24"/>
        <v>Gentleman James</v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3" bestFit="1" customWidth="1"/>
    <col min="2" max="2" width="15.28515625" bestFit="1" customWidth="1"/>
    <col min="3" max="3" width="12" bestFit="1" customWidth="1"/>
    <col min="4" max="4" width="12.42578125" bestFit="1" customWidth="1"/>
    <col min="5" max="5" width="12" bestFit="1" customWidth="1"/>
    <col min="6" max="6" width="13.28515625" bestFit="1" customWidth="1"/>
    <col min="7" max="7" width="97" bestFit="1" customWidth="1"/>
    <col min="8" max="8" width="23" bestFit="1" customWidth="1"/>
    <col min="9" max="9" width="10.140625" bestFit="1" customWidth="1"/>
    <col min="10" max="10" width="16.28515625" bestFit="1" customWidth="1"/>
    <col min="11" max="11" width="60" bestFit="1" customWidth="1"/>
    <col min="12" max="19" width="23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8" bestFit="1" customWidth="1"/>
    <col min="25" max="25" width="14.42578125" bestFit="1" customWidth="1"/>
    <col min="26" max="26" width="16.140625" bestFit="1" customWidth="1"/>
    <col min="27" max="27" width="15" bestFit="1" customWidth="1"/>
    <col min="28" max="28" width="20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1174</v>
      </c>
      <c r="B2" s="1">
        <v>0.64236111111111105</v>
      </c>
      <c r="C2" t="s">
        <v>226</v>
      </c>
      <c r="D2" t="s">
        <v>229</v>
      </c>
      <c r="E2" t="s">
        <v>388</v>
      </c>
      <c r="F2">
        <v>3493</v>
      </c>
      <c r="G2" t="s">
        <v>231</v>
      </c>
      <c r="H2" t="s">
        <v>232</v>
      </c>
      <c r="I2" t="s">
        <v>5</v>
      </c>
      <c r="J2" t="s">
        <v>778</v>
      </c>
      <c r="K2" t="s">
        <v>1173</v>
      </c>
      <c r="L2">
        <v>8</v>
      </c>
      <c r="M2">
        <v>94.6</v>
      </c>
      <c r="N2">
        <v>49.16</v>
      </c>
      <c r="O2">
        <v>23.666599999999999</v>
      </c>
      <c r="P2">
        <v>11.239000000000001</v>
      </c>
      <c r="Q2">
        <v>4.9896000000000003</v>
      </c>
      <c r="R2">
        <v>5.0975000000000001</v>
      </c>
      <c r="S2">
        <v>2.7324000000000002</v>
      </c>
      <c r="T2">
        <v>1.9819</v>
      </c>
      <c r="U2">
        <v>2.1196999999999999</v>
      </c>
      <c r="V2">
        <v>1.0589</v>
      </c>
      <c r="W2">
        <v>19.961400000000001</v>
      </c>
      <c r="X2" t="s">
        <v>1175</v>
      </c>
      <c r="Y2">
        <v>0.46579999999999999</v>
      </c>
      <c r="Z2" t="s">
        <v>766</v>
      </c>
      <c r="AA2">
        <v>1.8172999999999999</v>
      </c>
      <c r="AB2" t="s">
        <v>961</v>
      </c>
      <c r="AC2">
        <v>2.3262</v>
      </c>
      <c r="AD2">
        <v>22.477599999999999</v>
      </c>
      <c r="AE2" s="23">
        <v>243.69380000000001</v>
      </c>
      <c r="AF2">
        <v>3.5</v>
      </c>
      <c r="AG2">
        <v>64</v>
      </c>
    </row>
    <row r="3" spans="1:33">
      <c r="A3" t="s">
        <v>1176</v>
      </c>
      <c r="B3" s="1">
        <v>0.64236111111111105</v>
      </c>
      <c r="C3" t="s">
        <v>226</v>
      </c>
      <c r="D3" t="s">
        <v>229</v>
      </c>
      <c r="E3" t="s">
        <v>388</v>
      </c>
      <c r="F3">
        <v>3493</v>
      </c>
      <c r="G3" t="s">
        <v>231</v>
      </c>
      <c r="H3" t="s">
        <v>232</v>
      </c>
      <c r="I3" t="s">
        <v>5</v>
      </c>
      <c r="J3" t="s">
        <v>778</v>
      </c>
      <c r="K3" t="s">
        <v>1173</v>
      </c>
      <c r="L3">
        <v>5</v>
      </c>
      <c r="M3">
        <v>70.066000000000003</v>
      </c>
      <c r="N3">
        <v>53.513599999999997</v>
      </c>
      <c r="O3">
        <v>24.293800000000001</v>
      </c>
      <c r="P3">
        <v>10.2493</v>
      </c>
      <c r="Q3">
        <v>5.3320999999999996</v>
      </c>
      <c r="R3">
        <v>5.6619000000000002</v>
      </c>
      <c r="S3">
        <v>3.6070000000000002</v>
      </c>
      <c r="T3">
        <v>1.9675</v>
      </c>
      <c r="U3">
        <v>2.4651999999999998</v>
      </c>
      <c r="V3">
        <v>1.8751</v>
      </c>
      <c r="W3">
        <v>19.089300000000001</v>
      </c>
      <c r="X3" t="s">
        <v>1177</v>
      </c>
      <c r="Y3">
        <v>0.81230000000000002</v>
      </c>
      <c r="Z3" t="s">
        <v>756</v>
      </c>
      <c r="AA3">
        <v>1.5528</v>
      </c>
      <c r="AB3" t="s">
        <v>271</v>
      </c>
      <c r="AC3">
        <v>1.2179</v>
      </c>
      <c r="AD3">
        <v>27.1081</v>
      </c>
      <c r="AE3">
        <v>228.81180000000001</v>
      </c>
      <c r="AF3">
        <v>10</v>
      </c>
      <c r="AG3">
        <v>65</v>
      </c>
    </row>
    <row r="4" spans="1:33">
      <c r="A4" t="s">
        <v>1178</v>
      </c>
      <c r="B4" s="1">
        <v>0.64236111111111105</v>
      </c>
      <c r="C4" t="s">
        <v>226</v>
      </c>
      <c r="D4" t="s">
        <v>229</v>
      </c>
      <c r="E4" t="s">
        <v>388</v>
      </c>
      <c r="F4">
        <v>3493</v>
      </c>
      <c r="G4" t="s">
        <v>231</v>
      </c>
      <c r="H4" t="s">
        <v>232</v>
      </c>
      <c r="I4" t="s">
        <v>5</v>
      </c>
      <c r="J4" t="s">
        <v>778</v>
      </c>
      <c r="K4" t="s">
        <v>1173</v>
      </c>
      <c r="L4">
        <v>5</v>
      </c>
      <c r="M4">
        <v>75.5</v>
      </c>
      <c r="N4">
        <v>44.803199999999997</v>
      </c>
      <c r="O4">
        <v>28.991700000000002</v>
      </c>
      <c r="P4">
        <v>6.9631999999999996</v>
      </c>
      <c r="Q4">
        <v>5.8463000000000003</v>
      </c>
      <c r="R4">
        <v>3.0958999999999999</v>
      </c>
      <c r="S4">
        <v>3.5486</v>
      </c>
      <c r="T4">
        <v>1.7381</v>
      </c>
      <c r="U4">
        <v>1.6066</v>
      </c>
      <c r="V4">
        <v>1.3835</v>
      </c>
      <c r="W4">
        <v>18.349299999999999</v>
      </c>
      <c r="X4" t="s">
        <v>1179</v>
      </c>
      <c r="Y4">
        <v>1.0805</v>
      </c>
      <c r="Z4" t="s">
        <v>243</v>
      </c>
      <c r="AA4">
        <v>1.2988999999999999</v>
      </c>
      <c r="AB4" t="s">
        <v>1180</v>
      </c>
      <c r="AC4">
        <v>0.96109999999999995</v>
      </c>
      <c r="AD4">
        <v>12.1319</v>
      </c>
      <c r="AE4">
        <v>207.2988</v>
      </c>
      <c r="AF4">
        <v>12</v>
      </c>
      <c r="AG4">
        <v>58</v>
      </c>
    </row>
    <row r="5" spans="1:33">
      <c r="A5" t="s">
        <v>1181</v>
      </c>
      <c r="B5" s="1">
        <v>0.64236111111111105</v>
      </c>
      <c r="C5" t="s">
        <v>226</v>
      </c>
      <c r="D5" t="s">
        <v>229</v>
      </c>
      <c r="E5" t="s">
        <v>388</v>
      </c>
      <c r="F5">
        <v>3493</v>
      </c>
      <c r="G5" t="s">
        <v>231</v>
      </c>
      <c r="H5" t="s">
        <v>232</v>
      </c>
      <c r="I5" t="s">
        <v>5</v>
      </c>
      <c r="J5" t="s">
        <v>778</v>
      </c>
      <c r="K5" t="s">
        <v>1173</v>
      </c>
      <c r="L5">
        <v>5</v>
      </c>
      <c r="M5">
        <v>48.08</v>
      </c>
      <c r="N5">
        <v>74.8048</v>
      </c>
      <c r="O5">
        <v>17.7851</v>
      </c>
      <c r="P5">
        <v>10.887</v>
      </c>
      <c r="Q5">
        <v>5.6294000000000004</v>
      </c>
      <c r="R5">
        <v>2.6061999999999999</v>
      </c>
      <c r="S5">
        <v>1.7923</v>
      </c>
      <c r="T5">
        <v>1.5089999999999999</v>
      </c>
      <c r="U5">
        <v>1.3607</v>
      </c>
      <c r="V5">
        <v>1.2688999999999999</v>
      </c>
      <c r="W5">
        <v>16.48</v>
      </c>
      <c r="X5" t="s">
        <v>751</v>
      </c>
      <c r="Y5">
        <v>1.8007</v>
      </c>
      <c r="Z5" t="s">
        <v>1182</v>
      </c>
      <c r="AA5">
        <v>2.3140999999999998</v>
      </c>
      <c r="AB5" t="s">
        <v>1050</v>
      </c>
      <c r="AC5">
        <v>2.2603</v>
      </c>
      <c r="AD5">
        <v>16.197900000000001</v>
      </c>
      <c r="AE5">
        <v>204.7764</v>
      </c>
      <c r="AF5">
        <v>8</v>
      </c>
      <c r="AG5">
        <v>65</v>
      </c>
    </row>
    <row r="6" spans="1:33">
      <c r="A6" t="s">
        <v>1183</v>
      </c>
      <c r="B6" s="1">
        <v>0.64236111111111105</v>
      </c>
      <c r="C6" t="s">
        <v>226</v>
      </c>
      <c r="D6" t="s">
        <v>229</v>
      </c>
      <c r="E6" t="s">
        <v>388</v>
      </c>
      <c r="F6">
        <v>3493</v>
      </c>
      <c r="G6" t="s">
        <v>231</v>
      </c>
      <c r="H6" t="s">
        <v>232</v>
      </c>
      <c r="I6" t="s">
        <v>5</v>
      </c>
      <c r="J6" t="s">
        <v>778</v>
      </c>
      <c r="K6" t="s">
        <v>1173</v>
      </c>
      <c r="L6">
        <v>4</v>
      </c>
      <c r="M6">
        <v>78.92</v>
      </c>
      <c r="N6">
        <v>34.372300000000003</v>
      </c>
      <c r="O6">
        <v>23.604900000000001</v>
      </c>
      <c r="P6">
        <v>11.1302</v>
      </c>
      <c r="Q6">
        <v>7.3453999999999997</v>
      </c>
      <c r="R6">
        <v>3.6652999999999998</v>
      </c>
      <c r="S6">
        <v>2.8691</v>
      </c>
      <c r="T6">
        <v>1.7743</v>
      </c>
      <c r="U6">
        <v>1.8754999999999999</v>
      </c>
      <c r="V6">
        <v>1.494</v>
      </c>
      <c r="W6">
        <v>17.9971</v>
      </c>
      <c r="X6" t="s">
        <v>1184</v>
      </c>
      <c r="Y6">
        <v>0.77780000000000005</v>
      </c>
      <c r="Z6" t="s">
        <v>1185</v>
      </c>
      <c r="AA6">
        <v>0.68930000000000002</v>
      </c>
      <c r="AB6" t="s">
        <v>319</v>
      </c>
      <c r="AC6">
        <v>1.4038999999999999</v>
      </c>
      <c r="AD6">
        <v>13.732799999999999</v>
      </c>
      <c r="AE6">
        <v>201.65209999999999</v>
      </c>
      <c r="AF6">
        <v>6</v>
      </c>
      <c r="AG6">
        <v>63</v>
      </c>
    </row>
    <row r="7" spans="1:33">
      <c r="A7" t="s">
        <v>1186</v>
      </c>
      <c r="B7" s="1">
        <v>0.64236111111111105</v>
      </c>
      <c r="C7" t="s">
        <v>226</v>
      </c>
      <c r="D7" t="s">
        <v>229</v>
      </c>
      <c r="E7" t="s">
        <v>388</v>
      </c>
      <c r="F7">
        <v>3493</v>
      </c>
      <c r="G7" t="s">
        <v>231</v>
      </c>
      <c r="H7" t="s">
        <v>232</v>
      </c>
      <c r="I7" t="s">
        <v>5</v>
      </c>
      <c r="J7" t="s">
        <v>778</v>
      </c>
      <c r="K7" t="s">
        <v>1173</v>
      </c>
      <c r="L7">
        <v>8</v>
      </c>
      <c r="M7">
        <v>53.66</v>
      </c>
      <c r="N7">
        <v>48.335999999999999</v>
      </c>
      <c r="O7">
        <v>23.593</v>
      </c>
      <c r="P7">
        <v>8.3087</v>
      </c>
      <c r="Q7">
        <v>7.1802999999999999</v>
      </c>
      <c r="R7">
        <v>5.5648</v>
      </c>
      <c r="S7">
        <v>2.4984000000000002</v>
      </c>
      <c r="T7">
        <v>1.8129</v>
      </c>
      <c r="U7">
        <v>1.4367000000000001</v>
      </c>
      <c r="V7">
        <v>1.2567999999999999</v>
      </c>
      <c r="W7">
        <v>11.4857</v>
      </c>
      <c r="X7" t="s">
        <v>606</v>
      </c>
      <c r="Y7">
        <v>1.9104000000000001</v>
      </c>
      <c r="Z7" t="s">
        <v>607</v>
      </c>
      <c r="AA7">
        <v>1.0318000000000001</v>
      </c>
      <c r="AB7" t="s">
        <v>1187</v>
      </c>
      <c r="AC7">
        <v>1.7844</v>
      </c>
      <c r="AD7">
        <v>25.175699999999999</v>
      </c>
      <c r="AE7">
        <v>195.03550000000001</v>
      </c>
      <c r="AF7">
        <v>14</v>
      </c>
      <c r="AG7">
        <v>57</v>
      </c>
    </row>
    <row r="8" spans="1:33">
      <c r="A8" t="s">
        <v>1188</v>
      </c>
      <c r="B8" s="1">
        <v>0.64236111111111105</v>
      </c>
      <c r="C8" t="s">
        <v>226</v>
      </c>
      <c r="D8" t="s">
        <v>229</v>
      </c>
      <c r="E8" t="s">
        <v>388</v>
      </c>
      <c r="F8">
        <v>3493</v>
      </c>
      <c r="G8" t="s">
        <v>231</v>
      </c>
      <c r="H8" t="s">
        <v>232</v>
      </c>
      <c r="I8" t="s">
        <v>5</v>
      </c>
      <c r="J8" t="s">
        <v>778</v>
      </c>
      <c r="K8" t="s">
        <v>1173</v>
      </c>
      <c r="L8">
        <v>3</v>
      </c>
      <c r="M8">
        <v>48.79</v>
      </c>
      <c r="N8">
        <v>58.56</v>
      </c>
      <c r="O8">
        <v>14.160399999999999</v>
      </c>
      <c r="P8">
        <v>7.3395000000000001</v>
      </c>
      <c r="Q8">
        <v>5.5217999999999998</v>
      </c>
      <c r="R8">
        <v>4.3163999999999998</v>
      </c>
      <c r="S8">
        <v>1.8633</v>
      </c>
      <c r="T8">
        <v>1.3782000000000001</v>
      </c>
      <c r="U8">
        <v>1.6803999999999999</v>
      </c>
      <c r="V8">
        <v>1.5334000000000001</v>
      </c>
      <c r="W8">
        <v>16.417899999999999</v>
      </c>
      <c r="X8" t="s">
        <v>1189</v>
      </c>
      <c r="Y8">
        <v>0.65920000000000001</v>
      </c>
      <c r="Z8" t="s">
        <v>392</v>
      </c>
      <c r="AA8">
        <v>2.2629000000000001</v>
      </c>
      <c r="AB8" t="s">
        <v>366</v>
      </c>
      <c r="AC8">
        <v>1.9081999999999999</v>
      </c>
      <c r="AD8">
        <v>26.092400000000001</v>
      </c>
      <c r="AE8">
        <v>192.48400000000001</v>
      </c>
      <c r="AF8">
        <v>16</v>
      </c>
      <c r="AG8">
        <v>54</v>
      </c>
    </row>
    <row r="9" spans="1:33">
      <c r="A9" t="s">
        <v>1190</v>
      </c>
      <c r="B9" s="1">
        <v>0.64236111111111105</v>
      </c>
      <c r="C9" t="s">
        <v>226</v>
      </c>
      <c r="D9" t="s">
        <v>229</v>
      </c>
      <c r="E9" t="s">
        <v>388</v>
      </c>
      <c r="F9">
        <v>3493</v>
      </c>
      <c r="G9" t="s">
        <v>231</v>
      </c>
      <c r="H9" t="s">
        <v>232</v>
      </c>
      <c r="I9" t="s">
        <v>5</v>
      </c>
      <c r="J9" t="s">
        <v>778</v>
      </c>
      <c r="K9" t="s">
        <v>1173</v>
      </c>
      <c r="L9">
        <v>5</v>
      </c>
      <c r="M9">
        <v>46.56</v>
      </c>
      <c r="N9">
        <v>58.031999999999996</v>
      </c>
      <c r="O9">
        <v>16.1295</v>
      </c>
      <c r="P9">
        <v>11.1547</v>
      </c>
      <c r="Q9">
        <v>6.7072000000000003</v>
      </c>
      <c r="R9">
        <v>5.5457000000000001</v>
      </c>
      <c r="S9">
        <v>2.2759</v>
      </c>
      <c r="T9">
        <v>2.9327999999999999</v>
      </c>
      <c r="U9">
        <v>2.7799</v>
      </c>
      <c r="V9">
        <v>0.98960000000000004</v>
      </c>
      <c r="W9">
        <v>19.083600000000001</v>
      </c>
      <c r="X9" t="s">
        <v>1191</v>
      </c>
      <c r="Y9">
        <v>1.2934000000000001</v>
      </c>
      <c r="Z9" t="s">
        <v>1192</v>
      </c>
      <c r="AA9">
        <v>0.64800000000000002</v>
      </c>
      <c r="AB9" t="s">
        <v>1193</v>
      </c>
      <c r="AC9">
        <v>1.1667000000000001</v>
      </c>
      <c r="AD9">
        <v>16.6005</v>
      </c>
      <c r="AE9">
        <v>191.89949999999999</v>
      </c>
      <c r="AF9">
        <v>12</v>
      </c>
      <c r="AG9">
        <v>64</v>
      </c>
    </row>
    <row r="10" spans="1:33">
      <c r="A10" t="s">
        <v>1194</v>
      </c>
      <c r="B10" s="1">
        <v>0.64236111111111105</v>
      </c>
      <c r="C10" t="s">
        <v>226</v>
      </c>
      <c r="D10" t="s">
        <v>229</v>
      </c>
      <c r="E10" t="s">
        <v>388</v>
      </c>
      <c r="F10">
        <v>3493</v>
      </c>
      <c r="G10" t="s">
        <v>231</v>
      </c>
      <c r="H10" t="s">
        <v>232</v>
      </c>
      <c r="I10" t="s">
        <v>5</v>
      </c>
      <c r="J10" t="s">
        <v>778</v>
      </c>
      <c r="K10" t="s">
        <v>1173</v>
      </c>
      <c r="L10">
        <v>8</v>
      </c>
      <c r="M10">
        <v>42.6</v>
      </c>
      <c r="N10">
        <v>59.88</v>
      </c>
      <c r="O10">
        <v>19.3368</v>
      </c>
      <c r="P10">
        <v>7.7968000000000002</v>
      </c>
      <c r="Q10">
        <v>5.9843000000000002</v>
      </c>
      <c r="R10">
        <v>3.3090999999999999</v>
      </c>
      <c r="S10">
        <v>3.1772</v>
      </c>
      <c r="T10">
        <v>2.6520000000000001</v>
      </c>
      <c r="U10">
        <v>1.2185999999999999</v>
      </c>
      <c r="V10">
        <v>1.6434</v>
      </c>
      <c r="W10">
        <v>19.195</v>
      </c>
      <c r="X10" t="s">
        <v>1195</v>
      </c>
      <c r="Y10">
        <v>0.46089999999999998</v>
      </c>
      <c r="Z10" t="s">
        <v>1196</v>
      </c>
      <c r="AA10">
        <v>1.4706999999999999</v>
      </c>
      <c r="AB10" t="s">
        <v>1197</v>
      </c>
      <c r="AC10">
        <v>2.6819000000000002</v>
      </c>
      <c r="AD10">
        <v>20.2957</v>
      </c>
      <c r="AE10">
        <v>191.70249999999999</v>
      </c>
      <c r="AF10">
        <v>20</v>
      </c>
      <c r="AG10">
        <v>51</v>
      </c>
    </row>
    <row r="11" spans="1:33">
      <c r="A11" t="s">
        <v>1198</v>
      </c>
      <c r="B11" s="1">
        <v>0.64236111111111105</v>
      </c>
      <c r="C11" t="s">
        <v>226</v>
      </c>
      <c r="D11" t="s">
        <v>229</v>
      </c>
      <c r="E11" t="s">
        <v>388</v>
      </c>
      <c r="F11">
        <v>3493</v>
      </c>
      <c r="G11" t="s">
        <v>231</v>
      </c>
      <c r="H11" t="s">
        <v>232</v>
      </c>
      <c r="I11" t="s">
        <v>5</v>
      </c>
      <c r="J11" t="s">
        <v>778</v>
      </c>
      <c r="K11" t="s">
        <v>1173</v>
      </c>
      <c r="L11">
        <v>7</v>
      </c>
      <c r="M11">
        <v>75.8</v>
      </c>
      <c r="N11">
        <v>30.252600000000001</v>
      </c>
      <c r="O11">
        <v>25.675599999999999</v>
      </c>
      <c r="P11">
        <v>7.9798999999999998</v>
      </c>
      <c r="Q11">
        <v>5.1618000000000004</v>
      </c>
      <c r="R11">
        <v>4.1064999999999996</v>
      </c>
      <c r="S11">
        <v>3.3216999999999999</v>
      </c>
      <c r="T11">
        <v>1.8357000000000001</v>
      </c>
      <c r="U11">
        <v>1.4855</v>
      </c>
      <c r="V11">
        <v>1.708</v>
      </c>
      <c r="W11">
        <v>20.529299999999999</v>
      </c>
      <c r="X11" t="s">
        <v>401</v>
      </c>
      <c r="Y11">
        <v>0.83699999999999997</v>
      </c>
      <c r="Z11" t="s">
        <v>1199</v>
      </c>
      <c r="AA11">
        <v>1.3781000000000001</v>
      </c>
      <c r="AB11" t="s">
        <v>358</v>
      </c>
      <c r="AC11">
        <v>1.1235999999999999</v>
      </c>
      <c r="AD11">
        <v>10.4154</v>
      </c>
      <c r="AE11">
        <v>191.61070000000001</v>
      </c>
      <c r="AF11">
        <v>6.5</v>
      </c>
      <c r="AG11">
        <v>61</v>
      </c>
    </row>
    <row r="12" spans="1:33">
      <c r="A12" t="s">
        <v>1200</v>
      </c>
      <c r="B12" s="1">
        <v>0.64236111111111105</v>
      </c>
      <c r="C12" t="s">
        <v>226</v>
      </c>
      <c r="D12" t="s">
        <v>229</v>
      </c>
      <c r="E12" t="s">
        <v>388</v>
      </c>
      <c r="F12">
        <v>3493</v>
      </c>
      <c r="G12" t="s">
        <v>231</v>
      </c>
      <c r="H12" t="s">
        <v>232</v>
      </c>
      <c r="I12" t="s">
        <v>5</v>
      </c>
      <c r="J12" t="s">
        <v>778</v>
      </c>
      <c r="K12" t="s">
        <v>1173</v>
      </c>
      <c r="L12">
        <v>11</v>
      </c>
      <c r="M12">
        <v>61.305999999999997</v>
      </c>
      <c r="N12">
        <v>43.027700000000003</v>
      </c>
      <c r="O12">
        <v>28.251200000000001</v>
      </c>
      <c r="P12">
        <v>8.9230999999999998</v>
      </c>
      <c r="Q12">
        <v>3.9070999999999998</v>
      </c>
      <c r="R12">
        <v>3.6036000000000001</v>
      </c>
      <c r="S12">
        <v>2.7690999999999999</v>
      </c>
      <c r="T12">
        <v>1.8813</v>
      </c>
      <c r="U12">
        <v>1.0342</v>
      </c>
      <c r="V12">
        <v>1.3947000000000001</v>
      </c>
      <c r="W12">
        <v>18.7257</v>
      </c>
      <c r="X12" t="s">
        <v>1201</v>
      </c>
      <c r="Y12">
        <v>0.20899999999999999</v>
      </c>
      <c r="Z12" t="s">
        <v>494</v>
      </c>
      <c r="AA12">
        <v>1.5402</v>
      </c>
      <c r="AB12" t="s">
        <v>1202</v>
      </c>
      <c r="AC12">
        <v>0.76670000000000005</v>
      </c>
      <c r="AD12">
        <v>13.7463</v>
      </c>
      <c r="AE12">
        <v>191.08600000000001</v>
      </c>
      <c r="AF12">
        <v>20</v>
      </c>
      <c r="AG12">
        <v>51</v>
      </c>
    </row>
    <row r="13" spans="1:33">
      <c r="A13" t="s">
        <v>1203</v>
      </c>
      <c r="B13" s="1">
        <v>0.64236111111111105</v>
      </c>
      <c r="C13" t="s">
        <v>226</v>
      </c>
      <c r="D13" t="s">
        <v>229</v>
      </c>
      <c r="E13" t="s">
        <v>388</v>
      </c>
      <c r="F13">
        <v>3493</v>
      </c>
      <c r="G13" t="s">
        <v>231</v>
      </c>
      <c r="H13" t="s">
        <v>232</v>
      </c>
      <c r="I13" t="s">
        <v>5</v>
      </c>
      <c r="J13" t="s">
        <v>778</v>
      </c>
      <c r="K13" t="s">
        <v>1173</v>
      </c>
      <c r="L13">
        <v>4</v>
      </c>
      <c r="M13">
        <v>69.900000000000006</v>
      </c>
      <c r="N13">
        <v>46.393599999999999</v>
      </c>
      <c r="O13">
        <v>17.495999999999999</v>
      </c>
      <c r="P13">
        <v>5.8967999999999998</v>
      </c>
      <c r="Q13">
        <v>4.1306000000000003</v>
      </c>
      <c r="R13">
        <v>3.3624999999999998</v>
      </c>
      <c r="S13">
        <v>2.5794000000000001</v>
      </c>
      <c r="T13">
        <v>0.97909999999999997</v>
      </c>
      <c r="U13">
        <v>1.1656</v>
      </c>
      <c r="V13">
        <v>1.3922000000000001</v>
      </c>
      <c r="W13">
        <v>17.921399999999998</v>
      </c>
      <c r="X13" t="s">
        <v>1204</v>
      </c>
      <c r="Y13">
        <v>0.52100000000000002</v>
      </c>
      <c r="Z13" t="s">
        <v>263</v>
      </c>
      <c r="AA13">
        <v>1.1263000000000001</v>
      </c>
      <c r="AB13" t="s">
        <v>775</v>
      </c>
      <c r="AC13">
        <v>0.63700000000000001</v>
      </c>
      <c r="AD13">
        <v>9.5335999999999999</v>
      </c>
      <c r="AE13">
        <v>183.0352</v>
      </c>
      <c r="AF13">
        <v>20</v>
      </c>
      <c r="AG13">
        <v>51</v>
      </c>
    </row>
    <row r="14" spans="1:33">
      <c r="A14" t="s">
        <v>1205</v>
      </c>
      <c r="B14" s="1">
        <v>0.64236111111111105</v>
      </c>
      <c r="C14" t="s">
        <v>226</v>
      </c>
      <c r="D14" t="s">
        <v>229</v>
      </c>
      <c r="E14" t="s">
        <v>388</v>
      </c>
      <c r="F14">
        <v>3493</v>
      </c>
      <c r="G14" t="s">
        <v>231</v>
      </c>
      <c r="H14" t="s">
        <v>232</v>
      </c>
      <c r="I14" t="s">
        <v>5</v>
      </c>
      <c r="J14" t="s">
        <v>778</v>
      </c>
      <c r="K14" t="s">
        <v>1173</v>
      </c>
      <c r="L14">
        <v>5</v>
      </c>
      <c r="M14">
        <v>38.568199999999997</v>
      </c>
      <c r="N14">
        <v>42.641599999999997</v>
      </c>
      <c r="O14">
        <v>25.084800000000001</v>
      </c>
      <c r="P14">
        <v>8.9489999999999998</v>
      </c>
      <c r="Q14">
        <v>5.0590000000000002</v>
      </c>
      <c r="R14">
        <v>4.2560000000000002</v>
      </c>
      <c r="S14">
        <v>3.0369000000000002</v>
      </c>
      <c r="T14">
        <v>2.871</v>
      </c>
      <c r="U14">
        <v>1.7648999999999999</v>
      </c>
      <c r="V14">
        <v>1.5770999999999999</v>
      </c>
      <c r="W14">
        <v>15.973599999999999</v>
      </c>
      <c r="X14" t="s">
        <v>1206</v>
      </c>
      <c r="Y14">
        <v>0.1</v>
      </c>
      <c r="Z14" t="s">
        <v>1207</v>
      </c>
      <c r="AA14">
        <v>0.61629999999999996</v>
      </c>
      <c r="AB14" t="s">
        <v>1208</v>
      </c>
      <c r="AC14">
        <v>0.82330000000000003</v>
      </c>
      <c r="AD14">
        <v>25.4101</v>
      </c>
      <c r="AE14">
        <v>176.73169999999999</v>
      </c>
      <c r="AF14">
        <v>25</v>
      </c>
      <c r="AG14">
        <v>55</v>
      </c>
    </row>
    <row r="15" spans="1:33">
      <c r="A15" t="s">
        <v>1209</v>
      </c>
      <c r="B15" s="1">
        <v>0.64236111111111105</v>
      </c>
      <c r="C15" t="s">
        <v>226</v>
      </c>
      <c r="D15" t="s">
        <v>229</v>
      </c>
      <c r="E15" t="s">
        <v>388</v>
      </c>
      <c r="F15">
        <v>3493</v>
      </c>
      <c r="G15" t="s">
        <v>231</v>
      </c>
      <c r="H15" t="s">
        <v>232</v>
      </c>
      <c r="I15" t="s">
        <v>5</v>
      </c>
      <c r="J15" t="s">
        <v>778</v>
      </c>
      <c r="K15" t="s">
        <v>1173</v>
      </c>
      <c r="L15">
        <v>3</v>
      </c>
      <c r="M15">
        <v>44.758200000000002</v>
      </c>
      <c r="N15">
        <v>47.698</v>
      </c>
      <c r="O15">
        <v>22.0258</v>
      </c>
      <c r="P15">
        <v>8.3491999999999997</v>
      </c>
      <c r="Q15">
        <v>3.3197000000000001</v>
      </c>
      <c r="R15">
        <v>2.8698999999999999</v>
      </c>
      <c r="S15">
        <v>2.9104000000000001</v>
      </c>
      <c r="T15">
        <v>1.6772</v>
      </c>
      <c r="U15">
        <v>1.0241</v>
      </c>
      <c r="V15">
        <v>1.0286</v>
      </c>
      <c r="W15">
        <v>11.553599999999999</v>
      </c>
      <c r="X15" t="s">
        <v>1210</v>
      </c>
      <c r="Y15">
        <v>0.21060000000000001</v>
      </c>
      <c r="Z15" t="s">
        <v>1211</v>
      </c>
      <c r="AA15">
        <v>0.19439999999999999</v>
      </c>
      <c r="AB15" t="s">
        <v>1212</v>
      </c>
      <c r="AC15">
        <v>1.8069</v>
      </c>
      <c r="AD15">
        <v>11.328900000000001</v>
      </c>
      <c r="AE15">
        <v>160.75530000000001</v>
      </c>
      <c r="AF15">
        <v>14</v>
      </c>
      <c r="AG15">
        <v>58</v>
      </c>
    </row>
    <row r="16" spans="1:33">
      <c r="A16" t="s">
        <v>1213</v>
      </c>
      <c r="B16" s="1">
        <v>0.64236111111111105</v>
      </c>
      <c r="C16" t="s">
        <v>226</v>
      </c>
      <c r="D16" t="s">
        <v>229</v>
      </c>
      <c r="E16" t="s">
        <v>388</v>
      </c>
      <c r="F16">
        <v>3493</v>
      </c>
      <c r="G16" t="s">
        <v>231</v>
      </c>
      <c r="H16" t="s">
        <v>232</v>
      </c>
      <c r="I16" t="s">
        <v>5</v>
      </c>
      <c r="J16" t="s">
        <v>778</v>
      </c>
      <c r="K16" t="s">
        <v>1173</v>
      </c>
      <c r="L16">
        <v>3</v>
      </c>
      <c r="M16">
        <v>41.248699999999999</v>
      </c>
      <c r="N16">
        <v>42.1008</v>
      </c>
      <c r="O16">
        <v>18.0002</v>
      </c>
      <c r="P16">
        <v>4.5130999999999997</v>
      </c>
      <c r="Q16">
        <v>4.2793999999999999</v>
      </c>
      <c r="R16">
        <v>3.8359000000000001</v>
      </c>
      <c r="S16">
        <v>2.9367000000000001</v>
      </c>
      <c r="T16">
        <v>1.6978</v>
      </c>
      <c r="U16">
        <v>1.2917000000000001</v>
      </c>
      <c r="V16">
        <v>0</v>
      </c>
      <c r="W16">
        <v>15.823600000000001</v>
      </c>
      <c r="X16" t="s">
        <v>1214</v>
      </c>
      <c r="Y16">
        <v>0.49440000000000001</v>
      </c>
      <c r="Z16" t="s">
        <v>1215</v>
      </c>
      <c r="AA16">
        <v>1.6073999999999999</v>
      </c>
      <c r="AB16" t="s">
        <v>1216</v>
      </c>
      <c r="AC16">
        <v>1.0416000000000001</v>
      </c>
      <c r="AD16">
        <v>9.8078000000000003</v>
      </c>
      <c r="AE16">
        <v>149.86160000000001</v>
      </c>
      <c r="AF16">
        <v>14</v>
      </c>
      <c r="AG16">
        <v>65</v>
      </c>
    </row>
    <row r="17" spans="1:33">
      <c r="A17" t="s">
        <v>1217</v>
      </c>
      <c r="B17" s="1">
        <v>0.64236111111111105</v>
      </c>
      <c r="C17" t="s">
        <v>226</v>
      </c>
      <c r="D17" t="s">
        <v>229</v>
      </c>
      <c r="E17" t="s">
        <v>388</v>
      </c>
      <c r="F17">
        <v>3493</v>
      </c>
      <c r="G17" t="s">
        <v>231</v>
      </c>
      <c r="H17" t="s">
        <v>232</v>
      </c>
      <c r="I17" t="s">
        <v>5</v>
      </c>
      <c r="J17" t="s">
        <v>778</v>
      </c>
      <c r="K17" t="s">
        <v>1173</v>
      </c>
      <c r="L17">
        <v>8</v>
      </c>
      <c r="M17">
        <v>29.869900000000001</v>
      </c>
      <c r="N17">
        <v>23.321000000000002</v>
      </c>
      <c r="O17">
        <v>13.039199999999999</v>
      </c>
      <c r="P17">
        <v>4.7283999999999997</v>
      </c>
      <c r="Q17">
        <v>4.1401000000000003</v>
      </c>
      <c r="R17">
        <v>1.2758</v>
      </c>
      <c r="S17">
        <v>1.5084</v>
      </c>
      <c r="T17">
        <v>0.71689999999999998</v>
      </c>
      <c r="U17">
        <v>1.3922000000000001</v>
      </c>
      <c r="V17">
        <v>0.6825</v>
      </c>
      <c r="W17">
        <v>11.565</v>
      </c>
      <c r="X17" t="s">
        <v>415</v>
      </c>
      <c r="Y17">
        <v>1.1677999999999999</v>
      </c>
      <c r="Z17" t="s">
        <v>1218</v>
      </c>
      <c r="AA17">
        <v>0.3231</v>
      </c>
      <c r="AB17" t="s">
        <v>1219</v>
      </c>
      <c r="AC17">
        <v>1.4166000000000001</v>
      </c>
      <c r="AD17">
        <v>17.533000000000001</v>
      </c>
      <c r="AE17">
        <v>112.6798</v>
      </c>
      <c r="AF17">
        <v>33</v>
      </c>
      <c r="AG17">
        <v>51</v>
      </c>
    </row>
    <row r="51" spans="1:33" hidden="1" outlineLevel="1">
      <c r="A51" t="str">
        <f>C2</f>
        <v>Redcar</v>
      </c>
      <c r="B51">
        <f>B2</f>
        <v>0.64236111111111105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Vallarta (IRE)</v>
      </c>
      <c r="L52" t="str">
        <f t="shared" si="0"/>
        <v>Avenue Of Stars</v>
      </c>
      <c r="M52" t="str">
        <f t="shared" si="0"/>
        <v>Mininggold</v>
      </c>
      <c r="N52" t="str">
        <f t="shared" ref="N52:N91" si="1">INDEX($A$2:$A$20,(MATCH(LARGE(W$2:W$20,$J52),W$2:W$20,0)))</f>
        <v>Munfallet (IRE)</v>
      </c>
      <c r="O52" t="str">
        <f t="shared" ref="O52:O91" si="2">INDEX($A$2:$A$20,(MATCH(LARGE(AA$2:AA$20,$J52),AA$2:AA$20,0)))</f>
        <v>Avenue Of Stars</v>
      </c>
      <c r="P52" t="str">
        <f t="shared" ref="P52:P91" si="3">INDEX($A$2:$A$20,(MATCH(LARGE(Y$2:Y$20,$J52),Y$2:Y$20,0)))</f>
        <v>Cliff (IRE)</v>
      </c>
      <c r="Q52" t="str">
        <f t="shared" ref="Q52:Q91" si="4">INDEX($A$2:$A$20,(MATCH(LARGE(Y$2:Y$20,$J52),Y$2:Y$20,0)))</f>
        <v>Cliff (IRE)</v>
      </c>
      <c r="R52" t="str">
        <f t="shared" ref="R52:R91" si="5">INDEX($A$2:$A$20,(MATCH(LARGE(AD$2:AD$20,$J52),AD$2:AD$20,0)))</f>
        <v>Operative</v>
      </c>
      <c r="S52" t="str">
        <f t="shared" ref="S52:S80" si="6">A2</f>
        <v>Vallarta (IRE)</v>
      </c>
      <c r="V52">
        <f t="shared" ref="V52:V80" si="7">SUM(Y52:AF52)</f>
        <v>99</v>
      </c>
      <c r="W52">
        <f t="shared" ref="W52:W80" si="8">V52-AG2</f>
        <v>35</v>
      </c>
      <c r="X52">
        <f t="shared" ref="X52:X60" si="9">IF(ISNA(W52),"",W52)</f>
        <v>35</v>
      </c>
      <c r="Y52">
        <f t="shared" ref="Y52:AA80" si="10">(($H$63+1)-(RANK(M2,M$2:M$30)))</f>
        <v>16</v>
      </c>
      <c r="Z52">
        <f t="shared" si="10"/>
        <v>11</v>
      </c>
      <c r="AA52">
        <f t="shared" si="10"/>
        <v>11</v>
      </c>
      <c r="AB52">
        <f t="shared" ref="AB52:AB80" si="11">(($H$63+1)-(RANK(W2,W$2:W$30)))</f>
        <v>15</v>
      </c>
      <c r="AC52">
        <f t="shared" ref="AC52:AC80" si="12">(($H$63+1)-(RANK(Y2,Y$2:Y$30)))</f>
        <v>5</v>
      </c>
      <c r="AD52">
        <f t="shared" ref="AD52:AD80" si="13">(($H$63+1)-(RANK(AA2,AA$2:AA$30)))</f>
        <v>14</v>
      </c>
      <c r="AE52">
        <f t="shared" ref="AE52:AF80" si="14">(($H$63+1)-(RANK(AC2,AC$2:AC$30)))</f>
        <v>15</v>
      </c>
      <c r="AF52">
        <f t="shared" si="14"/>
        <v>12</v>
      </c>
      <c r="AG52" t="str">
        <f>INDEX(S52:S92, MATCH(LARGE(X52:X92, 1),X52:X92, 0))</f>
        <v>Vallarta (IRE)</v>
      </c>
    </row>
    <row r="53" spans="1:33" hidden="1" outlineLevel="1">
      <c r="A53" t="s">
        <v>43</v>
      </c>
      <c r="B53" t="str">
        <f>A2</f>
        <v>Vallarta (IRE)</v>
      </c>
      <c r="C53">
        <f>AE2</f>
        <v>243.69380000000001</v>
      </c>
      <c r="D53">
        <f>AG2</f>
        <v>64</v>
      </c>
      <c r="E53">
        <f>C53-D53</f>
        <v>179.69380000000001</v>
      </c>
      <c r="F53">
        <f>SUMIF(B53:B61, B53, G53:G61)</f>
        <v>0.22681896770545601</v>
      </c>
      <c r="G53">
        <f>(1/C53)*(C53-C54)</f>
        <v>6.1068439164229875E-2</v>
      </c>
      <c r="H53">
        <f>AF2</f>
        <v>3.5</v>
      </c>
      <c r="J53">
        <v>2</v>
      </c>
      <c r="K53" t="str">
        <f t="shared" si="0"/>
        <v>Alfies Angel (IRE)</v>
      </c>
      <c r="L53" t="str">
        <f t="shared" si="0"/>
        <v>Lucky Lodge</v>
      </c>
      <c r="M53" t="str">
        <f t="shared" si="0"/>
        <v>Space War</v>
      </c>
      <c r="N53" t="str">
        <f t="shared" si="1"/>
        <v>Vallarta (IRE)</v>
      </c>
      <c r="O53" t="str">
        <f t="shared" si="2"/>
        <v>Social Butterfly (IRE)</v>
      </c>
      <c r="P53" t="str">
        <f t="shared" si="3"/>
        <v>Avenue Of Stars</v>
      </c>
      <c r="Q53" t="str">
        <f t="shared" si="4"/>
        <v>Avenue Of Stars</v>
      </c>
      <c r="R53" t="str">
        <f t="shared" si="5"/>
        <v>Social Butterfly (IRE)</v>
      </c>
      <c r="S53" t="str">
        <f t="shared" si="6"/>
        <v>Operative</v>
      </c>
      <c r="V53">
        <f t="shared" si="7"/>
        <v>95</v>
      </c>
      <c r="W53">
        <f t="shared" si="8"/>
        <v>30</v>
      </c>
      <c r="X53">
        <f t="shared" si="9"/>
        <v>30</v>
      </c>
      <c r="Y53">
        <f t="shared" si="10"/>
        <v>12</v>
      </c>
      <c r="Z53">
        <f t="shared" si="10"/>
        <v>12</v>
      </c>
      <c r="AA53">
        <f t="shared" si="10"/>
        <v>12</v>
      </c>
      <c r="AB53">
        <f t="shared" si="11"/>
        <v>13</v>
      </c>
      <c r="AC53">
        <f t="shared" si="12"/>
        <v>10</v>
      </c>
      <c r="AD53">
        <f t="shared" si="13"/>
        <v>12</v>
      </c>
      <c r="AE53">
        <f t="shared" si="14"/>
        <v>8</v>
      </c>
      <c r="AF53">
        <f t="shared" si="14"/>
        <v>16</v>
      </c>
    </row>
    <row r="54" spans="1:33" hidden="1" outlineLevel="1">
      <c r="A54" t="s">
        <v>44</v>
      </c>
      <c r="B54" t="str">
        <f>A3</f>
        <v>Operative</v>
      </c>
      <c r="C54">
        <f>AE3</f>
        <v>228.81180000000001</v>
      </c>
      <c r="D54">
        <f>AG3</f>
        <v>65</v>
      </c>
      <c r="E54">
        <f t="shared" ref="E54:E55" si="15">C54-D54</f>
        <v>163.81180000000001</v>
      </c>
      <c r="F54">
        <f ca="1">SUMIF(B53:B64, B54, G53:G61)</f>
        <v>3.7468505723381534E-2</v>
      </c>
      <c r="H54">
        <f>AF3</f>
        <v>10</v>
      </c>
      <c r="J54">
        <v>3</v>
      </c>
      <c r="K54" t="str">
        <f t="shared" si="0"/>
        <v>Munfallet (IRE)</v>
      </c>
      <c r="L54" t="str">
        <f t="shared" si="0"/>
        <v>Social Butterfly (IRE)</v>
      </c>
      <c r="M54" t="str">
        <f t="shared" si="0"/>
        <v>Munfallet (IRE)</v>
      </c>
      <c r="N54" t="str">
        <f t="shared" si="1"/>
        <v>Lucky Lodge</v>
      </c>
      <c r="O54" t="str">
        <f t="shared" si="2"/>
        <v>Vallarta (IRE)</v>
      </c>
      <c r="P54" t="str">
        <f t="shared" si="3"/>
        <v>Point Of Woods</v>
      </c>
      <c r="Q54" t="str">
        <f t="shared" si="4"/>
        <v>Point Of Woods</v>
      </c>
      <c r="R54" t="str">
        <f t="shared" si="5"/>
        <v>Someone Exciting</v>
      </c>
      <c r="S54" t="str">
        <f t="shared" si="6"/>
        <v>Mininggold</v>
      </c>
      <c r="V54">
        <f t="shared" si="7"/>
        <v>75</v>
      </c>
      <c r="W54">
        <f t="shared" si="8"/>
        <v>17</v>
      </c>
      <c r="X54">
        <f t="shared" si="9"/>
        <v>17</v>
      </c>
      <c r="Y54">
        <f t="shared" si="10"/>
        <v>13</v>
      </c>
      <c r="Z54">
        <f t="shared" si="10"/>
        <v>7</v>
      </c>
      <c r="AA54">
        <f t="shared" si="10"/>
        <v>16</v>
      </c>
      <c r="AB54">
        <f t="shared" si="11"/>
        <v>10</v>
      </c>
      <c r="AC54">
        <f t="shared" si="12"/>
        <v>12</v>
      </c>
      <c r="AD54">
        <f t="shared" si="13"/>
        <v>8</v>
      </c>
      <c r="AE54">
        <f t="shared" si="14"/>
        <v>4</v>
      </c>
      <c r="AF54">
        <f t="shared" si="14"/>
        <v>5</v>
      </c>
    </row>
    <row r="55" spans="1:33" hidden="1" outlineLevel="1">
      <c r="A55" t="s">
        <v>45</v>
      </c>
      <c r="B55" t="str">
        <f>A4</f>
        <v>Mininggold</v>
      </c>
      <c r="C55">
        <f>AE4</f>
        <v>207.2988</v>
      </c>
      <c r="D55">
        <f>AG4</f>
        <v>58</v>
      </c>
      <c r="E55">
        <f t="shared" si="15"/>
        <v>149.2988</v>
      </c>
      <c r="F55">
        <f ca="1">SUMIF(B53:B64, B55, G53:G61)</f>
        <v>0</v>
      </c>
      <c r="H55">
        <f>AF4</f>
        <v>12</v>
      </c>
      <c r="J55">
        <v>4</v>
      </c>
      <c r="K55" t="str">
        <f t="shared" si="0"/>
        <v>Mininggold</v>
      </c>
      <c r="L55" t="str">
        <f t="shared" si="0"/>
        <v>Point Of Woods</v>
      </c>
      <c r="M55" t="str">
        <f t="shared" si="0"/>
        <v>Someone Exciting</v>
      </c>
      <c r="N55" t="str">
        <f t="shared" si="1"/>
        <v>Operative</v>
      </c>
      <c r="O55" t="str">
        <f t="shared" si="2"/>
        <v>Fink Hill (USA)</v>
      </c>
      <c r="P55" t="str">
        <f t="shared" si="3"/>
        <v>Knockamany Bends (IRE)</v>
      </c>
      <c r="Q55" t="str">
        <f t="shared" si="4"/>
        <v>Knockamany Bends (IRE)</v>
      </c>
      <c r="R55" t="str">
        <f t="shared" si="5"/>
        <v>Cliff (IRE)</v>
      </c>
      <c r="S55" t="str">
        <f t="shared" si="6"/>
        <v>Avenue Of Stars</v>
      </c>
      <c r="V55">
        <f t="shared" si="7"/>
        <v>88</v>
      </c>
      <c r="W55">
        <f t="shared" si="8"/>
        <v>23</v>
      </c>
      <c r="X55">
        <f t="shared" si="9"/>
        <v>23</v>
      </c>
      <c r="Y55">
        <f t="shared" si="10"/>
        <v>7</v>
      </c>
      <c r="Z55">
        <f t="shared" si="10"/>
        <v>16</v>
      </c>
      <c r="AA55">
        <f t="shared" si="10"/>
        <v>5</v>
      </c>
      <c r="AB55">
        <f t="shared" si="11"/>
        <v>7</v>
      </c>
      <c r="AC55">
        <f t="shared" si="12"/>
        <v>15</v>
      </c>
      <c r="AD55">
        <f t="shared" si="13"/>
        <v>16</v>
      </c>
      <c r="AE55">
        <f t="shared" si="14"/>
        <v>14</v>
      </c>
      <c r="AF55">
        <f t="shared" si="14"/>
        <v>8</v>
      </c>
    </row>
    <row r="56" spans="1:33" hidden="1" outlineLevel="1">
      <c r="A56" t="s">
        <v>46</v>
      </c>
      <c r="B56" t="str">
        <f>INDEX(A$2:A$20,MATCH(C56,M$2:M$20,0))</f>
        <v>Vallarta (IRE)</v>
      </c>
      <c r="C56">
        <f>LARGE(M$2:M$20, D56)</f>
        <v>94.6</v>
      </c>
      <c r="D56">
        <v>1</v>
      </c>
      <c r="E56">
        <f>LARGE(M$2:M$20, F56)</f>
        <v>78.92</v>
      </c>
      <c r="F56">
        <v>2</v>
      </c>
      <c r="G56">
        <f t="shared" ref="G56:G61" si="16">IF(C56&gt;0, (1/C56)*(C56-E56), 0.1)</f>
        <v>0.16575052854122613</v>
      </c>
      <c r="H56">
        <f t="shared" ref="H56:H61" si="17">INDEX(AF$2:AF$20,MATCH(B56,A$2:A$20,0))</f>
        <v>3.5</v>
      </c>
      <c r="J56">
        <v>5</v>
      </c>
      <c r="K56" t="str">
        <f t="shared" si="0"/>
        <v>Operative</v>
      </c>
      <c r="L56" t="str">
        <f t="shared" si="0"/>
        <v>Operative</v>
      </c>
      <c r="M56" t="str">
        <f t="shared" si="0"/>
        <v>Operative</v>
      </c>
      <c r="N56" t="str">
        <f t="shared" si="1"/>
        <v>Point Of Woods</v>
      </c>
      <c r="O56" t="str">
        <f t="shared" si="2"/>
        <v>Operative</v>
      </c>
      <c r="P56" t="str">
        <f t="shared" si="3"/>
        <v>Mininggold</v>
      </c>
      <c r="Q56" t="str">
        <f t="shared" si="4"/>
        <v>Mininggold</v>
      </c>
      <c r="R56" t="str">
        <f t="shared" si="5"/>
        <v>Vallarta (IRE)</v>
      </c>
      <c r="S56" t="str">
        <f t="shared" si="6"/>
        <v>Alfies Angel (IRE)</v>
      </c>
      <c r="V56">
        <f t="shared" si="7"/>
        <v>66</v>
      </c>
      <c r="W56">
        <f t="shared" si="8"/>
        <v>3</v>
      </c>
      <c r="X56">
        <f t="shared" si="9"/>
        <v>3</v>
      </c>
      <c r="Y56">
        <f t="shared" si="10"/>
        <v>15</v>
      </c>
      <c r="Z56">
        <f t="shared" si="10"/>
        <v>3</v>
      </c>
      <c r="AA56">
        <f t="shared" si="10"/>
        <v>10</v>
      </c>
      <c r="AB56">
        <f t="shared" si="11"/>
        <v>9</v>
      </c>
      <c r="AC56">
        <f t="shared" si="12"/>
        <v>9</v>
      </c>
      <c r="AD56">
        <f t="shared" si="13"/>
        <v>5</v>
      </c>
      <c r="AE56">
        <f t="shared" si="14"/>
        <v>9</v>
      </c>
      <c r="AF56">
        <f t="shared" si="14"/>
        <v>6</v>
      </c>
    </row>
    <row r="57" spans="1:33" hidden="1" outlineLevel="1">
      <c r="A57" t="s">
        <v>25</v>
      </c>
      <c r="B57" t="str">
        <f>INDEX(A$2:A$20,MATCH(C57,W$2:W$20,0))</f>
        <v>Munfallet (IRE)</v>
      </c>
      <c r="C57">
        <f>LARGE(W$2:W$20, D57)</f>
        <v>20.529299999999999</v>
      </c>
      <c r="D57">
        <v>1</v>
      </c>
      <c r="E57">
        <f>LARGE(W$2:W$20, F57)</f>
        <v>19.961400000000001</v>
      </c>
      <c r="F57">
        <v>2</v>
      </c>
      <c r="G57">
        <f t="shared" si="16"/>
        <v>2.766290131665464E-2</v>
      </c>
      <c r="H57">
        <f t="shared" si="17"/>
        <v>6.5</v>
      </c>
      <c r="J57">
        <v>6</v>
      </c>
      <c r="K57" t="str">
        <f t="shared" si="0"/>
        <v>Yorkshire Pudding</v>
      </c>
      <c r="L57" t="str">
        <f t="shared" si="0"/>
        <v>Vallarta (IRE)</v>
      </c>
      <c r="M57" t="str">
        <f t="shared" si="0"/>
        <v>Vallarta (IRE)</v>
      </c>
      <c r="N57" t="str">
        <f t="shared" si="1"/>
        <v>Space War</v>
      </c>
      <c r="O57" t="str">
        <f t="shared" si="2"/>
        <v>Space War</v>
      </c>
      <c r="P57" t="str">
        <f t="shared" si="3"/>
        <v>Munfallet (IRE)</v>
      </c>
      <c r="Q57" t="str">
        <f t="shared" si="4"/>
        <v>Munfallet (IRE)</v>
      </c>
      <c r="R57" t="str">
        <f t="shared" si="5"/>
        <v>Lucky Lodge</v>
      </c>
      <c r="S57" t="str">
        <f t="shared" si="6"/>
        <v>Cliff (IRE)</v>
      </c>
      <c r="V57">
        <f t="shared" si="7"/>
        <v>75</v>
      </c>
      <c r="W57">
        <f t="shared" si="8"/>
        <v>18</v>
      </c>
      <c r="X57">
        <f t="shared" si="9"/>
        <v>18</v>
      </c>
      <c r="Y57">
        <f t="shared" si="10"/>
        <v>9</v>
      </c>
      <c r="Z57">
        <f t="shared" si="10"/>
        <v>10</v>
      </c>
      <c r="AA57">
        <f t="shared" si="10"/>
        <v>9</v>
      </c>
      <c r="AB57">
        <f t="shared" si="11"/>
        <v>1</v>
      </c>
      <c r="AC57">
        <f t="shared" si="12"/>
        <v>16</v>
      </c>
      <c r="AD57">
        <f t="shared" si="13"/>
        <v>6</v>
      </c>
      <c r="AE57">
        <f t="shared" si="14"/>
        <v>11</v>
      </c>
      <c r="AF57">
        <f t="shared" si="14"/>
        <v>13</v>
      </c>
    </row>
    <row r="58" spans="1:33" hidden="1" outlineLevel="1">
      <c r="A58" t="s">
        <v>28</v>
      </c>
      <c r="B58" t="str">
        <f>INDEX(A$2:A$20,MATCH(C58,AA$2:AA$20,0))</f>
        <v>Avenue Of Stars</v>
      </c>
      <c r="C58">
        <f>LARGE(AA$2:AA$20, D58)</f>
        <v>2.3140999999999998</v>
      </c>
      <c r="D58">
        <v>1</v>
      </c>
      <c r="E58">
        <f>LARGE(AA$2:AA$20, F58)</f>
        <v>2.2629000000000001</v>
      </c>
      <c r="F58">
        <v>2</v>
      </c>
      <c r="G58">
        <f t="shared" si="16"/>
        <v>2.2125232271725376E-2</v>
      </c>
      <c r="H58">
        <f t="shared" si="17"/>
        <v>8</v>
      </c>
      <c r="J58">
        <v>7</v>
      </c>
      <c r="K58" t="str">
        <f t="shared" si="0"/>
        <v>Space War</v>
      </c>
      <c r="L58" t="str">
        <f t="shared" si="0"/>
        <v>Cliff (IRE)</v>
      </c>
      <c r="M58" t="str">
        <f t="shared" si="0"/>
        <v>Alfies Angel (IRE)</v>
      </c>
      <c r="N58" t="str">
        <f t="shared" si="1"/>
        <v>Mininggold</v>
      </c>
      <c r="O58" t="str">
        <f t="shared" si="2"/>
        <v>Lucky Lodge</v>
      </c>
      <c r="P58" t="str">
        <f t="shared" si="3"/>
        <v>Operative</v>
      </c>
      <c r="Q58" t="str">
        <f t="shared" si="4"/>
        <v>Operative</v>
      </c>
      <c r="R58" t="str">
        <f t="shared" si="5"/>
        <v>Knockamany Bends (IRE)</v>
      </c>
      <c r="S58" t="str">
        <f t="shared" si="6"/>
        <v>Social Butterfly (IRE)</v>
      </c>
      <c r="V58">
        <f t="shared" si="7"/>
        <v>81</v>
      </c>
      <c r="W58">
        <f t="shared" si="8"/>
        <v>27</v>
      </c>
      <c r="X58">
        <f t="shared" si="9"/>
        <v>27</v>
      </c>
      <c r="Y58">
        <f t="shared" si="10"/>
        <v>8</v>
      </c>
      <c r="Z58">
        <f t="shared" si="10"/>
        <v>14</v>
      </c>
      <c r="AA58">
        <f t="shared" si="10"/>
        <v>2</v>
      </c>
      <c r="AB58">
        <f t="shared" si="11"/>
        <v>6</v>
      </c>
      <c r="AC58">
        <f t="shared" si="12"/>
        <v>8</v>
      </c>
      <c r="AD58">
        <f t="shared" si="13"/>
        <v>15</v>
      </c>
      <c r="AE58">
        <f t="shared" si="14"/>
        <v>13</v>
      </c>
      <c r="AF58">
        <f t="shared" si="14"/>
        <v>15</v>
      </c>
    </row>
    <row r="59" spans="1:33" hidden="1" outlineLevel="1">
      <c r="A59" t="s">
        <v>30</v>
      </c>
      <c r="B59" t="str">
        <f>INDEX(A$2:A$20,MATCH(C59,AC$2:AC$20,0))</f>
        <v>Lucky Lodge</v>
      </c>
      <c r="C59">
        <f>LARGE(AC$2:AC$20, D59)</f>
        <v>2.6819000000000002</v>
      </c>
      <c r="D59">
        <v>1</v>
      </c>
      <c r="E59">
        <f>LARGE(AC$2:AC$20, F59)</f>
        <v>2.3262</v>
      </c>
      <c r="F59">
        <v>2</v>
      </c>
      <c r="G59">
        <f t="shared" si="16"/>
        <v>0.13262985197061788</v>
      </c>
      <c r="H59">
        <f t="shared" si="17"/>
        <v>20</v>
      </c>
      <c r="J59">
        <v>8</v>
      </c>
      <c r="K59" t="str">
        <f t="shared" si="0"/>
        <v>Cliff (IRE)</v>
      </c>
      <c r="L59" t="str">
        <f t="shared" si="0"/>
        <v>Sunstorm</v>
      </c>
      <c r="M59" t="str">
        <f t="shared" si="0"/>
        <v>Cliff (IRE)</v>
      </c>
      <c r="N59" t="str">
        <f t="shared" si="1"/>
        <v>Alfies Angel (IRE)</v>
      </c>
      <c r="O59" t="str">
        <f t="shared" si="2"/>
        <v>Munfallet (IRE)</v>
      </c>
      <c r="P59" t="str">
        <f t="shared" si="3"/>
        <v>Alfies Angel (IRE)</v>
      </c>
      <c r="Q59" t="str">
        <f t="shared" si="4"/>
        <v>Alfies Angel (IRE)</v>
      </c>
      <c r="R59" t="str">
        <f t="shared" si="5"/>
        <v>Point Of Woods</v>
      </c>
      <c r="S59" t="str">
        <f t="shared" si="6"/>
        <v>Point Of Woods</v>
      </c>
      <c r="V59">
        <f t="shared" si="7"/>
        <v>68</v>
      </c>
      <c r="W59">
        <f t="shared" si="8"/>
        <v>4</v>
      </c>
      <c r="X59">
        <f t="shared" si="9"/>
        <v>4</v>
      </c>
      <c r="Y59">
        <f t="shared" si="10"/>
        <v>6</v>
      </c>
      <c r="Z59">
        <f t="shared" si="10"/>
        <v>13</v>
      </c>
      <c r="AA59">
        <f t="shared" si="10"/>
        <v>3</v>
      </c>
      <c r="AB59">
        <f t="shared" si="11"/>
        <v>12</v>
      </c>
      <c r="AC59">
        <f t="shared" si="12"/>
        <v>14</v>
      </c>
      <c r="AD59">
        <f t="shared" si="13"/>
        <v>4</v>
      </c>
      <c r="AE59">
        <f t="shared" si="14"/>
        <v>7</v>
      </c>
      <c r="AF59">
        <f t="shared" si="14"/>
        <v>9</v>
      </c>
    </row>
    <row r="60" spans="1:33" hidden="1" outlineLevel="1">
      <c r="A60" t="s">
        <v>26</v>
      </c>
      <c r="B60" t="str">
        <f>INDEX(A$2:A$20,MATCH(C60,Y$2:Y$20,0))</f>
        <v>Cliff (IRE)</v>
      </c>
      <c r="C60">
        <f>LARGE(Y$2:Y$20, D60)</f>
        <v>1.9104000000000001</v>
      </c>
      <c r="D60">
        <v>1</v>
      </c>
      <c r="E60">
        <f>LARGE(Y$2:Y$20, F60)</f>
        <v>1.8007</v>
      </c>
      <c r="F60">
        <v>2</v>
      </c>
      <c r="G60">
        <f t="shared" si="16"/>
        <v>5.7422529313232891E-2</v>
      </c>
      <c r="H60">
        <f t="shared" si="17"/>
        <v>14</v>
      </c>
      <c r="J60">
        <v>9</v>
      </c>
      <c r="K60" t="str">
        <f t="shared" si="0"/>
        <v>Social Butterfly (IRE)</v>
      </c>
      <c r="L60" t="str">
        <f t="shared" si="0"/>
        <v>Yorkshire Pudding</v>
      </c>
      <c r="M60" t="str">
        <f t="shared" si="0"/>
        <v>Sunstorm</v>
      </c>
      <c r="N60" t="str">
        <f t="shared" si="1"/>
        <v>Yorkshire Pudding</v>
      </c>
      <c r="O60" t="str">
        <f t="shared" si="2"/>
        <v>Mininggold</v>
      </c>
      <c r="P60" t="str">
        <f t="shared" si="3"/>
        <v>Social Butterfly (IRE)</v>
      </c>
      <c r="Q60" t="str">
        <f t="shared" si="4"/>
        <v>Social Butterfly (IRE)</v>
      </c>
      <c r="R60" t="str">
        <f t="shared" si="5"/>
        <v>Avenue Of Stars</v>
      </c>
      <c r="S60" t="str">
        <f t="shared" si="6"/>
        <v>Lucky Lodge</v>
      </c>
      <c r="V60">
        <f t="shared" si="7"/>
        <v>81</v>
      </c>
      <c r="W60">
        <f t="shared" si="8"/>
        <v>30</v>
      </c>
      <c r="X60">
        <f t="shared" si="9"/>
        <v>30</v>
      </c>
      <c r="Y60">
        <f t="shared" si="10"/>
        <v>4</v>
      </c>
      <c r="Z60">
        <f t="shared" si="10"/>
        <v>15</v>
      </c>
      <c r="AA60">
        <f t="shared" si="10"/>
        <v>7</v>
      </c>
      <c r="AB60">
        <f t="shared" si="11"/>
        <v>14</v>
      </c>
      <c r="AC60">
        <f t="shared" si="12"/>
        <v>4</v>
      </c>
      <c r="AD60">
        <f t="shared" si="13"/>
        <v>10</v>
      </c>
      <c r="AE60">
        <f t="shared" si="14"/>
        <v>16</v>
      </c>
      <c r="AF60">
        <f t="shared" si="14"/>
        <v>11</v>
      </c>
    </row>
    <row r="61" spans="1:33" hidden="1" outlineLevel="1">
      <c r="A61" t="s">
        <v>47</v>
      </c>
      <c r="B61" t="str">
        <f>INDEX(A$2:A$20,MATCH(C61,AD$2:AD$20,0))</f>
        <v>Operative</v>
      </c>
      <c r="C61">
        <f>LARGE(AD$2:AD$20, D61)</f>
        <v>27.1081</v>
      </c>
      <c r="D61">
        <v>1</v>
      </c>
      <c r="E61">
        <f>LARGE(AD$2:AD$20, F61)</f>
        <v>26.092400000000001</v>
      </c>
      <c r="F61">
        <v>2</v>
      </c>
      <c r="G61">
        <f t="shared" si="16"/>
        <v>3.7468505723381534E-2</v>
      </c>
      <c r="H61">
        <f t="shared" si="17"/>
        <v>10</v>
      </c>
      <c r="J61">
        <v>10</v>
      </c>
      <c r="K61" t="str">
        <f t="shared" si="0"/>
        <v>Avenue Of Stars</v>
      </c>
      <c r="L61" t="str">
        <f t="shared" si="0"/>
        <v>Mininggold</v>
      </c>
      <c r="M61" t="str">
        <f t="shared" si="0"/>
        <v>Lucky Lodge</v>
      </c>
      <c r="N61" t="str">
        <f t="shared" si="1"/>
        <v>Avenue Of Stars</v>
      </c>
      <c r="O61" t="str">
        <f t="shared" si="2"/>
        <v>Yorkshire Pudding</v>
      </c>
      <c r="P61" t="str">
        <f t="shared" si="3"/>
        <v>Yorkshire Pudding</v>
      </c>
      <c r="Q61" t="str">
        <f t="shared" si="4"/>
        <v>Yorkshire Pudding</v>
      </c>
      <c r="R61" t="str">
        <f t="shared" si="5"/>
        <v>Space War</v>
      </c>
      <c r="S61" t="str">
        <f t="shared" si="6"/>
        <v>Munfallet (IRE)</v>
      </c>
      <c r="V61">
        <f t="shared" si="7"/>
        <v>75</v>
      </c>
      <c r="W61">
        <f t="shared" si="8"/>
        <v>14</v>
      </c>
      <c r="X61">
        <f>IF(ISNA(W61),"",W61)</f>
        <v>14</v>
      </c>
      <c r="Y61">
        <f t="shared" si="10"/>
        <v>14</v>
      </c>
      <c r="Z61">
        <f t="shared" si="10"/>
        <v>2</v>
      </c>
      <c r="AA61">
        <f t="shared" si="10"/>
        <v>14</v>
      </c>
      <c r="AB61">
        <f t="shared" si="11"/>
        <v>16</v>
      </c>
      <c r="AC61">
        <f t="shared" si="12"/>
        <v>11</v>
      </c>
      <c r="AD61">
        <f t="shared" si="13"/>
        <v>9</v>
      </c>
      <c r="AE61">
        <f t="shared" si="14"/>
        <v>6</v>
      </c>
      <c r="AF61">
        <f t="shared" si="14"/>
        <v>3</v>
      </c>
    </row>
    <row r="62" spans="1:33" hidden="1" outlineLevel="1">
      <c r="A62" t="s">
        <v>116</v>
      </c>
      <c r="B62" t="str">
        <f>IF(OR(D2="5f ", D2="6f ", D2="7f ", D2="1m "), B57, IF(J2="2yo", B59, B53))</f>
        <v>Munfallet (IRE)</v>
      </c>
      <c r="J62">
        <v>11</v>
      </c>
      <c r="K62" t="str">
        <f t="shared" si="0"/>
        <v>Point Of Woods</v>
      </c>
      <c r="L62" t="str">
        <f t="shared" si="0"/>
        <v>Space War</v>
      </c>
      <c r="M62" t="str">
        <f t="shared" si="0"/>
        <v>Fink Hill (USA)</v>
      </c>
      <c r="N62" t="str">
        <f t="shared" si="1"/>
        <v>Social Butterfly (IRE)</v>
      </c>
      <c r="O62" t="str">
        <f t="shared" si="2"/>
        <v>Cliff (IRE)</v>
      </c>
      <c r="P62" t="str">
        <f t="shared" si="3"/>
        <v>Fink Hill (USA)</v>
      </c>
      <c r="Q62" t="str">
        <f t="shared" si="4"/>
        <v>Fink Hill (USA)</v>
      </c>
      <c r="R62" t="str">
        <f t="shared" si="5"/>
        <v>Alfies Angel (IRE)</v>
      </c>
      <c r="S62" t="str">
        <f t="shared" si="6"/>
        <v>Space War</v>
      </c>
      <c r="V62">
        <f t="shared" si="7"/>
        <v>64</v>
      </c>
      <c r="W62">
        <f t="shared" si="8"/>
        <v>13</v>
      </c>
      <c r="X62">
        <f t="shared" ref="X62:X80" si="18">IF(ISNA(W62),"",W62)</f>
        <v>13</v>
      </c>
      <c r="Y62">
        <f t="shared" si="10"/>
        <v>10</v>
      </c>
      <c r="Z62">
        <f t="shared" si="10"/>
        <v>6</v>
      </c>
      <c r="AA62">
        <f t="shared" si="10"/>
        <v>15</v>
      </c>
      <c r="AB62">
        <f t="shared" si="11"/>
        <v>11</v>
      </c>
      <c r="AC62">
        <f t="shared" si="12"/>
        <v>2</v>
      </c>
      <c r="AD62">
        <f t="shared" si="13"/>
        <v>11</v>
      </c>
      <c r="AE62">
        <f t="shared" si="14"/>
        <v>2</v>
      </c>
      <c r="AF62">
        <f t="shared" si="14"/>
        <v>7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Operative</v>
      </c>
      <c r="C63" t="str">
        <f>IF(G68="Handicap", INDEX(B53:B55,(MATCH(LARGE(D53:D55,3),D53:D55,0))))</f>
        <v>Mininggold</v>
      </c>
      <c r="D63" t="str">
        <f>IF(G68="Handicap", INDEX(B53:B55,(MATCH(LARGE(E53:E55,1),E53:E55,0))))</f>
        <v>Vallarta (IRE)</v>
      </c>
      <c r="G63" t="s">
        <v>68</v>
      </c>
      <c r="H63">
        <f>COUNTIF(A2:A30, "*")</f>
        <v>16</v>
      </c>
      <c r="J63">
        <v>12</v>
      </c>
      <c r="K63" t="str">
        <f t="shared" si="0"/>
        <v>Sunstorm</v>
      </c>
      <c r="L63" t="str">
        <f t="shared" si="0"/>
        <v>Someone Exciting</v>
      </c>
      <c r="M63" t="str">
        <f t="shared" si="0"/>
        <v>Avenue Of Stars</v>
      </c>
      <c r="N63" t="str">
        <f t="shared" si="1"/>
        <v>Someone Exciting</v>
      </c>
      <c r="O63" t="str">
        <f t="shared" si="2"/>
        <v>Alfies Angel (IRE)</v>
      </c>
      <c r="P63" t="str">
        <f t="shared" si="3"/>
        <v>Vallarta (IRE)</v>
      </c>
      <c r="Q63" t="str">
        <f t="shared" si="4"/>
        <v>Vallarta (IRE)</v>
      </c>
      <c r="R63" t="str">
        <f t="shared" si="5"/>
        <v>Mininggold</v>
      </c>
      <c r="S63" t="str">
        <f t="shared" si="6"/>
        <v>Yorkshire Pudding</v>
      </c>
      <c r="V63">
        <f t="shared" si="7"/>
        <v>47</v>
      </c>
      <c r="W63">
        <f t="shared" si="8"/>
        <v>-4</v>
      </c>
      <c r="X63">
        <f t="shared" si="18"/>
        <v>-4</v>
      </c>
      <c r="Y63">
        <f t="shared" si="10"/>
        <v>11</v>
      </c>
      <c r="Z63">
        <f t="shared" si="10"/>
        <v>8</v>
      </c>
      <c r="AA63">
        <f t="shared" si="10"/>
        <v>4</v>
      </c>
      <c r="AB63">
        <f t="shared" si="11"/>
        <v>8</v>
      </c>
      <c r="AC63">
        <f t="shared" si="12"/>
        <v>7</v>
      </c>
      <c r="AD63">
        <f t="shared" si="13"/>
        <v>7</v>
      </c>
      <c r="AE63">
        <f t="shared" si="14"/>
        <v>1</v>
      </c>
      <c r="AF63">
        <f t="shared" si="14"/>
        <v>1</v>
      </c>
    </row>
    <row r="64" spans="1:33" hidden="1" outlineLevel="1">
      <c r="A64" t="s">
        <v>48</v>
      </c>
      <c r="B64" t="str">
        <f>INDEX(B53:B63,MODE(MATCH(B53:B63,B53:B63,0)))</f>
        <v>Operative</v>
      </c>
      <c r="C64">
        <f>INDEX(AF$2:AF$20,MATCH(B64,A$2:A$20,0))</f>
        <v>10</v>
      </c>
      <c r="D64">
        <v>1</v>
      </c>
      <c r="E64">
        <f>SUMIF(B53:B61, B64, G53:G61)</f>
        <v>3.7468505723381534E-2</v>
      </c>
      <c r="F64">
        <v>0</v>
      </c>
      <c r="G64" t="str">
        <f>K2</f>
        <v>Racing UK Profits Returned To Racing Apprentice Handicap (Div 1)</v>
      </c>
      <c r="J64">
        <v>13</v>
      </c>
      <c r="K64" t="str">
        <f t="shared" si="0"/>
        <v>Lucky Lodge</v>
      </c>
      <c r="L64" t="str">
        <f t="shared" si="0"/>
        <v>Fink Hill (USA)</v>
      </c>
      <c r="M64" t="str">
        <f t="shared" si="0"/>
        <v>Yorkshire Pudding</v>
      </c>
      <c r="N64" t="str">
        <f t="shared" si="1"/>
        <v>Fink Hill (USA)</v>
      </c>
      <c r="O64" t="str">
        <f t="shared" si="2"/>
        <v>Point Of Woods</v>
      </c>
      <c r="P64" t="str">
        <f t="shared" si="3"/>
        <v>Lucky Lodge</v>
      </c>
      <c r="Q64" t="str">
        <f t="shared" si="4"/>
        <v>Lucky Lodge</v>
      </c>
      <c r="R64" t="str">
        <f t="shared" si="5"/>
        <v>Sunstorm</v>
      </c>
      <c r="S64" t="str">
        <f t="shared" si="6"/>
        <v>Someone Exciting</v>
      </c>
      <c r="V64">
        <f t="shared" si="7"/>
        <v>46</v>
      </c>
      <c r="W64">
        <f t="shared" si="8"/>
        <v>-9</v>
      </c>
      <c r="X64">
        <f t="shared" si="18"/>
        <v>-9</v>
      </c>
      <c r="Y64">
        <f t="shared" si="10"/>
        <v>2</v>
      </c>
      <c r="Z64">
        <f t="shared" si="10"/>
        <v>5</v>
      </c>
      <c r="AA64">
        <f t="shared" si="10"/>
        <v>13</v>
      </c>
      <c r="AB64">
        <f t="shared" si="11"/>
        <v>5</v>
      </c>
      <c r="AC64">
        <f t="shared" si="12"/>
        <v>1</v>
      </c>
      <c r="AD64">
        <f t="shared" si="13"/>
        <v>3</v>
      </c>
      <c r="AE64">
        <f t="shared" si="14"/>
        <v>3</v>
      </c>
      <c r="AF64">
        <f t="shared" si="14"/>
        <v>14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6f </v>
      </c>
      <c r="H65">
        <f>LARGE(G58:G60, 1)</f>
        <v>0.13262985197061788</v>
      </c>
      <c r="J65">
        <v>14</v>
      </c>
      <c r="K65" t="str">
        <f t="shared" si="0"/>
        <v>Fink Hill (USA)</v>
      </c>
      <c r="L65" t="str">
        <f t="shared" si="0"/>
        <v>Alfies Angel (IRE)</v>
      </c>
      <c r="M65" t="str">
        <f t="shared" si="0"/>
        <v>Point Of Woods</v>
      </c>
      <c r="N65" t="str">
        <f t="shared" si="1"/>
        <v>Knockamany Bends (IRE)</v>
      </c>
      <c r="O65" t="str">
        <f t="shared" si="2"/>
        <v>Someone Exciting</v>
      </c>
      <c r="P65" t="str">
        <f t="shared" si="3"/>
        <v>Sunstorm</v>
      </c>
      <c r="Q65" t="str">
        <f t="shared" si="4"/>
        <v>Sunstorm</v>
      </c>
      <c r="R65" t="str">
        <f t="shared" si="5"/>
        <v>Munfallet (IRE)</v>
      </c>
      <c r="S65" t="str">
        <f t="shared" si="6"/>
        <v>Sunstorm</v>
      </c>
      <c r="V65">
        <f t="shared" si="7"/>
        <v>44</v>
      </c>
      <c r="W65">
        <f t="shared" si="8"/>
        <v>-14</v>
      </c>
      <c r="X65">
        <f t="shared" si="18"/>
        <v>-14</v>
      </c>
      <c r="Y65">
        <f t="shared" si="10"/>
        <v>5</v>
      </c>
      <c r="Z65">
        <f t="shared" si="10"/>
        <v>9</v>
      </c>
      <c r="AA65">
        <f t="shared" si="10"/>
        <v>8</v>
      </c>
      <c r="AB65">
        <f t="shared" si="11"/>
        <v>2</v>
      </c>
      <c r="AC65">
        <f t="shared" si="12"/>
        <v>3</v>
      </c>
      <c r="AD65">
        <f t="shared" si="13"/>
        <v>1</v>
      </c>
      <c r="AE65">
        <f t="shared" si="14"/>
        <v>12</v>
      </c>
      <c r="AF65">
        <f t="shared" si="14"/>
        <v>4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3493</v>
      </c>
      <c r="H66">
        <f ca="1">LARGE(F53:F55, 1)</f>
        <v>0.22681896770545601</v>
      </c>
      <c r="J66">
        <v>15</v>
      </c>
      <c r="K66" t="str">
        <f t="shared" si="0"/>
        <v>Someone Exciting</v>
      </c>
      <c r="L66" t="str">
        <f t="shared" si="0"/>
        <v>Munfallet (IRE)</v>
      </c>
      <c r="M66" t="str">
        <f t="shared" si="0"/>
        <v>Social Butterfly (IRE)</v>
      </c>
      <c r="N66" t="str">
        <f t="shared" si="1"/>
        <v>Sunstorm</v>
      </c>
      <c r="O66" t="str">
        <f t="shared" si="2"/>
        <v>Knockamany Bends (IRE)</v>
      </c>
      <c r="P66" t="str">
        <f t="shared" si="3"/>
        <v>Space War</v>
      </c>
      <c r="Q66" t="str">
        <f t="shared" si="4"/>
        <v>Space War</v>
      </c>
      <c r="R66" t="str">
        <f t="shared" si="5"/>
        <v>Fink Hill (USA)</v>
      </c>
      <c r="S66" t="str">
        <f t="shared" si="6"/>
        <v>Fink Hill (USA)</v>
      </c>
      <c r="V66">
        <f t="shared" si="7"/>
        <v>43</v>
      </c>
      <c r="W66">
        <f t="shared" si="8"/>
        <v>-22</v>
      </c>
      <c r="X66">
        <f t="shared" si="18"/>
        <v>-22</v>
      </c>
      <c r="Y66">
        <f t="shared" si="10"/>
        <v>3</v>
      </c>
      <c r="Z66">
        <f t="shared" si="10"/>
        <v>4</v>
      </c>
      <c r="AA66">
        <f t="shared" si="10"/>
        <v>6</v>
      </c>
      <c r="AB66">
        <f t="shared" si="11"/>
        <v>4</v>
      </c>
      <c r="AC66">
        <f t="shared" si="12"/>
        <v>6</v>
      </c>
      <c r="AD66">
        <f t="shared" si="13"/>
        <v>13</v>
      </c>
      <c r="AE66">
        <f t="shared" si="14"/>
        <v>5</v>
      </c>
      <c r="AF66">
        <f t="shared" si="14"/>
        <v>2</v>
      </c>
    </row>
    <row r="67" spans="1:32" hidden="1" outlineLevel="1">
      <c r="A67" t="s">
        <v>67</v>
      </c>
      <c r="B67" t="str">
        <f ca="1">H67</f>
        <v>Vallarta (IRE)</v>
      </c>
      <c r="F67">
        <f>IF(H63&lt;11, F66+1, F66)</f>
        <v>0</v>
      </c>
      <c r="G67" t="str">
        <f>G2</f>
        <v>Soft</v>
      </c>
      <c r="H67" t="str">
        <f ca="1">INDEX(B53:B55,MATCH(H66,F53:F55,0))</f>
        <v>Vallarta (IRE)</v>
      </c>
      <c r="J67">
        <v>16</v>
      </c>
      <c r="K67" t="str">
        <f t="shared" si="0"/>
        <v>Knockamany Bends (IRE)</v>
      </c>
      <c r="L67" t="str">
        <f t="shared" si="0"/>
        <v>Knockamany Bends (IRE)</v>
      </c>
      <c r="M67" t="str">
        <f t="shared" si="0"/>
        <v>Knockamany Bends (IRE)</v>
      </c>
      <c r="N67" t="str">
        <f t="shared" si="1"/>
        <v>Cliff (IRE)</v>
      </c>
      <c r="O67" t="str">
        <f t="shared" si="2"/>
        <v>Sunstorm</v>
      </c>
      <c r="P67" t="str">
        <f t="shared" si="3"/>
        <v>Someone Exciting</v>
      </c>
      <c r="Q67" t="str">
        <f t="shared" si="4"/>
        <v>Someone Exciting</v>
      </c>
      <c r="R67" t="str">
        <f t="shared" si="5"/>
        <v>Yorkshire Pudding</v>
      </c>
      <c r="S67" t="str">
        <f t="shared" si="6"/>
        <v>Knockamany Bends (IRE)</v>
      </c>
      <c r="V67">
        <f t="shared" si="7"/>
        <v>41</v>
      </c>
      <c r="W67">
        <f t="shared" si="8"/>
        <v>-10</v>
      </c>
      <c r="X67">
        <f t="shared" si="18"/>
        <v>-10</v>
      </c>
      <c r="Y67">
        <f t="shared" si="10"/>
        <v>1</v>
      </c>
      <c r="Z67">
        <f t="shared" si="10"/>
        <v>1</v>
      </c>
      <c r="AA67">
        <f t="shared" si="10"/>
        <v>1</v>
      </c>
      <c r="AB67">
        <f t="shared" si="11"/>
        <v>3</v>
      </c>
      <c r="AC67">
        <f t="shared" si="12"/>
        <v>13</v>
      </c>
      <c r="AD67">
        <f t="shared" si="13"/>
        <v>2</v>
      </c>
      <c r="AE67">
        <f t="shared" si="14"/>
        <v>10</v>
      </c>
      <c r="AF67">
        <f t="shared" si="14"/>
        <v>10</v>
      </c>
    </row>
    <row r="68" spans="1:32" hidden="1" outlineLevel="1">
      <c r="A68" t="str">
        <f ca="1">INDEX(B62:B67,MODE(MATCH(B62:B67,B62:B67,0)))</f>
        <v>Operative</v>
      </c>
      <c r="B68" t="str">
        <f ca="1">IF(ISNA(A68), B56, A68)</f>
        <v>Operative</v>
      </c>
      <c r="C68">
        <f ca="1">INDEX(AF$2:AF$20,MATCH(B68,A$2:A$20,0))</f>
        <v>10</v>
      </c>
      <c r="D68">
        <v>1</v>
      </c>
      <c r="F68">
        <f ca="1">IF(E70&gt;0.5, F67+1, F67)</f>
        <v>0</v>
      </c>
      <c r="G68" t="str">
        <f>I2</f>
        <v>Handicap</v>
      </c>
      <c r="H68">
        <f ca="1">IF(G66&gt;10000, G70+1, G70)</f>
        <v>-2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Operative</v>
      </c>
      <c r="C69">
        <f ca="1">INDEX(AF$2:AF$20,MATCH(B69,A$2:A$20,0))</f>
        <v>10</v>
      </c>
      <c r="D69">
        <v>1</v>
      </c>
      <c r="F69">
        <f ca="1">IF(E70&gt;1, F68+1, F68)</f>
        <v>0</v>
      </c>
      <c r="G69">
        <f ca="1">IF(G66&lt;5000, F70-1, F70)</f>
        <v>-1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Operative</v>
      </c>
      <c r="C70">
        <f ca="1">INDEX(AF$2:AF$20,MATCH(B70,A$2:A$20,0))</f>
        <v>10</v>
      </c>
      <c r="D70">
        <v>1</v>
      </c>
      <c r="E70">
        <f ca="1">SUMIF(B53:B61, B70, G53:G61)</f>
        <v>3.7468505723381534E-2</v>
      </c>
      <c r="F70">
        <f ca="1">IF(E70&gt;1.5, F69+1, F69)</f>
        <v>0</v>
      </c>
      <c r="G70">
        <f ca="1">IF(H63&gt;15, G69-1, G69)</f>
        <v>-2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Vallarta (IRE)</v>
      </c>
      <c r="C72">
        <f>C53</f>
        <v>243.69380000000001</v>
      </c>
      <c r="D72">
        <f>(1/C72)*(C72-C73)</f>
        <v>6.1068439164229875E-2</v>
      </c>
      <c r="E72">
        <f>H53</f>
        <v>3.5</v>
      </c>
      <c r="F72">
        <f>(E72*10)-10</f>
        <v>25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Operative</v>
      </c>
      <c r="C73">
        <f t="shared" si="19"/>
        <v>228.81180000000001</v>
      </c>
      <c r="D73">
        <f>(1/C73)*(C73-C74)</f>
        <v>9.4020500690960879E-2</v>
      </c>
      <c r="E73">
        <f t="shared" ref="E73:E74" si="20">H54</f>
        <v>10</v>
      </c>
      <c r="F73">
        <f>(E73*10)-10</f>
        <v>90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Mininggold</v>
      </c>
      <c r="C74">
        <f t="shared" si="19"/>
        <v>207.2988</v>
      </c>
      <c r="E74">
        <f t="shared" si="20"/>
        <v>12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3.5</v>
      </c>
      <c r="C77">
        <f>SMALL(AF2:AF50, 1)</f>
        <v>3.5</v>
      </c>
      <c r="D77" t="str">
        <f>IF(G77&lt;=3, "YES", "NO")</f>
        <v>NO</v>
      </c>
      <c r="E77">
        <f>IF(C77=0,SMALL(AF2:AF49,2), C77)</f>
        <v>3.5</v>
      </c>
      <c r="F77">
        <f>IF(E77=0, SMALL(AF2:AF49, 3), E77)</f>
        <v>3.5</v>
      </c>
      <c r="G77">
        <f>IF(F77=0, SMALL(AF2:AF49, 4), F77)</f>
        <v>3.5</v>
      </c>
      <c r="H77" t="str">
        <f>INDEX(A2:A50, MATCH(G77, AF2:AF50, 0))</f>
        <v>Vallarta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243.69380000000001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243.69380000000001</v>
      </c>
      <c r="C79">
        <f>C78/B79</f>
        <v>4.103510224716427E-5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Vallarta (IRE) is highly rated.</v>
      </c>
      <c r="H79" t="str">
        <f>INDEX(A2:A50, MATCH(B79, AE2:AE50, 0))</f>
        <v>Vallarta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19.961400000000001</v>
      </c>
      <c r="C80">
        <f>(B81-B80)+0.01</f>
        <v>0.57789999999999808</v>
      </c>
      <c r="D80" t="str">
        <f>D2</f>
        <v xml:space="preserve">6f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20.529299999999999</v>
      </c>
      <c r="C81">
        <f>C80/B81</f>
        <v>2.8150009985727625E-2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Knockamany Bends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Redcar</v>
      </c>
    </row>
    <row r="82" spans="1:19" hidden="1" outlineLevel="1">
      <c r="A82" t="s">
        <v>110</v>
      </c>
      <c r="B82">
        <f>INDEX(M2:M49, MATCH(H77, A2:A49, 0))</f>
        <v>94.6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94.6</v>
      </c>
      <c r="C83">
        <f>C82/B83</f>
        <v>1.0570824524312897E-4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Vallarta (IRE)is the form horse.</v>
      </c>
      <c r="H83" t="str">
        <f>INDEX(A2:A50,MATCH(B83,INDEX(M2:M50,0)))</f>
        <v>Knockamany Bends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2.3262</v>
      </c>
      <c r="C84">
        <f>(B85-B84)+0.01</f>
        <v>0.36570000000000014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2.6819000000000002</v>
      </c>
      <c r="C85">
        <f>C84/B85</f>
        <v>0.1363585517729968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Lucky Lodge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22.477599999999999</v>
      </c>
      <c r="C86">
        <f>(B87-B86)+0.01</f>
        <v>4.6405000000000012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27.1081</v>
      </c>
      <c r="C87">
        <f>C86/B87</f>
        <v>0.17118499636639975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Operative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0.46579999999999999</v>
      </c>
      <c r="C88">
        <f>B89-B88</f>
        <v>1.4446000000000001</v>
      </c>
      <c r="H88" t="str">
        <f>INDEX(X2:X50, MATCH(B88, Y2:Y50, 0))</f>
        <v>Bridgwater, Miss P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1.9104000000000001</v>
      </c>
      <c r="C89">
        <f>C88/B89</f>
        <v>0.75617671691792299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McManoman, Faye is 75.62% ahead of Bridgwater, Miss P. </v>
      </c>
      <c r="H89" t="str">
        <f>INDEX(X2:X50, MATCH(B89, Y2:Y50, 0))</f>
        <v>McManoman, Faye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49.16</v>
      </c>
      <c r="C90">
        <f>(B91-B90)+0.01</f>
        <v>25.654800000000005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74.8048</v>
      </c>
      <c r="C91">
        <f>(C90+0.01)/(B91+0.01)</f>
        <v>0.34304442436523264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Avenue Of Stars outperformed Vallarta (IRE) significantly.</v>
      </c>
      <c r="H91" t="str">
        <f>INDEX(A2:A50, MATCH(B91, N2:N50, 0))</f>
        <v>Avenue Of Stars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0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8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</v>
      </c>
    </row>
    <row r="96" spans="1:19" hidden="1" outlineLevel="1">
      <c r="A96" t="s">
        <v>70</v>
      </c>
      <c r="B96">
        <f>INDEX(Sheet1!H:H, MATCH($A$51, Sheet1!$A:$A,0))</f>
        <v>0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0.375</v>
      </c>
      <c r="C97" t="b">
        <f>IF(AND($B$94&gt;15,B97&gt;0.25),B56)</f>
        <v>0</v>
      </c>
      <c r="D97">
        <f t="shared" si="22"/>
        <v>6</v>
      </c>
      <c r="E97">
        <f t="shared" si="23"/>
        <v>1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0.125</v>
      </c>
      <c r="C101" t="b">
        <f>IF(AND($B$94&gt;15,B101&gt;0.25),B60)</f>
        <v>0</v>
      </c>
      <c r="D101">
        <f t="shared" si="22"/>
        <v>5</v>
      </c>
      <c r="E101">
        <f t="shared" si="23"/>
        <v>2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7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2.42578125" bestFit="1" customWidth="1"/>
    <col min="2" max="2" width="19.7109375" bestFit="1" customWidth="1"/>
    <col min="3" max="3" width="15.28515625" bestFit="1" customWidth="1"/>
    <col min="4" max="4" width="17.7109375" bestFit="1" customWidth="1"/>
    <col min="5" max="5" width="11" bestFit="1" customWidth="1"/>
    <col min="6" max="6" width="13.28515625" bestFit="1" customWidth="1"/>
    <col min="7" max="7" width="88" bestFit="1" customWidth="1"/>
    <col min="8" max="8" width="20.140625" bestFit="1" customWidth="1"/>
    <col min="9" max="9" width="10.140625" bestFit="1" customWidth="1"/>
    <col min="10" max="10" width="16.28515625" bestFit="1" customWidth="1"/>
    <col min="11" max="11" width="43.28515625" bestFit="1" customWidth="1"/>
    <col min="12" max="19" width="22.425781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6.7109375" bestFit="1" customWidth="1"/>
    <col min="25" max="25" width="14.42578125" bestFit="1" customWidth="1"/>
    <col min="26" max="26" width="22.42578125" bestFit="1" customWidth="1"/>
    <col min="27" max="27" width="15" bestFit="1" customWidth="1"/>
    <col min="28" max="28" width="20.855468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7.71093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1221</v>
      </c>
      <c r="B2" s="1">
        <v>0.64583333333333337</v>
      </c>
      <c r="C2" t="s">
        <v>224</v>
      </c>
      <c r="D2" t="s">
        <v>801</v>
      </c>
      <c r="F2">
        <v>7087</v>
      </c>
      <c r="G2" t="s">
        <v>231</v>
      </c>
      <c r="H2" t="s">
        <v>232</v>
      </c>
      <c r="I2" t="s">
        <v>5</v>
      </c>
      <c r="J2" t="s">
        <v>778</v>
      </c>
      <c r="K2" t="s">
        <v>1220</v>
      </c>
      <c r="L2">
        <v>3</v>
      </c>
      <c r="M2">
        <v>93.928200000000004</v>
      </c>
      <c r="N2">
        <v>64.970299999999995</v>
      </c>
      <c r="O2">
        <v>35.030500000000004</v>
      </c>
      <c r="P2">
        <v>10.170400000000001</v>
      </c>
      <c r="Q2">
        <v>5.6729000000000003</v>
      </c>
      <c r="R2">
        <v>6.1300999999999997</v>
      </c>
      <c r="S2">
        <v>2.6880999999999999</v>
      </c>
      <c r="T2">
        <v>2.7225999999999999</v>
      </c>
      <c r="U2">
        <v>0</v>
      </c>
      <c r="V2">
        <v>0</v>
      </c>
      <c r="W2">
        <v>21.449300000000001</v>
      </c>
      <c r="X2" t="s">
        <v>1222</v>
      </c>
      <c r="Y2">
        <v>0.3886</v>
      </c>
      <c r="Z2" t="s">
        <v>725</v>
      </c>
      <c r="AA2">
        <v>1.7614000000000001</v>
      </c>
      <c r="AB2" t="s">
        <v>471</v>
      </c>
      <c r="AC2">
        <v>2.1166999999999998</v>
      </c>
      <c r="AD2">
        <v>29.716699999999999</v>
      </c>
      <c r="AE2" s="23">
        <v>280.63869999999997</v>
      </c>
      <c r="AF2">
        <v>6</v>
      </c>
      <c r="AG2">
        <v>80</v>
      </c>
    </row>
    <row r="3" spans="1:33">
      <c r="A3" t="s">
        <v>1223</v>
      </c>
      <c r="B3" s="1">
        <v>0.64583333333333337</v>
      </c>
      <c r="C3" t="s">
        <v>224</v>
      </c>
      <c r="D3" t="s">
        <v>801</v>
      </c>
      <c r="F3">
        <v>7087</v>
      </c>
      <c r="G3" t="s">
        <v>231</v>
      </c>
      <c r="H3" t="s">
        <v>232</v>
      </c>
      <c r="I3" t="s">
        <v>5</v>
      </c>
      <c r="J3" t="s">
        <v>778</v>
      </c>
      <c r="K3" t="s">
        <v>1220</v>
      </c>
      <c r="L3">
        <v>3</v>
      </c>
      <c r="M3">
        <v>68.39</v>
      </c>
      <c r="N3">
        <v>78.656000000000006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18.668600000000001</v>
      </c>
      <c r="X3" t="s">
        <v>441</v>
      </c>
      <c r="Y3">
        <v>1.9568000000000001</v>
      </c>
      <c r="Z3" t="s">
        <v>442</v>
      </c>
      <c r="AA3">
        <v>1.5294000000000001</v>
      </c>
      <c r="AB3" t="s">
        <v>1224</v>
      </c>
      <c r="AC3">
        <v>2.7578</v>
      </c>
      <c r="AD3">
        <v>27.8</v>
      </c>
      <c r="AE3">
        <v>266.52589999999998</v>
      </c>
      <c r="AF3">
        <v>12</v>
      </c>
      <c r="AG3">
        <v>75</v>
      </c>
    </row>
    <row r="4" spans="1:33">
      <c r="A4" t="s">
        <v>1225</v>
      </c>
      <c r="B4" s="1">
        <v>0.64583333333333337</v>
      </c>
      <c r="C4" t="s">
        <v>224</v>
      </c>
      <c r="D4" t="s">
        <v>801</v>
      </c>
      <c r="F4">
        <v>7087</v>
      </c>
      <c r="G4" t="s">
        <v>231</v>
      </c>
      <c r="H4" t="s">
        <v>232</v>
      </c>
      <c r="I4" t="s">
        <v>5</v>
      </c>
      <c r="J4" t="s">
        <v>778</v>
      </c>
      <c r="K4" t="s">
        <v>1220</v>
      </c>
      <c r="L4">
        <v>5</v>
      </c>
      <c r="M4">
        <v>93.698099999999997</v>
      </c>
      <c r="N4">
        <v>60.12</v>
      </c>
      <c r="O4">
        <v>19.099</v>
      </c>
      <c r="P4">
        <v>12.151</v>
      </c>
      <c r="Q4">
        <v>4.5399000000000003</v>
      </c>
      <c r="R4">
        <v>5.5018000000000002</v>
      </c>
      <c r="S4">
        <v>3.8679000000000001</v>
      </c>
      <c r="T4">
        <v>2.0072999999999999</v>
      </c>
      <c r="U4">
        <v>1.3458000000000001</v>
      </c>
      <c r="V4">
        <v>1.4805999999999999</v>
      </c>
      <c r="W4">
        <v>22.439299999999999</v>
      </c>
      <c r="X4" t="s">
        <v>617</v>
      </c>
      <c r="Y4">
        <v>0.3962</v>
      </c>
      <c r="Z4" t="s">
        <v>474</v>
      </c>
      <c r="AA4">
        <v>2.2176999999999998</v>
      </c>
      <c r="AB4" t="s">
        <v>303</v>
      </c>
      <c r="AC4">
        <v>1.5967</v>
      </c>
      <c r="AD4">
        <v>18.073</v>
      </c>
      <c r="AE4">
        <v>248.5342</v>
      </c>
      <c r="AF4">
        <v>5</v>
      </c>
      <c r="AG4">
        <v>75</v>
      </c>
    </row>
    <row r="5" spans="1:33">
      <c r="A5" t="s">
        <v>1226</v>
      </c>
      <c r="B5" s="1">
        <v>0.64583333333333337</v>
      </c>
      <c r="C5" t="s">
        <v>224</v>
      </c>
      <c r="D5" t="s">
        <v>801</v>
      </c>
      <c r="F5">
        <v>7087</v>
      </c>
      <c r="G5" t="s">
        <v>231</v>
      </c>
      <c r="H5" t="s">
        <v>232</v>
      </c>
      <c r="I5" t="s">
        <v>5</v>
      </c>
      <c r="J5" t="s">
        <v>778</v>
      </c>
      <c r="K5" t="s">
        <v>1220</v>
      </c>
      <c r="L5">
        <v>4</v>
      </c>
      <c r="M5">
        <v>69.87</v>
      </c>
      <c r="N5">
        <v>70.703999999999994</v>
      </c>
      <c r="O5">
        <v>28.1798</v>
      </c>
      <c r="P5">
        <v>6.6210000000000004</v>
      </c>
      <c r="Q5">
        <v>5.1288</v>
      </c>
      <c r="R5">
        <v>4.1908000000000003</v>
      </c>
      <c r="S5">
        <v>3.2336</v>
      </c>
      <c r="T5">
        <v>1.6920999999999999</v>
      </c>
      <c r="U5">
        <v>1.3745000000000001</v>
      </c>
      <c r="V5">
        <v>0</v>
      </c>
      <c r="W5">
        <v>18.601400000000002</v>
      </c>
      <c r="X5" t="s">
        <v>1227</v>
      </c>
      <c r="Y5">
        <v>0.23100000000000001</v>
      </c>
      <c r="Z5" t="s">
        <v>709</v>
      </c>
      <c r="AA5">
        <v>0.82950000000000002</v>
      </c>
      <c r="AB5" t="s">
        <v>1228</v>
      </c>
      <c r="AC5">
        <v>4.5269000000000004</v>
      </c>
      <c r="AD5">
        <v>11.177099999999999</v>
      </c>
      <c r="AE5">
        <v>227.9161</v>
      </c>
      <c r="AF5">
        <v>12</v>
      </c>
      <c r="AG5">
        <v>73</v>
      </c>
    </row>
    <row r="6" spans="1:33">
      <c r="A6" t="s">
        <v>1229</v>
      </c>
      <c r="B6" s="1">
        <v>0.64583333333333337</v>
      </c>
      <c r="C6" t="s">
        <v>224</v>
      </c>
      <c r="D6" t="s">
        <v>801</v>
      </c>
      <c r="F6">
        <v>7087</v>
      </c>
      <c r="G6" t="s">
        <v>231</v>
      </c>
      <c r="H6" t="s">
        <v>232</v>
      </c>
      <c r="I6" t="s">
        <v>5</v>
      </c>
      <c r="J6" t="s">
        <v>778</v>
      </c>
      <c r="K6" t="s">
        <v>1220</v>
      </c>
      <c r="L6">
        <v>3</v>
      </c>
      <c r="M6">
        <v>85.594300000000004</v>
      </c>
      <c r="N6">
        <v>45.5976</v>
      </c>
      <c r="O6">
        <v>25.0718</v>
      </c>
      <c r="P6">
        <v>12.763199999999999</v>
      </c>
      <c r="Q6">
        <v>5.4977999999999998</v>
      </c>
      <c r="R6">
        <v>2.3256000000000001</v>
      </c>
      <c r="S6">
        <v>3.1074999999999999</v>
      </c>
      <c r="T6">
        <v>1.585</v>
      </c>
      <c r="U6">
        <v>0</v>
      </c>
      <c r="V6">
        <v>0</v>
      </c>
      <c r="W6">
        <v>19.665700000000001</v>
      </c>
      <c r="X6" t="s">
        <v>444</v>
      </c>
      <c r="Y6">
        <v>2.2656000000000001</v>
      </c>
      <c r="Z6" t="s">
        <v>357</v>
      </c>
      <c r="AA6">
        <v>3.1413000000000002</v>
      </c>
      <c r="AB6" t="s">
        <v>604</v>
      </c>
      <c r="AC6">
        <v>1.5932999999999999</v>
      </c>
      <c r="AD6">
        <v>6.8164999999999996</v>
      </c>
      <c r="AE6">
        <v>218.16970000000001</v>
      </c>
      <c r="AF6">
        <v>6.5</v>
      </c>
      <c r="AG6">
        <v>73</v>
      </c>
    </row>
    <row r="7" spans="1:33">
      <c r="A7" t="s">
        <v>1230</v>
      </c>
      <c r="B7" s="1">
        <v>0.64583333333333337</v>
      </c>
      <c r="C7" t="s">
        <v>224</v>
      </c>
      <c r="D7" t="s">
        <v>801</v>
      </c>
      <c r="F7">
        <v>7087</v>
      </c>
      <c r="G7" t="s">
        <v>231</v>
      </c>
      <c r="H7" t="s">
        <v>232</v>
      </c>
      <c r="I7" t="s">
        <v>5</v>
      </c>
      <c r="J7" t="s">
        <v>778</v>
      </c>
      <c r="K7" t="s">
        <v>1220</v>
      </c>
      <c r="L7">
        <v>3</v>
      </c>
      <c r="M7">
        <v>53.895000000000003</v>
      </c>
      <c r="N7">
        <v>65.656300000000002</v>
      </c>
      <c r="O7">
        <v>28.015000000000001</v>
      </c>
      <c r="P7">
        <v>9.1396999999999995</v>
      </c>
      <c r="Q7">
        <v>5.8255999999999997</v>
      </c>
      <c r="R7">
        <v>5.2286999999999999</v>
      </c>
      <c r="S7">
        <v>2.7536999999999998</v>
      </c>
      <c r="T7">
        <v>1.9201999999999999</v>
      </c>
      <c r="U7">
        <v>0.88680000000000003</v>
      </c>
      <c r="V7">
        <v>0</v>
      </c>
      <c r="W7">
        <v>16.377099999999999</v>
      </c>
      <c r="X7" t="s">
        <v>469</v>
      </c>
      <c r="Y7">
        <v>1.4651000000000001</v>
      </c>
      <c r="Z7" t="s">
        <v>470</v>
      </c>
      <c r="AA7">
        <v>1.0568</v>
      </c>
      <c r="AB7" t="s">
        <v>577</v>
      </c>
      <c r="AC7">
        <v>1.3347</v>
      </c>
      <c r="AD7">
        <v>17.299499999999998</v>
      </c>
      <c r="AE7">
        <v>212.3963</v>
      </c>
      <c r="AF7">
        <v>10</v>
      </c>
      <c r="AG7">
        <v>70</v>
      </c>
    </row>
    <row r="8" spans="1:33">
      <c r="A8" t="s">
        <v>1231</v>
      </c>
      <c r="B8" s="1">
        <v>0.64583333333333337</v>
      </c>
      <c r="C8" t="s">
        <v>224</v>
      </c>
      <c r="D8" t="s">
        <v>801</v>
      </c>
      <c r="F8">
        <v>7087</v>
      </c>
      <c r="G8" t="s">
        <v>231</v>
      </c>
      <c r="H8" t="s">
        <v>232</v>
      </c>
      <c r="I8" t="s">
        <v>5</v>
      </c>
      <c r="J8" t="s">
        <v>778</v>
      </c>
      <c r="K8" t="s">
        <v>1220</v>
      </c>
      <c r="L8">
        <v>3</v>
      </c>
      <c r="M8">
        <v>87.558099999999996</v>
      </c>
      <c r="N8">
        <v>50.689</v>
      </c>
      <c r="O8">
        <v>18.633700000000001</v>
      </c>
      <c r="P8">
        <v>6.1093999999999999</v>
      </c>
      <c r="Q8">
        <v>3.0905999999999998</v>
      </c>
      <c r="R8">
        <v>0</v>
      </c>
      <c r="S8">
        <v>0</v>
      </c>
      <c r="T8">
        <v>0</v>
      </c>
      <c r="U8">
        <v>0</v>
      </c>
      <c r="V8">
        <v>0</v>
      </c>
      <c r="W8">
        <v>19.97</v>
      </c>
      <c r="X8" t="s">
        <v>477</v>
      </c>
      <c r="Y8">
        <v>0.90510000000000002</v>
      </c>
      <c r="Z8" t="s">
        <v>1232</v>
      </c>
      <c r="AA8">
        <v>0.75</v>
      </c>
      <c r="AB8" t="s">
        <v>577</v>
      </c>
      <c r="AC8">
        <v>1.3347</v>
      </c>
      <c r="AD8">
        <v>11.6</v>
      </c>
      <c r="AE8">
        <v>212.2672</v>
      </c>
      <c r="AF8">
        <v>4.5</v>
      </c>
      <c r="AG8">
        <v>73</v>
      </c>
    </row>
    <row r="9" spans="1:33">
      <c r="A9" t="s">
        <v>1233</v>
      </c>
      <c r="B9" s="1">
        <v>0.64583333333333337</v>
      </c>
      <c r="C9" t="s">
        <v>224</v>
      </c>
      <c r="D9" t="s">
        <v>801</v>
      </c>
      <c r="F9">
        <v>7087</v>
      </c>
      <c r="G9" t="s">
        <v>231</v>
      </c>
      <c r="H9" t="s">
        <v>232</v>
      </c>
      <c r="I9" t="s">
        <v>5</v>
      </c>
      <c r="J9" t="s">
        <v>778</v>
      </c>
      <c r="K9" t="s">
        <v>1220</v>
      </c>
      <c r="L9">
        <v>4</v>
      </c>
      <c r="M9">
        <v>58.868499999999997</v>
      </c>
      <c r="N9">
        <v>62.192</v>
      </c>
      <c r="O9">
        <v>31.6037</v>
      </c>
      <c r="P9">
        <v>5.6569000000000003</v>
      </c>
      <c r="Q9">
        <v>3.7044999999999999</v>
      </c>
      <c r="R9">
        <v>6.5617000000000001</v>
      </c>
      <c r="S9">
        <v>2.1686000000000001</v>
      </c>
      <c r="T9">
        <v>1.7968999999999999</v>
      </c>
      <c r="U9">
        <v>1.2961</v>
      </c>
      <c r="V9">
        <v>0.78339999999999999</v>
      </c>
      <c r="W9">
        <v>16.449300000000001</v>
      </c>
      <c r="X9" t="s">
        <v>1089</v>
      </c>
      <c r="Y9">
        <v>0.62819999999999998</v>
      </c>
      <c r="Z9" t="s">
        <v>728</v>
      </c>
      <c r="AA9">
        <v>1.1657999999999999</v>
      </c>
      <c r="AB9" t="s">
        <v>577</v>
      </c>
      <c r="AC9">
        <v>1.2522</v>
      </c>
      <c r="AD9">
        <v>15.2525</v>
      </c>
      <c r="AE9">
        <v>209.3802</v>
      </c>
      <c r="AF9">
        <v>16</v>
      </c>
      <c r="AG9">
        <v>69</v>
      </c>
    </row>
    <row r="10" spans="1:33">
      <c r="A10" t="s">
        <v>1234</v>
      </c>
      <c r="B10" s="1">
        <v>0.64583333333333337</v>
      </c>
      <c r="C10" t="s">
        <v>224</v>
      </c>
      <c r="D10" t="s">
        <v>801</v>
      </c>
      <c r="F10">
        <v>7087</v>
      </c>
      <c r="G10" t="s">
        <v>231</v>
      </c>
      <c r="H10" t="s">
        <v>232</v>
      </c>
      <c r="I10" t="s">
        <v>5</v>
      </c>
      <c r="J10" t="s">
        <v>778</v>
      </c>
      <c r="K10" t="s">
        <v>1220</v>
      </c>
      <c r="L10">
        <v>3</v>
      </c>
      <c r="M10">
        <v>81.099999999999994</v>
      </c>
      <c r="N10">
        <v>38.276000000000003</v>
      </c>
      <c r="O10">
        <v>32.450800000000001</v>
      </c>
      <c r="P10">
        <v>9.5578000000000003</v>
      </c>
      <c r="Q10">
        <v>6.8345000000000002</v>
      </c>
      <c r="R10">
        <v>0</v>
      </c>
      <c r="S10">
        <v>0</v>
      </c>
      <c r="T10">
        <v>0</v>
      </c>
      <c r="U10">
        <v>0</v>
      </c>
      <c r="V10">
        <v>0</v>
      </c>
      <c r="W10">
        <v>11.8393</v>
      </c>
      <c r="X10" t="s">
        <v>473</v>
      </c>
      <c r="Y10">
        <v>1.3977999999999999</v>
      </c>
      <c r="Z10" t="s">
        <v>631</v>
      </c>
      <c r="AA10">
        <v>0.4</v>
      </c>
      <c r="AB10" t="s">
        <v>632</v>
      </c>
      <c r="AC10">
        <v>0.6573</v>
      </c>
      <c r="AD10">
        <v>5.3</v>
      </c>
      <c r="AE10">
        <v>202.59370000000001</v>
      </c>
      <c r="AF10">
        <v>25</v>
      </c>
      <c r="AG10">
        <v>70</v>
      </c>
    </row>
    <row r="11" spans="1:33">
      <c r="A11" t="s">
        <v>1235</v>
      </c>
      <c r="B11" s="1">
        <v>0.64583333333333337</v>
      </c>
      <c r="C11" t="s">
        <v>224</v>
      </c>
      <c r="D11" t="s">
        <v>801</v>
      </c>
      <c r="F11">
        <v>7087</v>
      </c>
      <c r="G11" t="s">
        <v>231</v>
      </c>
      <c r="H11" t="s">
        <v>232</v>
      </c>
      <c r="I11" t="s">
        <v>5</v>
      </c>
      <c r="J11" t="s">
        <v>778</v>
      </c>
      <c r="K11" t="s">
        <v>1220</v>
      </c>
      <c r="L11">
        <v>3</v>
      </c>
      <c r="M11">
        <v>78.105000000000004</v>
      </c>
      <c r="N11">
        <v>42.632599999999996</v>
      </c>
      <c r="O11">
        <v>17.528300000000002</v>
      </c>
      <c r="P11">
        <v>8.0643999999999991</v>
      </c>
      <c r="Q11">
        <v>7.7877000000000001</v>
      </c>
      <c r="R11">
        <v>2.0748000000000002</v>
      </c>
      <c r="S11">
        <v>1.5885</v>
      </c>
      <c r="T11">
        <v>0</v>
      </c>
      <c r="U11">
        <v>0</v>
      </c>
      <c r="V11">
        <v>0</v>
      </c>
      <c r="W11">
        <v>17.737100000000002</v>
      </c>
      <c r="X11" t="s">
        <v>644</v>
      </c>
      <c r="Y11">
        <v>2.3515999999999999</v>
      </c>
      <c r="Z11" t="s">
        <v>470</v>
      </c>
      <c r="AA11">
        <v>1.6284000000000001</v>
      </c>
      <c r="AB11" t="s">
        <v>335</v>
      </c>
      <c r="AC11">
        <v>2.2679999999999998</v>
      </c>
      <c r="AD11">
        <v>15.853899999999999</v>
      </c>
      <c r="AE11">
        <v>202.23949999999999</v>
      </c>
      <c r="AF11">
        <v>10</v>
      </c>
      <c r="AG11">
        <v>72</v>
      </c>
    </row>
    <row r="12" spans="1:33">
      <c r="A12" t="s">
        <v>1236</v>
      </c>
      <c r="B12" s="1">
        <v>0.64583333333333337</v>
      </c>
      <c r="C12" t="s">
        <v>224</v>
      </c>
      <c r="D12" t="s">
        <v>801</v>
      </c>
      <c r="F12">
        <v>7087</v>
      </c>
      <c r="G12" t="s">
        <v>231</v>
      </c>
      <c r="H12" t="s">
        <v>232</v>
      </c>
      <c r="I12" t="s">
        <v>5</v>
      </c>
      <c r="J12" t="s">
        <v>778</v>
      </c>
      <c r="K12" t="s">
        <v>1220</v>
      </c>
      <c r="L12">
        <v>3</v>
      </c>
      <c r="M12">
        <v>67.41</v>
      </c>
      <c r="N12">
        <v>61.483899999999998</v>
      </c>
      <c r="O12">
        <v>17.907</v>
      </c>
      <c r="P12">
        <v>13.300700000000001</v>
      </c>
      <c r="Q12">
        <v>5.2362000000000002</v>
      </c>
      <c r="R12">
        <v>5.3140999999999998</v>
      </c>
      <c r="S12">
        <v>3.0663</v>
      </c>
      <c r="T12">
        <v>2.4504999999999999</v>
      </c>
      <c r="U12">
        <v>1.7718</v>
      </c>
      <c r="V12">
        <v>1.4118999999999999</v>
      </c>
      <c r="W12">
        <v>0</v>
      </c>
      <c r="X12" t="s">
        <v>461</v>
      </c>
      <c r="Y12">
        <v>1.3963000000000001</v>
      </c>
      <c r="Z12" t="s">
        <v>462</v>
      </c>
      <c r="AA12">
        <v>1.1508</v>
      </c>
      <c r="AB12" t="s">
        <v>463</v>
      </c>
      <c r="AC12">
        <v>1.1332</v>
      </c>
      <c r="AD12">
        <v>13.2257</v>
      </c>
      <c r="AE12">
        <v>196.25829999999999</v>
      </c>
      <c r="AF12">
        <v>16</v>
      </c>
      <c r="AG12">
        <v>73</v>
      </c>
    </row>
    <row r="13" spans="1:33">
      <c r="A13" t="s">
        <v>1237</v>
      </c>
      <c r="B13" s="1">
        <v>0.64583333333333337</v>
      </c>
      <c r="C13" t="s">
        <v>224</v>
      </c>
      <c r="D13" t="s">
        <v>801</v>
      </c>
      <c r="F13">
        <v>7087</v>
      </c>
      <c r="G13" t="s">
        <v>231</v>
      </c>
      <c r="H13" t="s">
        <v>232</v>
      </c>
      <c r="I13" t="s">
        <v>5</v>
      </c>
      <c r="J13" t="s">
        <v>778</v>
      </c>
      <c r="K13" t="s">
        <v>1220</v>
      </c>
      <c r="L13">
        <v>5</v>
      </c>
      <c r="M13">
        <v>69.759299999999996</v>
      </c>
      <c r="N13">
        <v>33.343899999999998</v>
      </c>
      <c r="O13">
        <v>30.821400000000001</v>
      </c>
      <c r="P13">
        <v>12.21</v>
      </c>
      <c r="Q13">
        <v>5.5723000000000003</v>
      </c>
      <c r="R13">
        <v>3.8416000000000001</v>
      </c>
      <c r="S13">
        <v>3.2545000000000002</v>
      </c>
      <c r="T13">
        <v>1.2434000000000001</v>
      </c>
      <c r="U13">
        <v>1.0546</v>
      </c>
      <c r="V13">
        <v>1.2558</v>
      </c>
      <c r="W13">
        <v>18.360700000000001</v>
      </c>
      <c r="X13" t="s">
        <v>465</v>
      </c>
      <c r="Y13">
        <v>1.7252000000000001</v>
      </c>
      <c r="Z13" t="s">
        <v>1238</v>
      </c>
      <c r="AA13">
        <v>0.22559999999999999</v>
      </c>
      <c r="AB13" t="s">
        <v>1239</v>
      </c>
      <c r="AC13">
        <v>0.67869999999999997</v>
      </c>
      <c r="AD13">
        <v>7.9748999999999999</v>
      </c>
      <c r="AE13">
        <v>191.322</v>
      </c>
      <c r="AF13">
        <v>16</v>
      </c>
      <c r="AG13">
        <v>69</v>
      </c>
    </row>
    <row r="14" spans="1:33">
      <c r="A14" t="s">
        <v>1240</v>
      </c>
      <c r="B14" s="1">
        <v>0.64583333333333337</v>
      </c>
      <c r="C14" t="s">
        <v>224</v>
      </c>
      <c r="D14" t="s">
        <v>801</v>
      </c>
      <c r="F14">
        <v>7087</v>
      </c>
      <c r="G14" t="s">
        <v>231</v>
      </c>
      <c r="H14" t="s">
        <v>232</v>
      </c>
      <c r="I14" t="s">
        <v>5</v>
      </c>
      <c r="J14" t="s">
        <v>778</v>
      </c>
      <c r="K14" t="s">
        <v>1220</v>
      </c>
      <c r="L14">
        <v>4</v>
      </c>
      <c r="M14">
        <v>52.589300000000001</v>
      </c>
      <c r="N14">
        <v>39.083300000000001</v>
      </c>
      <c r="O14">
        <v>31.415400000000002</v>
      </c>
      <c r="P14">
        <v>3.5920999999999998</v>
      </c>
      <c r="Q14">
        <v>2.5709</v>
      </c>
      <c r="R14">
        <v>2.9824999999999999</v>
      </c>
      <c r="S14">
        <v>3.4845999999999999</v>
      </c>
      <c r="T14">
        <v>1.825</v>
      </c>
      <c r="U14">
        <v>1.7313000000000001</v>
      </c>
      <c r="V14">
        <v>1.375</v>
      </c>
      <c r="W14">
        <v>20.87</v>
      </c>
      <c r="X14" t="s">
        <v>909</v>
      </c>
      <c r="Y14">
        <v>1.2854000000000001</v>
      </c>
      <c r="Z14" t="s">
        <v>1241</v>
      </c>
      <c r="AA14">
        <v>1.0075000000000001</v>
      </c>
      <c r="AB14" t="s">
        <v>787</v>
      </c>
      <c r="AC14">
        <v>1.746</v>
      </c>
      <c r="AD14">
        <v>11.7834</v>
      </c>
      <c r="AE14">
        <v>177.3417</v>
      </c>
      <c r="AF14">
        <v>16</v>
      </c>
      <c r="AG14">
        <v>71</v>
      </c>
    </row>
    <row r="15" spans="1:33">
      <c r="A15" t="s">
        <v>1242</v>
      </c>
      <c r="B15" s="1">
        <v>0.64583333333333337</v>
      </c>
      <c r="C15" t="s">
        <v>224</v>
      </c>
      <c r="D15" t="s">
        <v>801</v>
      </c>
      <c r="F15">
        <v>7087</v>
      </c>
      <c r="G15" t="s">
        <v>231</v>
      </c>
      <c r="H15" t="s">
        <v>232</v>
      </c>
      <c r="I15" t="s">
        <v>5</v>
      </c>
      <c r="J15" t="s">
        <v>778</v>
      </c>
      <c r="K15" t="s">
        <v>1220</v>
      </c>
      <c r="L15">
        <v>8</v>
      </c>
      <c r="M15">
        <v>45.777999999999999</v>
      </c>
      <c r="N15">
        <v>34.51</v>
      </c>
      <c r="O15">
        <v>14.145300000000001</v>
      </c>
      <c r="P15">
        <v>4.4669999999999996</v>
      </c>
      <c r="Q15">
        <v>3.6732</v>
      </c>
      <c r="R15">
        <v>4.9400000000000004</v>
      </c>
      <c r="S15">
        <v>1.9226000000000001</v>
      </c>
      <c r="T15">
        <v>1.0992999999999999</v>
      </c>
      <c r="U15">
        <v>2.0346000000000002</v>
      </c>
      <c r="V15">
        <v>0.97260000000000002</v>
      </c>
      <c r="W15">
        <v>17.7714</v>
      </c>
      <c r="X15" t="s">
        <v>634</v>
      </c>
      <c r="Y15">
        <v>1.139</v>
      </c>
      <c r="Z15" t="s">
        <v>709</v>
      </c>
      <c r="AA15">
        <v>1.4447000000000001</v>
      </c>
      <c r="AB15" t="s">
        <v>1243</v>
      </c>
      <c r="AC15">
        <v>2.1663999999999999</v>
      </c>
      <c r="AD15">
        <v>35.835900000000002</v>
      </c>
      <c r="AE15">
        <v>171.9</v>
      </c>
      <c r="AF15">
        <v>25</v>
      </c>
      <c r="AG15">
        <v>67</v>
      </c>
    </row>
    <row r="16" spans="1:33">
      <c r="A16" t="s">
        <v>1244</v>
      </c>
      <c r="B16" s="1">
        <v>0.64583333333333337</v>
      </c>
      <c r="C16" t="s">
        <v>224</v>
      </c>
      <c r="D16" t="s">
        <v>801</v>
      </c>
      <c r="F16">
        <v>7087</v>
      </c>
      <c r="G16" t="s">
        <v>231</v>
      </c>
      <c r="H16" t="s">
        <v>232</v>
      </c>
      <c r="I16" t="s">
        <v>5</v>
      </c>
      <c r="J16" t="s">
        <v>778</v>
      </c>
      <c r="K16" t="s">
        <v>1220</v>
      </c>
      <c r="L16">
        <v>3</v>
      </c>
      <c r="M16">
        <v>48.72</v>
      </c>
      <c r="N16">
        <v>44.502800000000001</v>
      </c>
      <c r="O16">
        <v>25.451899999999998</v>
      </c>
      <c r="P16">
        <v>7.5324999999999998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16.958600000000001</v>
      </c>
      <c r="X16" t="s">
        <v>436</v>
      </c>
      <c r="Y16">
        <v>1.5404</v>
      </c>
      <c r="Z16" t="s">
        <v>793</v>
      </c>
      <c r="AA16">
        <v>0.13650000000000001</v>
      </c>
      <c r="AB16" t="s">
        <v>1245</v>
      </c>
      <c r="AC16">
        <v>1.0690999999999999</v>
      </c>
      <c r="AD16">
        <v>1.5</v>
      </c>
      <c r="AE16">
        <v>164.1037</v>
      </c>
      <c r="AF16">
        <v>25</v>
      </c>
      <c r="AG16">
        <v>71</v>
      </c>
    </row>
    <row r="17" spans="1:33">
      <c r="A17" t="s">
        <v>1246</v>
      </c>
      <c r="B17" s="1">
        <v>0.64583333333333337</v>
      </c>
      <c r="C17" t="s">
        <v>224</v>
      </c>
      <c r="D17" t="s">
        <v>801</v>
      </c>
      <c r="F17">
        <v>7087</v>
      </c>
      <c r="G17" t="s">
        <v>231</v>
      </c>
      <c r="H17" t="s">
        <v>232</v>
      </c>
      <c r="I17" t="s">
        <v>5</v>
      </c>
      <c r="J17" t="s">
        <v>778</v>
      </c>
      <c r="K17" t="s">
        <v>1220</v>
      </c>
      <c r="L17">
        <v>4</v>
      </c>
      <c r="M17">
        <v>46.945300000000003</v>
      </c>
      <c r="N17">
        <v>35.388399999999997</v>
      </c>
      <c r="O17">
        <v>16.742599999999999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 t="s">
        <v>458</v>
      </c>
      <c r="Y17">
        <v>0.37619999999999998</v>
      </c>
      <c r="Z17" t="s">
        <v>1247</v>
      </c>
      <c r="AA17">
        <v>0</v>
      </c>
      <c r="AB17" t="s">
        <v>1248</v>
      </c>
      <c r="AC17">
        <v>0</v>
      </c>
      <c r="AD17">
        <v>4.9000000000000004</v>
      </c>
      <c r="AE17">
        <v>123.9089</v>
      </c>
      <c r="AF17">
        <v>25</v>
      </c>
      <c r="AG17">
        <v>63</v>
      </c>
    </row>
    <row r="18" spans="1:33">
      <c r="A18" t="s">
        <v>1249</v>
      </c>
      <c r="B18" s="1">
        <v>0.64583333333333337</v>
      </c>
      <c r="C18" t="s">
        <v>224</v>
      </c>
      <c r="D18" t="s">
        <v>801</v>
      </c>
      <c r="F18">
        <v>7087</v>
      </c>
      <c r="G18" t="s">
        <v>231</v>
      </c>
      <c r="H18" t="s">
        <v>232</v>
      </c>
      <c r="I18" t="s">
        <v>5</v>
      </c>
      <c r="J18" t="s">
        <v>778</v>
      </c>
      <c r="K18" t="s">
        <v>1220</v>
      </c>
      <c r="L18">
        <v>3</v>
      </c>
      <c r="M18">
        <v>36.194000000000003</v>
      </c>
      <c r="N18">
        <v>35.488500000000002</v>
      </c>
      <c r="O18">
        <v>17.504300000000001</v>
      </c>
      <c r="P18">
        <v>5.9231999999999996</v>
      </c>
      <c r="Q18">
        <v>4.2298999999999998</v>
      </c>
      <c r="R18">
        <v>2.3473999999999999</v>
      </c>
      <c r="S18">
        <v>0</v>
      </c>
      <c r="T18">
        <v>0</v>
      </c>
      <c r="U18">
        <v>0</v>
      </c>
      <c r="V18">
        <v>0</v>
      </c>
      <c r="W18">
        <v>0</v>
      </c>
      <c r="X18" t="s">
        <v>637</v>
      </c>
      <c r="Y18">
        <v>0.48820000000000002</v>
      </c>
      <c r="Z18" t="s">
        <v>462</v>
      </c>
      <c r="AA18">
        <v>0.94040000000000001</v>
      </c>
      <c r="AB18" t="s">
        <v>652</v>
      </c>
      <c r="AC18">
        <v>1.2927</v>
      </c>
      <c r="AD18">
        <v>7.9005000000000001</v>
      </c>
      <c r="AE18">
        <v>117.9599</v>
      </c>
      <c r="AF18">
        <v>33</v>
      </c>
      <c r="AG18">
        <v>58</v>
      </c>
    </row>
    <row r="51" spans="1:33" hidden="1" outlineLevel="1">
      <c r="A51" t="str">
        <f>C2</f>
        <v>Galway</v>
      </c>
      <c r="B51">
        <f>B2</f>
        <v>0.64583333333333337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Lady Camelot (IRE)</v>
      </c>
      <c r="L52" t="str">
        <f t="shared" si="0"/>
        <v>Vitudurum (IRE)</v>
      </c>
      <c r="M52" t="str">
        <f t="shared" si="0"/>
        <v>Lady Camelot (IRE)</v>
      </c>
      <c r="N52" t="str">
        <f t="shared" ref="N52:N91" si="1">INDEX($A$2:$A$20,(MATCH(LARGE(W$2:W$20,$J52),W$2:W$20,0)))</f>
        <v>Dalton Highway (IRE)</v>
      </c>
      <c r="O52" t="str">
        <f t="shared" ref="O52:O91" si="2">INDEX($A$2:$A$20,(MATCH(LARGE(AA$2:AA$20,$J52),AA$2:AA$20,0)))</f>
        <v>Maze Runner (IRE)</v>
      </c>
      <c r="P52" t="str">
        <f t="shared" ref="P52:P91" si="3">INDEX($A$2:$A$20,(MATCH(LARGE(Y$2:Y$20,$J52),Y$2:Y$20,0)))</f>
        <v>Extrasensory (IRE)</v>
      </c>
      <c r="Q52" t="str">
        <f t="shared" ref="Q52:Q91" si="4">INDEX($A$2:$A$20,(MATCH(LARGE(Y$2:Y$20,$J52),Y$2:Y$20,0)))</f>
        <v>Extrasensory (IRE)</v>
      </c>
      <c r="R52" t="str">
        <f t="shared" ref="R52:R91" si="5">INDEX($A$2:$A$20,(MATCH(LARGE(AD$2:AD$20,$J52),AD$2:AD$20,0)))</f>
        <v>Neatly Put</v>
      </c>
      <c r="S52" t="str">
        <f t="shared" ref="S52:S80" si="6">A2</f>
        <v>Lady Camelot (IRE)</v>
      </c>
      <c r="V52">
        <f t="shared" ref="V52:V80" si="7">SUM(Y52:AF52)</f>
        <v>111</v>
      </c>
      <c r="W52">
        <f t="shared" ref="W52:W80" si="8">V52-AG2</f>
        <v>31</v>
      </c>
      <c r="X52">
        <f t="shared" ref="X52:X60" si="9">IF(ISNA(W52),"",W52)</f>
        <v>31</v>
      </c>
      <c r="Y52">
        <f t="shared" ref="Y52:AA80" si="10">(($H$63+1)-(RANK(M2,M$2:M$30)))</f>
        <v>17</v>
      </c>
      <c r="Z52">
        <f t="shared" si="10"/>
        <v>14</v>
      </c>
      <c r="AA52">
        <f t="shared" si="10"/>
        <v>17</v>
      </c>
      <c r="AB52">
        <f t="shared" ref="AB52:AB80" si="11">(($H$63+1)-(RANK(W2,W$2:W$30)))</f>
        <v>16</v>
      </c>
      <c r="AC52">
        <f t="shared" ref="AC52:AC80" si="12">(($H$63+1)-(RANK(Y2,Y$2:Y$30)))</f>
        <v>3</v>
      </c>
      <c r="AD52">
        <f t="shared" ref="AD52:AD80" si="13">(($H$63+1)-(RANK(AA2,AA$2:AA$30)))</f>
        <v>15</v>
      </c>
      <c r="AE52">
        <f t="shared" ref="AE52:AF80" si="14">(($H$63+1)-(RANK(AC2,AC$2:AC$30)))</f>
        <v>13</v>
      </c>
      <c r="AF52">
        <f t="shared" si="14"/>
        <v>16</v>
      </c>
      <c r="AG52" t="str">
        <f>INDEX(S52:S92, MATCH(LARGE(X52:X92, 1),X52:X92, 0))</f>
        <v>Lady Camelot (IRE)</v>
      </c>
    </row>
    <row r="53" spans="1:33" hidden="1" outlineLevel="1">
      <c r="A53" t="s">
        <v>43</v>
      </c>
      <c r="B53" t="str">
        <f>A2</f>
        <v>Lady Camelot (IRE)</v>
      </c>
      <c r="C53">
        <f>AE2</f>
        <v>280.63869999999997</v>
      </c>
      <c r="D53">
        <f>AG2</f>
        <v>80</v>
      </c>
      <c r="E53">
        <f>C53-D53</f>
        <v>200.63869999999997</v>
      </c>
      <c r="F53">
        <f>SUMIF(B53:B61, B53, G53:G61)</f>
        <v>5.2737889816664094E-2</v>
      </c>
      <c r="G53">
        <f>(1/C53)*(C53-C54)</f>
        <v>5.0288146289161097E-2</v>
      </c>
      <c r="H53">
        <f>AF2</f>
        <v>6</v>
      </c>
      <c r="J53">
        <v>2</v>
      </c>
      <c r="K53" t="str">
        <f t="shared" si="0"/>
        <v>Dalton Highway (IRE)</v>
      </c>
      <c r="L53" t="str">
        <f t="shared" si="0"/>
        <v>Marine One</v>
      </c>
      <c r="M53" t="str">
        <f t="shared" si="0"/>
        <v>Grasping At Straws (IRE)</v>
      </c>
      <c r="N53" t="str">
        <f t="shared" si="1"/>
        <v>Lady Camelot (IRE)</v>
      </c>
      <c r="O53" t="str">
        <f t="shared" si="2"/>
        <v>Dalton Highway (IRE)</v>
      </c>
      <c r="P53" t="str">
        <f t="shared" si="3"/>
        <v>Maze Runner (IRE)</v>
      </c>
      <c r="Q53" t="str">
        <f t="shared" si="4"/>
        <v>Maze Runner (IRE)</v>
      </c>
      <c r="R53" t="str">
        <f t="shared" si="5"/>
        <v>Lady Camelot (IRE)</v>
      </c>
      <c r="S53" t="str">
        <f t="shared" si="6"/>
        <v>Vitudurum (IRE)</v>
      </c>
      <c r="V53">
        <f t="shared" si="7"/>
        <v>98</v>
      </c>
      <c r="W53">
        <f t="shared" si="8"/>
        <v>23</v>
      </c>
      <c r="X53">
        <f t="shared" si="9"/>
        <v>23</v>
      </c>
      <c r="Y53">
        <f t="shared" si="10"/>
        <v>9</v>
      </c>
      <c r="Z53">
        <f t="shared" si="10"/>
        <v>17</v>
      </c>
      <c r="AA53">
        <f t="shared" si="10"/>
        <v>1</v>
      </c>
      <c r="AB53">
        <f t="shared" si="11"/>
        <v>12</v>
      </c>
      <c r="AC53">
        <f t="shared" si="12"/>
        <v>15</v>
      </c>
      <c r="AD53">
        <f t="shared" si="13"/>
        <v>13</v>
      </c>
      <c r="AE53">
        <f t="shared" si="14"/>
        <v>16</v>
      </c>
      <c r="AF53">
        <f t="shared" si="14"/>
        <v>15</v>
      </c>
    </row>
    <row r="54" spans="1:33" hidden="1" outlineLevel="1">
      <c r="A54" t="s">
        <v>44</v>
      </c>
      <c r="B54" t="str">
        <f>A3</f>
        <v>Vitudurum (IRE)</v>
      </c>
      <c r="C54">
        <f>AE3</f>
        <v>266.52589999999998</v>
      </c>
      <c r="D54">
        <f>AG3</f>
        <v>75</v>
      </c>
      <c r="E54">
        <f t="shared" ref="E54:E55" si="15">C54-D54</f>
        <v>191.52589999999998</v>
      </c>
      <c r="F54">
        <f ca="1">SUMIF(B53:B64, B54, G53:G61)</f>
        <v>0</v>
      </c>
      <c r="H54">
        <f>AF3</f>
        <v>12</v>
      </c>
      <c r="J54">
        <v>3</v>
      </c>
      <c r="K54" t="str">
        <f t="shared" si="0"/>
        <v>Endless Tangent (IRE)</v>
      </c>
      <c r="L54" t="str">
        <f t="shared" si="0"/>
        <v>Faughill (IRE)</v>
      </c>
      <c r="M54" t="str">
        <f t="shared" si="0"/>
        <v>Itsalonglongroad</v>
      </c>
      <c r="N54" t="str">
        <f t="shared" si="1"/>
        <v>Upgraded (IRE)</v>
      </c>
      <c r="O54" t="str">
        <f t="shared" si="2"/>
        <v>Lady Camelot (IRE)</v>
      </c>
      <c r="P54" t="str">
        <f t="shared" si="3"/>
        <v>Vitudurum (IRE)</v>
      </c>
      <c r="Q54" t="str">
        <f t="shared" si="4"/>
        <v>Vitudurum (IRE)</v>
      </c>
      <c r="R54" t="str">
        <f t="shared" si="5"/>
        <v>Vitudurum (IRE)</v>
      </c>
      <c r="S54" t="str">
        <f t="shared" si="6"/>
        <v>Dalton Highway (IRE)</v>
      </c>
      <c r="V54">
        <f t="shared" si="7"/>
        <v>97</v>
      </c>
      <c r="W54">
        <f t="shared" si="8"/>
        <v>22</v>
      </c>
      <c r="X54">
        <f t="shared" si="9"/>
        <v>22</v>
      </c>
      <c r="Y54">
        <f t="shared" si="10"/>
        <v>16</v>
      </c>
      <c r="Z54">
        <f t="shared" si="10"/>
        <v>11</v>
      </c>
      <c r="AA54">
        <f t="shared" si="10"/>
        <v>8</v>
      </c>
      <c r="AB54">
        <f t="shared" si="11"/>
        <v>17</v>
      </c>
      <c r="AC54">
        <f t="shared" si="12"/>
        <v>4</v>
      </c>
      <c r="AD54">
        <f t="shared" si="13"/>
        <v>16</v>
      </c>
      <c r="AE54">
        <f t="shared" si="14"/>
        <v>11</v>
      </c>
      <c r="AF54">
        <f t="shared" si="14"/>
        <v>14</v>
      </c>
    </row>
    <row r="55" spans="1:33" hidden="1" outlineLevel="1">
      <c r="A55" t="s">
        <v>45</v>
      </c>
      <c r="B55" t="str">
        <f>A4</f>
        <v>Dalton Highway (IRE)</v>
      </c>
      <c r="C55">
        <f>AE4</f>
        <v>248.5342</v>
      </c>
      <c r="D55">
        <f>AG4</f>
        <v>75</v>
      </c>
      <c r="E55">
        <f t="shared" si="15"/>
        <v>173.5342</v>
      </c>
      <c r="F55">
        <f ca="1">SUMIF(B53:B64, B55, G53:G61)</f>
        <v>4.4119023320691751E-2</v>
      </c>
      <c r="H55">
        <f>AF4</f>
        <v>5</v>
      </c>
      <c r="J55">
        <v>4</v>
      </c>
      <c r="K55" t="str">
        <f t="shared" si="0"/>
        <v>Maze Runner (IRE)</v>
      </c>
      <c r="L55" t="str">
        <f t="shared" si="0"/>
        <v>Lady Camelot (IRE)</v>
      </c>
      <c r="M55" t="str">
        <f t="shared" si="0"/>
        <v>Upgraded (IRE)</v>
      </c>
      <c r="N55" t="str">
        <f t="shared" si="1"/>
        <v>Endless Tangent (IRE)</v>
      </c>
      <c r="O55" t="str">
        <f t="shared" si="2"/>
        <v>Extrasensory (IRE)</v>
      </c>
      <c r="P55" t="str">
        <f t="shared" si="3"/>
        <v>Bibliotheca (JPN)</v>
      </c>
      <c r="Q55" t="str">
        <f t="shared" si="4"/>
        <v>Bibliotheca (JPN)</v>
      </c>
      <c r="R55" t="str">
        <f t="shared" si="5"/>
        <v>Dalton Highway (IRE)</v>
      </c>
      <c r="S55" t="str">
        <f t="shared" si="6"/>
        <v>Marine One</v>
      </c>
      <c r="V55">
        <f t="shared" si="7"/>
        <v>81</v>
      </c>
      <c r="W55">
        <f t="shared" si="8"/>
        <v>8</v>
      </c>
      <c r="X55">
        <f t="shared" si="9"/>
        <v>8</v>
      </c>
      <c r="Y55">
        <f t="shared" si="10"/>
        <v>11</v>
      </c>
      <c r="Z55">
        <f t="shared" si="10"/>
        <v>16</v>
      </c>
      <c r="AA55">
        <f t="shared" si="10"/>
        <v>12</v>
      </c>
      <c r="AB55">
        <f t="shared" si="11"/>
        <v>11</v>
      </c>
      <c r="AC55">
        <f t="shared" si="12"/>
        <v>1</v>
      </c>
      <c r="AD55">
        <f t="shared" si="13"/>
        <v>6</v>
      </c>
      <c r="AE55">
        <f t="shared" si="14"/>
        <v>17</v>
      </c>
      <c r="AF55">
        <f t="shared" si="14"/>
        <v>7</v>
      </c>
    </row>
    <row r="56" spans="1:33" hidden="1" outlineLevel="1">
      <c r="A56" t="s">
        <v>46</v>
      </c>
      <c r="B56" t="str">
        <f>INDEX(A$2:A$20,MATCH(C56,M$2:M$20,0))</f>
        <v>Lady Camelot (IRE)</v>
      </c>
      <c r="C56">
        <f>LARGE(M$2:M$20, D56)</f>
        <v>93.928200000000004</v>
      </c>
      <c r="D56">
        <v>1</v>
      </c>
      <c r="E56">
        <f>LARGE(M$2:M$20, F56)</f>
        <v>93.698099999999997</v>
      </c>
      <c r="F56">
        <v>2</v>
      </c>
      <c r="G56">
        <f t="shared" ref="G56:G61" si="16">IF(C56&gt;0, (1/C56)*(C56-E56), 0.1)</f>
        <v>2.4497435275029999E-3</v>
      </c>
      <c r="H56">
        <f t="shared" ref="H56:H61" si="17">INDEX(AF$2:AF$20,MATCH(B56,A$2:A$20,0))</f>
        <v>6</v>
      </c>
      <c r="J56">
        <v>5</v>
      </c>
      <c r="K56" t="str">
        <f t="shared" si="0"/>
        <v>Grasping At Straws (IRE)</v>
      </c>
      <c r="L56" t="str">
        <f t="shared" si="0"/>
        <v>Itsalonglongroad</v>
      </c>
      <c r="M56" t="str">
        <f t="shared" si="0"/>
        <v>Bibliotheca (JPN)</v>
      </c>
      <c r="N56" t="str">
        <f t="shared" si="1"/>
        <v>Maze Runner (IRE)</v>
      </c>
      <c r="O56" t="str">
        <f t="shared" si="2"/>
        <v>Vitudurum (IRE)</v>
      </c>
      <c r="P56" t="str">
        <f t="shared" si="3"/>
        <v>Jjs Journey (IRE)</v>
      </c>
      <c r="Q56" t="str">
        <f t="shared" si="4"/>
        <v>Jjs Journey (IRE)</v>
      </c>
      <c r="R56" t="str">
        <f t="shared" si="5"/>
        <v>Faughill (IRE)</v>
      </c>
      <c r="S56" t="str">
        <f t="shared" si="6"/>
        <v>Maze Runner (IRE)</v>
      </c>
      <c r="V56">
        <f t="shared" si="7"/>
        <v>92</v>
      </c>
      <c r="W56">
        <f t="shared" si="8"/>
        <v>19</v>
      </c>
      <c r="X56">
        <f t="shared" si="9"/>
        <v>19</v>
      </c>
      <c r="Y56">
        <f t="shared" si="10"/>
        <v>14</v>
      </c>
      <c r="Z56">
        <f t="shared" si="10"/>
        <v>9</v>
      </c>
      <c r="AA56">
        <f t="shared" si="10"/>
        <v>9</v>
      </c>
      <c r="AB56">
        <f t="shared" si="11"/>
        <v>13</v>
      </c>
      <c r="AC56">
        <f t="shared" si="12"/>
        <v>16</v>
      </c>
      <c r="AD56">
        <f t="shared" si="13"/>
        <v>17</v>
      </c>
      <c r="AE56">
        <f t="shared" si="14"/>
        <v>10</v>
      </c>
      <c r="AF56">
        <f t="shared" si="14"/>
        <v>4</v>
      </c>
    </row>
    <row r="57" spans="1:33" hidden="1" outlineLevel="1">
      <c r="A57" t="s">
        <v>25</v>
      </c>
      <c r="B57" t="str">
        <f>INDEX(A$2:A$20,MATCH(C57,W$2:W$20,0))</f>
        <v>Dalton Highway (IRE)</v>
      </c>
      <c r="C57">
        <f>LARGE(W$2:W$20, D57)</f>
        <v>22.439299999999999</v>
      </c>
      <c r="D57">
        <v>1</v>
      </c>
      <c r="E57">
        <f>LARGE(W$2:W$20, F57)</f>
        <v>21.449300000000001</v>
      </c>
      <c r="F57">
        <v>2</v>
      </c>
      <c r="G57">
        <f t="shared" si="16"/>
        <v>4.4119023320691751E-2</v>
      </c>
      <c r="H57">
        <f t="shared" si="17"/>
        <v>5</v>
      </c>
      <c r="J57">
        <v>6</v>
      </c>
      <c r="K57" t="str">
        <f t="shared" si="0"/>
        <v>Extrasensory (IRE)</v>
      </c>
      <c r="L57" t="str">
        <f t="shared" si="0"/>
        <v>Gasta (IRE)</v>
      </c>
      <c r="M57" t="str">
        <f t="shared" si="0"/>
        <v>Marine One</v>
      </c>
      <c r="N57" t="str">
        <f t="shared" si="1"/>
        <v>Vitudurum (IRE)</v>
      </c>
      <c r="O57" t="str">
        <f t="shared" si="2"/>
        <v>Neatly Put</v>
      </c>
      <c r="P57" t="str">
        <f t="shared" si="3"/>
        <v>Faughill (IRE)</v>
      </c>
      <c r="Q57" t="str">
        <f t="shared" si="4"/>
        <v>Faughill (IRE)</v>
      </c>
      <c r="R57" t="str">
        <f t="shared" si="5"/>
        <v>Extrasensory (IRE)</v>
      </c>
      <c r="S57" t="str">
        <f t="shared" si="6"/>
        <v>Faughill (IRE)</v>
      </c>
      <c r="V57">
        <f t="shared" si="7"/>
        <v>80</v>
      </c>
      <c r="W57">
        <f t="shared" si="8"/>
        <v>10</v>
      </c>
      <c r="X57">
        <f t="shared" si="9"/>
        <v>10</v>
      </c>
      <c r="Y57">
        <f t="shared" si="10"/>
        <v>6</v>
      </c>
      <c r="Z57">
        <f t="shared" si="10"/>
        <v>15</v>
      </c>
      <c r="AA57">
        <f t="shared" si="10"/>
        <v>11</v>
      </c>
      <c r="AB57">
        <f t="shared" si="11"/>
        <v>5</v>
      </c>
      <c r="AC57">
        <f t="shared" si="12"/>
        <v>12</v>
      </c>
      <c r="AD57">
        <f t="shared" si="13"/>
        <v>9</v>
      </c>
      <c r="AE57">
        <f t="shared" si="14"/>
        <v>9</v>
      </c>
      <c r="AF57">
        <f t="shared" si="14"/>
        <v>13</v>
      </c>
    </row>
    <row r="58" spans="1:33" hidden="1" outlineLevel="1">
      <c r="A58" t="s">
        <v>28</v>
      </c>
      <c r="B58" t="str">
        <f>INDEX(A$2:A$20,MATCH(C58,AA$2:AA$20,0))</f>
        <v>Maze Runner (IRE)</v>
      </c>
      <c r="C58">
        <f>LARGE(AA$2:AA$20, D58)</f>
        <v>3.1413000000000002</v>
      </c>
      <c r="D58">
        <v>1</v>
      </c>
      <c r="E58">
        <f>LARGE(AA$2:AA$20, F58)</f>
        <v>2.2176999999999998</v>
      </c>
      <c r="F58">
        <v>2</v>
      </c>
      <c r="G58">
        <f t="shared" si="16"/>
        <v>0.29401840002546731</v>
      </c>
      <c r="H58">
        <f t="shared" si="17"/>
        <v>6.5</v>
      </c>
      <c r="J58">
        <v>7</v>
      </c>
      <c r="K58" t="str">
        <f t="shared" si="0"/>
        <v>Marine One</v>
      </c>
      <c r="L58" t="str">
        <f t="shared" si="0"/>
        <v>Dalton Highway (IRE)</v>
      </c>
      <c r="M58" t="str">
        <f t="shared" si="0"/>
        <v>Faughill (IRE)</v>
      </c>
      <c r="N58" t="str">
        <f t="shared" si="1"/>
        <v>Marine One</v>
      </c>
      <c r="O58" t="str">
        <f t="shared" si="2"/>
        <v>Itsalonglongroad</v>
      </c>
      <c r="P58" t="str">
        <f t="shared" si="3"/>
        <v>Grasping At Straws (IRE)</v>
      </c>
      <c r="Q58" t="str">
        <f t="shared" si="4"/>
        <v>Grasping At Straws (IRE)</v>
      </c>
      <c r="R58" t="str">
        <f t="shared" si="5"/>
        <v>Itsalonglongroad</v>
      </c>
      <c r="S58" t="str">
        <f t="shared" si="6"/>
        <v>Endless Tangent (IRE)</v>
      </c>
      <c r="V58">
        <f t="shared" si="7"/>
        <v>75</v>
      </c>
      <c r="W58">
        <f t="shared" si="8"/>
        <v>2</v>
      </c>
      <c r="X58">
        <f t="shared" si="9"/>
        <v>2</v>
      </c>
      <c r="Y58">
        <f t="shared" si="10"/>
        <v>15</v>
      </c>
      <c r="Z58">
        <f t="shared" si="10"/>
        <v>10</v>
      </c>
      <c r="AA58">
        <f t="shared" si="10"/>
        <v>7</v>
      </c>
      <c r="AB58">
        <f t="shared" si="11"/>
        <v>14</v>
      </c>
      <c r="AC58">
        <f t="shared" si="12"/>
        <v>7</v>
      </c>
      <c r="AD58">
        <f t="shared" si="13"/>
        <v>5</v>
      </c>
      <c r="AE58">
        <f t="shared" si="14"/>
        <v>9</v>
      </c>
      <c r="AF58">
        <f t="shared" si="14"/>
        <v>8</v>
      </c>
    </row>
    <row r="59" spans="1:33" hidden="1" outlineLevel="1">
      <c r="A59" t="s">
        <v>30</v>
      </c>
      <c r="B59" t="str">
        <f>INDEX(A$2:A$20,MATCH(C59,AC$2:AC$20,0))</f>
        <v>Marine One</v>
      </c>
      <c r="C59">
        <f>LARGE(AC$2:AC$20, D59)</f>
        <v>4.5269000000000004</v>
      </c>
      <c r="D59">
        <v>1</v>
      </c>
      <c r="E59">
        <f>LARGE(AC$2:AC$20, F59)</f>
        <v>2.7578</v>
      </c>
      <c r="F59">
        <v>2</v>
      </c>
      <c r="G59">
        <f t="shared" si="16"/>
        <v>0.39079723431045532</v>
      </c>
      <c r="H59">
        <f t="shared" si="17"/>
        <v>12</v>
      </c>
      <c r="J59">
        <v>8</v>
      </c>
      <c r="K59" t="str">
        <f t="shared" si="0"/>
        <v>Bibliotheca (JPN)</v>
      </c>
      <c r="L59" t="str">
        <f t="shared" si="0"/>
        <v>Endless Tangent (IRE)</v>
      </c>
      <c r="M59" t="str">
        <f t="shared" si="0"/>
        <v>Jjs Journey (IRE)</v>
      </c>
      <c r="N59" t="str">
        <f t="shared" si="1"/>
        <v>Bibliotheca (JPN)</v>
      </c>
      <c r="O59" t="str">
        <f t="shared" si="2"/>
        <v>Gasta (IRE)</v>
      </c>
      <c r="P59" t="str">
        <f t="shared" si="3"/>
        <v>Gasta (IRE)</v>
      </c>
      <c r="Q59" t="str">
        <f t="shared" si="4"/>
        <v>Gasta (IRE)</v>
      </c>
      <c r="R59" t="str">
        <f t="shared" si="5"/>
        <v>Gasta (IRE)</v>
      </c>
      <c r="S59" t="str">
        <f t="shared" si="6"/>
        <v>Itsalonglongroad</v>
      </c>
      <c r="V59">
        <f t="shared" si="7"/>
        <v>75</v>
      </c>
      <c r="W59">
        <f t="shared" si="8"/>
        <v>6</v>
      </c>
      <c r="X59">
        <f t="shared" si="9"/>
        <v>6</v>
      </c>
      <c r="Y59">
        <f t="shared" si="10"/>
        <v>7</v>
      </c>
      <c r="Z59">
        <f t="shared" si="10"/>
        <v>13</v>
      </c>
      <c r="AA59">
        <f t="shared" si="10"/>
        <v>15</v>
      </c>
      <c r="AB59">
        <f t="shared" si="11"/>
        <v>6</v>
      </c>
      <c r="AC59">
        <f t="shared" si="12"/>
        <v>6</v>
      </c>
      <c r="AD59">
        <f t="shared" si="13"/>
        <v>11</v>
      </c>
      <c r="AE59">
        <f t="shared" si="14"/>
        <v>6</v>
      </c>
      <c r="AF59">
        <f t="shared" si="14"/>
        <v>11</v>
      </c>
    </row>
    <row r="60" spans="1:33" hidden="1" outlineLevel="1">
      <c r="A60" t="s">
        <v>26</v>
      </c>
      <c r="B60" t="str">
        <f>INDEX(A$2:A$20,MATCH(C60,Y$2:Y$20,0))</f>
        <v>Extrasensory (IRE)</v>
      </c>
      <c r="C60">
        <f>LARGE(Y$2:Y$20, D60)</f>
        <v>2.3515999999999999</v>
      </c>
      <c r="D60">
        <v>1</v>
      </c>
      <c r="E60">
        <f>LARGE(Y$2:Y$20, F60)</f>
        <v>2.2656000000000001</v>
      </c>
      <c r="F60">
        <v>2</v>
      </c>
      <c r="G60">
        <f t="shared" si="16"/>
        <v>3.6570845381867605E-2</v>
      </c>
      <c r="H60">
        <f t="shared" si="17"/>
        <v>10</v>
      </c>
      <c r="J60">
        <v>9</v>
      </c>
      <c r="K60" t="str">
        <f t="shared" si="0"/>
        <v>Vitudurum (IRE)</v>
      </c>
      <c r="L60" t="str">
        <f t="shared" si="0"/>
        <v>Maze Runner (IRE)</v>
      </c>
      <c r="M60" t="str">
        <f t="shared" si="0"/>
        <v>Maze Runner (IRE)</v>
      </c>
      <c r="N60" t="str">
        <f t="shared" si="1"/>
        <v>Neatly Put</v>
      </c>
      <c r="O60" t="str">
        <f t="shared" si="2"/>
        <v>Faughill (IRE)</v>
      </c>
      <c r="P60" t="str">
        <f t="shared" si="3"/>
        <v>Upgraded (IRE)</v>
      </c>
      <c r="Q60" t="str">
        <f t="shared" si="4"/>
        <v>Upgraded (IRE)</v>
      </c>
      <c r="R60" t="str">
        <f t="shared" si="5"/>
        <v>Upgraded (IRE)</v>
      </c>
      <c r="S60" t="str">
        <f t="shared" si="6"/>
        <v>Grasping At Straws (IRE)</v>
      </c>
      <c r="V60">
        <f t="shared" si="7"/>
        <v>58</v>
      </c>
      <c r="W60">
        <f t="shared" si="8"/>
        <v>-12</v>
      </c>
      <c r="X60">
        <f t="shared" si="9"/>
        <v>-12</v>
      </c>
      <c r="Y60">
        <f t="shared" si="10"/>
        <v>13</v>
      </c>
      <c r="Z60">
        <f t="shared" si="10"/>
        <v>5</v>
      </c>
      <c r="AA60">
        <f t="shared" si="10"/>
        <v>16</v>
      </c>
      <c r="AB60">
        <f t="shared" si="11"/>
        <v>4</v>
      </c>
      <c r="AC60">
        <f t="shared" si="12"/>
        <v>11</v>
      </c>
      <c r="AD60">
        <f t="shared" si="13"/>
        <v>4</v>
      </c>
      <c r="AE60">
        <f t="shared" si="14"/>
        <v>2</v>
      </c>
      <c r="AF60">
        <f t="shared" si="14"/>
        <v>3</v>
      </c>
    </row>
    <row r="61" spans="1:33" hidden="1" outlineLevel="1">
      <c r="A61" t="s">
        <v>47</v>
      </c>
      <c r="B61" t="str">
        <f>INDEX(A$2:A$20,MATCH(C61,AD$2:AD$20,0))</f>
        <v>Neatly Put</v>
      </c>
      <c r="C61">
        <f>LARGE(AD$2:AD$20, D61)</f>
        <v>35.835900000000002</v>
      </c>
      <c r="D61">
        <v>1</v>
      </c>
      <c r="E61">
        <f>LARGE(AD$2:AD$20, F61)</f>
        <v>29.716699999999999</v>
      </c>
      <c r="F61">
        <v>2</v>
      </c>
      <c r="G61">
        <f t="shared" si="16"/>
        <v>0.17075614118802662</v>
      </c>
      <c r="H61">
        <f t="shared" si="17"/>
        <v>25</v>
      </c>
      <c r="J61">
        <v>10</v>
      </c>
      <c r="K61" t="str">
        <f t="shared" si="0"/>
        <v>Gasta (IRE)</v>
      </c>
      <c r="L61" t="str">
        <f t="shared" si="0"/>
        <v>Jjs Journey (IRE)</v>
      </c>
      <c r="M61" t="str">
        <f t="shared" si="0"/>
        <v>Dalton Highway (IRE)</v>
      </c>
      <c r="N61" t="str">
        <f t="shared" si="1"/>
        <v>Extrasensory (IRE)</v>
      </c>
      <c r="O61" t="str">
        <f t="shared" si="2"/>
        <v>Upgraded (IRE)</v>
      </c>
      <c r="P61" t="str">
        <f t="shared" si="3"/>
        <v>Neatly Put</v>
      </c>
      <c r="Q61" t="str">
        <f t="shared" si="4"/>
        <v>Neatly Put</v>
      </c>
      <c r="R61" t="str">
        <f t="shared" si="5"/>
        <v>Endless Tangent (IRE)</v>
      </c>
      <c r="S61" t="str">
        <f t="shared" si="6"/>
        <v>Extrasensory (IRE)</v>
      </c>
      <c r="V61">
        <f t="shared" si="7"/>
        <v>90</v>
      </c>
      <c r="W61">
        <f t="shared" si="8"/>
        <v>18</v>
      </c>
      <c r="X61">
        <f>IF(ISNA(W61),"",W61)</f>
        <v>18</v>
      </c>
      <c r="Y61">
        <f t="shared" si="10"/>
        <v>12</v>
      </c>
      <c r="Z61">
        <f t="shared" si="10"/>
        <v>7</v>
      </c>
      <c r="AA61">
        <f t="shared" si="10"/>
        <v>5</v>
      </c>
      <c r="AB61">
        <f t="shared" si="11"/>
        <v>8</v>
      </c>
      <c r="AC61">
        <f t="shared" si="12"/>
        <v>17</v>
      </c>
      <c r="AD61">
        <f t="shared" si="13"/>
        <v>14</v>
      </c>
      <c r="AE61">
        <f t="shared" si="14"/>
        <v>15</v>
      </c>
      <c r="AF61">
        <f t="shared" si="14"/>
        <v>12</v>
      </c>
    </row>
    <row r="62" spans="1:33" hidden="1" outlineLevel="1">
      <c r="A62" t="s">
        <v>116</v>
      </c>
      <c r="B62" t="str">
        <f>IF(OR(D2="5f ", D2="6f ", D2="7f ", D2="1m "), B57, IF(J2="2yo", B59, B53))</f>
        <v>Lady Camelot (IRE)</v>
      </c>
      <c r="J62">
        <v>11</v>
      </c>
      <c r="K62" t="str">
        <f t="shared" si="0"/>
        <v>Itsalonglongroad</v>
      </c>
      <c r="L62" t="str">
        <f t="shared" si="0"/>
        <v>Extrasensory (IRE)</v>
      </c>
      <c r="M62" t="str">
        <f t="shared" si="0"/>
        <v>Endless Tangent (IRE)</v>
      </c>
      <c r="N62" t="str">
        <f t="shared" si="1"/>
        <v>Jjs Journey (IRE)</v>
      </c>
      <c r="O62" t="str">
        <f t="shared" si="2"/>
        <v>Swing Till Dawn (IRE)</v>
      </c>
      <c r="P62" t="str">
        <f t="shared" si="3"/>
        <v>Endless Tangent (IRE)</v>
      </c>
      <c r="Q62" t="str">
        <f t="shared" si="4"/>
        <v>Endless Tangent (IRE)</v>
      </c>
      <c r="R62" t="str">
        <f t="shared" si="5"/>
        <v>Marine One</v>
      </c>
      <c r="S62" t="str">
        <f t="shared" si="6"/>
        <v>Gasta (IRE)</v>
      </c>
      <c r="V62">
        <f t="shared" si="7"/>
        <v>64</v>
      </c>
      <c r="W62">
        <f t="shared" si="8"/>
        <v>-9</v>
      </c>
      <c r="X62">
        <f t="shared" ref="X62:X80" si="18">IF(ISNA(W62),"",W62)</f>
        <v>-9</v>
      </c>
      <c r="Y62">
        <f t="shared" si="10"/>
        <v>8</v>
      </c>
      <c r="Z62">
        <f t="shared" si="10"/>
        <v>12</v>
      </c>
      <c r="AA62">
        <f t="shared" si="10"/>
        <v>6</v>
      </c>
      <c r="AB62">
        <f t="shared" si="11"/>
        <v>3</v>
      </c>
      <c r="AC62">
        <f t="shared" si="12"/>
        <v>10</v>
      </c>
      <c r="AD62">
        <f t="shared" si="13"/>
        <v>10</v>
      </c>
      <c r="AE62">
        <f t="shared" si="14"/>
        <v>5</v>
      </c>
      <c r="AF62">
        <f t="shared" si="14"/>
        <v>10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Maze Runner (IRE)</v>
      </c>
      <c r="C63" t="str">
        <f>IF(G68="Handicap", INDEX(B53:B55,(MATCH(LARGE(D53:D55,3),D53:D55,0))))</f>
        <v>Vitudurum (IRE)</v>
      </c>
      <c r="D63" t="str">
        <f>IF(G68="Handicap", INDEX(B53:B55,(MATCH(LARGE(E53:E55,1),E53:E55,0))))</f>
        <v>Lady Camelot (IRE)</v>
      </c>
      <c r="G63" t="s">
        <v>68</v>
      </c>
      <c r="H63">
        <f>COUNTIF(A2:A30, "*")</f>
        <v>17</v>
      </c>
      <c r="J63">
        <v>12</v>
      </c>
      <c r="K63" t="str">
        <f t="shared" si="0"/>
        <v>Faughill (IRE)</v>
      </c>
      <c r="L63" t="str">
        <f t="shared" si="0"/>
        <v>Upgraded (IRE)</v>
      </c>
      <c r="M63" t="str">
        <f t="shared" si="0"/>
        <v>Gasta (IRE)</v>
      </c>
      <c r="N63" t="str">
        <f t="shared" si="1"/>
        <v>Itsalonglongroad</v>
      </c>
      <c r="O63" t="str">
        <f t="shared" si="2"/>
        <v>Marine One</v>
      </c>
      <c r="P63" t="str">
        <f t="shared" si="3"/>
        <v>Itsalonglongroad</v>
      </c>
      <c r="Q63" t="str">
        <f t="shared" si="4"/>
        <v>Itsalonglongroad</v>
      </c>
      <c r="R63" t="str">
        <f t="shared" si="5"/>
        <v>Bibliotheca (JPN)</v>
      </c>
      <c r="S63" t="str">
        <f t="shared" si="6"/>
        <v>Bibliotheca (JPN)</v>
      </c>
      <c r="V63">
        <f t="shared" si="7"/>
        <v>60</v>
      </c>
      <c r="W63">
        <f t="shared" si="8"/>
        <v>-9</v>
      </c>
      <c r="X63">
        <f t="shared" si="18"/>
        <v>-9</v>
      </c>
      <c r="Y63">
        <f t="shared" si="10"/>
        <v>10</v>
      </c>
      <c r="Z63">
        <f t="shared" si="10"/>
        <v>1</v>
      </c>
      <c r="AA63">
        <f t="shared" si="10"/>
        <v>13</v>
      </c>
      <c r="AB63">
        <f t="shared" si="11"/>
        <v>10</v>
      </c>
      <c r="AC63">
        <f t="shared" si="12"/>
        <v>14</v>
      </c>
      <c r="AD63">
        <f t="shared" si="13"/>
        <v>3</v>
      </c>
      <c r="AE63">
        <f t="shared" si="14"/>
        <v>3</v>
      </c>
      <c r="AF63">
        <f t="shared" si="14"/>
        <v>6</v>
      </c>
    </row>
    <row r="64" spans="1:33" hidden="1" outlineLevel="1">
      <c r="A64" t="s">
        <v>48</v>
      </c>
      <c r="B64" t="str">
        <f>INDEX(B53:B63,MODE(MATCH(B53:B63,B53:B63,0)))</f>
        <v>Lady Camelot (IRE)</v>
      </c>
      <c r="C64">
        <f>INDEX(AF$2:AF$20,MATCH(B64,A$2:A$20,0))</f>
        <v>6</v>
      </c>
      <c r="D64">
        <v>1</v>
      </c>
      <c r="E64">
        <f>SUMIF(B53:B61, B64, G53:G61)</f>
        <v>5.2737889816664094E-2</v>
      </c>
      <c r="F64">
        <v>0</v>
      </c>
      <c r="G64" t="str">
        <f>K2</f>
        <v>John Mulholland Bookmakers Handicap (50-80)</v>
      </c>
      <c r="J64">
        <v>13</v>
      </c>
      <c r="K64" t="str">
        <f t="shared" si="0"/>
        <v>Upgraded (IRE)</v>
      </c>
      <c r="L64" t="str">
        <f t="shared" si="0"/>
        <v>Grasping At Straws (IRE)</v>
      </c>
      <c r="M64" t="str">
        <f t="shared" si="0"/>
        <v>Extrasensory (IRE)</v>
      </c>
      <c r="N64" t="str">
        <f t="shared" si="1"/>
        <v>Faughill (IRE)</v>
      </c>
      <c r="O64" t="str">
        <f t="shared" si="2"/>
        <v>Endless Tangent (IRE)</v>
      </c>
      <c r="P64" t="str">
        <f t="shared" si="3"/>
        <v>Swing Till Dawn (IRE)</v>
      </c>
      <c r="Q64" t="str">
        <f t="shared" si="4"/>
        <v>Swing Till Dawn (IRE)</v>
      </c>
      <c r="R64" t="str">
        <f t="shared" si="5"/>
        <v>Swing Till Dawn (IRE)</v>
      </c>
      <c r="S64" t="str">
        <f t="shared" si="6"/>
        <v>Upgraded (IRE)</v>
      </c>
      <c r="V64">
        <f t="shared" si="7"/>
        <v>78</v>
      </c>
      <c r="W64">
        <f t="shared" si="8"/>
        <v>7</v>
      </c>
      <c r="X64">
        <f t="shared" si="18"/>
        <v>7</v>
      </c>
      <c r="Y64">
        <f t="shared" si="10"/>
        <v>5</v>
      </c>
      <c r="Z64">
        <f t="shared" si="10"/>
        <v>6</v>
      </c>
      <c r="AA64">
        <f t="shared" si="10"/>
        <v>14</v>
      </c>
      <c r="AB64">
        <f t="shared" si="11"/>
        <v>15</v>
      </c>
      <c r="AC64">
        <f t="shared" si="12"/>
        <v>9</v>
      </c>
      <c r="AD64">
        <f t="shared" si="13"/>
        <v>8</v>
      </c>
      <c r="AE64">
        <f t="shared" si="14"/>
        <v>12</v>
      </c>
      <c r="AF64">
        <f t="shared" si="14"/>
        <v>9</v>
      </c>
    </row>
    <row r="65" spans="1:32" hidden="1" outlineLevel="1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1m4f </v>
      </c>
      <c r="H65">
        <f>LARGE(G58:G60, 1)</f>
        <v>0.39079723431045532</v>
      </c>
      <c r="J65">
        <v>14</v>
      </c>
      <c r="K65" t="str">
        <f t="shared" si="0"/>
        <v>Jjs Journey (IRE)</v>
      </c>
      <c r="L65" t="str">
        <f t="shared" si="0"/>
        <v>Swing Till Dawn (IRE)</v>
      </c>
      <c r="M65" t="str">
        <f t="shared" si="0"/>
        <v>Swing Till Dawn (IRE)</v>
      </c>
      <c r="N65" t="str">
        <f t="shared" si="1"/>
        <v>Grasping At Straws (IRE)</v>
      </c>
      <c r="O65" t="str">
        <f t="shared" si="2"/>
        <v>Grasping At Straws (IRE)</v>
      </c>
      <c r="P65" t="str">
        <f t="shared" si="3"/>
        <v>Dalton Highway (IRE)</v>
      </c>
      <c r="Q65" t="str">
        <f t="shared" si="4"/>
        <v>Dalton Highway (IRE)</v>
      </c>
      <c r="R65" t="str">
        <f t="shared" si="5"/>
        <v>Maze Runner (IRE)</v>
      </c>
      <c r="S65" t="str">
        <f t="shared" si="6"/>
        <v>Neatly Put</v>
      </c>
      <c r="V65">
        <f t="shared" si="7"/>
        <v>66</v>
      </c>
      <c r="W65">
        <f t="shared" si="8"/>
        <v>-1</v>
      </c>
      <c r="X65">
        <f t="shared" si="18"/>
        <v>-1</v>
      </c>
      <c r="Y65">
        <f t="shared" si="10"/>
        <v>2</v>
      </c>
      <c r="Z65">
        <f t="shared" si="10"/>
        <v>2</v>
      </c>
      <c r="AA65">
        <f t="shared" si="10"/>
        <v>2</v>
      </c>
      <c r="AB65">
        <f t="shared" si="11"/>
        <v>9</v>
      </c>
      <c r="AC65">
        <f t="shared" si="12"/>
        <v>8</v>
      </c>
      <c r="AD65">
        <f t="shared" si="13"/>
        <v>12</v>
      </c>
      <c r="AE65">
        <f t="shared" si="14"/>
        <v>14</v>
      </c>
      <c r="AF65">
        <f t="shared" si="14"/>
        <v>17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7087</v>
      </c>
      <c r="H66">
        <f ca="1">LARGE(F53:F55, 1)</f>
        <v>5.2737889816664094E-2</v>
      </c>
      <c r="J66">
        <v>15</v>
      </c>
      <c r="K66" t="str">
        <f t="shared" si="0"/>
        <v>Cagey (FR)</v>
      </c>
      <c r="L66" t="str">
        <f t="shared" si="0"/>
        <v>Cagey (FR)</v>
      </c>
      <c r="M66" t="str">
        <f t="shared" si="0"/>
        <v>Cagey (FR)</v>
      </c>
      <c r="N66" t="str">
        <f t="shared" si="1"/>
        <v>Gasta (IRE)</v>
      </c>
      <c r="O66" t="str">
        <f t="shared" si="2"/>
        <v>Bibliotheca (JPN)</v>
      </c>
      <c r="P66" t="str">
        <f t="shared" si="3"/>
        <v>Lady Camelot (IRE)</v>
      </c>
      <c r="Q66" t="str">
        <f t="shared" si="4"/>
        <v>Lady Camelot (IRE)</v>
      </c>
      <c r="R66" t="str">
        <f t="shared" si="5"/>
        <v>Grasping At Straws (IRE)</v>
      </c>
      <c r="S66" t="str">
        <f t="shared" si="6"/>
        <v>Jjs Journey (IRE)</v>
      </c>
      <c r="V66">
        <f t="shared" si="7"/>
        <v>49</v>
      </c>
      <c r="W66">
        <f t="shared" si="8"/>
        <v>-22</v>
      </c>
      <c r="X66">
        <f t="shared" si="18"/>
        <v>-22</v>
      </c>
      <c r="Y66">
        <f t="shared" si="10"/>
        <v>4</v>
      </c>
      <c r="Z66">
        <f t="shared" si="10"/>
        <v>8</v>
      </c>
      <c r="AA66">
        <f t="shared" si="10"/>
        <v>10</v>
      </c>
      <c r="AB66">
        <f t="shared" si="11"/>
        <v>7</v>
      </c>
      <c r="AC66">
        <f t="shared" si="12"/>
        <v>13</v>
      </c>
      <c r="AD66">
        <f t="shared" si="13"/>
        <v>2</v>
      </c>
      <c r="AE66">
        <f t="shared" si="14"/>
        <v>4</v>
      </c>
      <c r="AF66">
        <f t="shared" si="14"/>
        <v>1</v>
      </c>
    </row>
    <row r="67" spans="1:32" hidden="1" outlineLevel="1">
      <c r="A67" t="s">
        <v>67</v>
      </c>
      <c r="B67" t="str">
        <f ca="1">H67</f>
        <v>Lady Camelot (IRE)</v>
      </c>
      <c r="F67">
        <f>IF(H63&lt;11, F66+1, F66)</f>
        <v>1</v>
      </c>
      <c r="G67" t="str">
        <f>G2</f>
        <v>Soft</v>
      </c>
      <c r="H67" t="str">
        <f ca="1">INDEX(B53:B55,MATCH(H66,F53:F55,0))</f>
        <v>Lady Camelot (IRE)</v>
      </c>
      <c r="J67">
        <v>16</v>
      </c>
      <c r="K67" t="str">
        <f t="shared" si="0"/>
        <v>Neatly Put</v>
      </c>
      <c r="L67" t="str">
        <f t="shared" si="0"/>
        <v>Neatly Put</v>
      </c>
      <c r="M67" t="str">
        <f t="shared" si="0"/>
        <v>Neatly Put</v>
      </c>
      <c r="N67" t="str">
        <f t="shared" si="1"/>
        <v>Gasta (IRE)</v>
      </c>
      <c r="O67" t="str">
        <f t="shared" si="2"/>
        <v>Jjs Journey (IRE)</v>
      </c>
      <c r="P67" t="str">
        <f t="shared" si="3"/>
        <v>Cagey (FR)</v>
      </c>
      <c r="Q67" t="str">
        <f t="shared" si="4"/>
        <v>Cagey (FR)</v>
      </c>
      <c r="R67" t="str">
        <f t="shared" si="5"/>
        <v>Cagey (FR)</v>
      </c>
      <c r="S67" t="str">
        <f t="shared" si="6"/>
        <v>Cagey (FR)</v>
      </c>
      <c r="V67">
        <f t="shared" si="7"/>
        <v>18</v>
      </c>
      <c r="W67">
        <f t="shared" si="8"/>
        <v>-45</v>
      </c>
      <c r="X67">
        <f t="shared" si="18"/>
        <v>-45</v>
      </c>
      <c r="Y67">
        <f t="shared" si="10"/>
        <v>3</v>
      </c>
      <c r="Z67">
        <f t="shared" si="10"/>
        <v>3</v>
      </c>
      <c r="AA67">
        <f t="shared" si="10"/>
        <v>3</v>
      </c>
      <c r="AB67">
        <f t="shared" si="11"/>
        <v>3</v>
      </c>
      <c r="AC67">
        <f t="shared" si="12"/>
        <v>2</v>
      </c>
      <c r="AD67">
        <f t="shared" si="13"/>
        <v>1</v>
      </c>
      <c r="AE67">
        <f t="shared" si="14"/>
        <v>1</v>
      </c>
      <c r="AF67">
        <f t="shared" si="14"/>
        <v>2</v>
      </c>
    </row>
    <row r="68" spans="1:32" hidden="1" outlineLevel="1">
      <c r="A68" t="str">
        <f ca="1">INDEX(B62:B67,MODE(MATCH(B62:B67,B62:B67,0)))</f>
        <v>Lady Camelot (IRE)</v>
      </c>
      <c r="B68" t="str">
        <f ca="1">IF(ISNA(A68), B56, A68)</f>
        <v>Lady Camelot (IRE)</v>
      </c>
      <c r="C68">
        <f ca="1">INDEX(AF$2:AF$20,MATCH(B68,A$2:A$20,0))</f>
        <v>6</v>
      </c>
      <c r="D68">
        <v>1</v>
      </c>
      <c r="F68">
        <f ca="1">IF(E70&gt;0.5, F67+1, F67)</f>
        <v>1</v>
      </c>
      <c r="G68" t="str">
        <f>I2</f>
        <v>Handicap</v>
      </c>
      <c r="H68">
        <f ca="1">IF(G66&gt;10000, G70+1, G70)</f>
        <v>0</v>
      </c>
      <c r="J68">
        <v>17</v>
      </c>
      <c r="K68" t="str">
        <f t="shared" si="0"/>
        <v>Swing Till Dawn (IRE)</v>
      </c>
      <c r="L68" t="str">
        <f t="shared" si="0"/>
        <v>Bibliotheca (JPN)</v>
      </c>
      <c r="M68" t="str">
        <f t="shared" si="0"/>
        <v>Vitudurum (IRE)</v>
      </c>
      <c r="N68" t="str">
        <f t="shared" si="1"/>
        <v>Gasta (IRE)</v>
      </c>
      <c r="O68" t="str">
        <f t="shared" si="2"/>
        <v>Cagey (FR)</v>
      </c>
      <c r="P68" t="str">
        <f t="shared" si="3"/>
        <v>Marine One</v>
      </c>
      <c r="Q68" t="str">
        <f t="shared" si="4"/>
        <v>Marine One</v>
      </c>
      <c r="R68" t="str">
        <f t="shared" si="5"/>
        <v>Jjs Journey (IRE)</v>
      </c>
      <c r="S68" t="str">
        <f t="shared" si="6"/>
        <v>Swing Till Dawn (IRE)</v>
      </c>
      <c r="V68">
        <f t="shared" si="7"/>
        <v>36</v>
      </c>
      <c r="W68">
        <f t="shared" si="8"/>
        <v>-22</v>
      </c>
      <c r="X68">
        <f t="shared" si="18"/>
        <v>-22</v>
      </c>
      <c r="Y68">
        <f t="shared" si="10"/>
        <v>1</v>
      </c>
      <c r="Z68">
        <f t="shared" si="10"/>
        <v>4</v>
      </c>
      <c r="AA68">
        <f t="shared" si="10"/>
        <v>4</v>
      </c>
      <c r="AB68">
        <f t="shared" si="11"/>
        <v>3</v>
      </c>
      <c r="AC68">
        <f t="shared" si="12"/>
        <v>5</v>
      </c>
      <c r="AD68">
        <f t="shared" si="13"/>
        <v>7</v>
      </c>
      <c r="AE68">
        <f t="shared" si="14"/>
        <v>7</v>
      </c>
      <c r="AF68">
        <f t="shared" si="14"/>
        <v>5</v>
      </c>
    </row>
    <row r="69" spans="1:32" hidden="1" outlineLevel="1">
      <c r="A69" t="s">
        <v>51</v>
      </c>
      <c r="B69" t="str">
        <f ca="1">IF(OR(ISNA(B68), B68="no selection"), B64, B68)</f>
        <v>Lady Camelot (IRE)</v>
      </c>
      <c r="C69">
        <f ca="1">INDEX(AF$2:AF$20,MATCH(B69,A$2:A$20,0))</f>
        <v>6</v>
      </c>
      <c r="D69">
        <v>1</v>
      </c>
      <c r="F69">
        <f ca="1">IF(E70&gt;1, F68+1, F68)</f>
        <v>1</v>
      </c>
      <c r="G69">
        <f ca="1">IF(G66&lt;5000, F70-1, F70)</f>
        <v>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>
        <f t="shared" si="10"/>
        <v>1</v>
      </c>
      <c r="AB69">
        <f t="shared" si="11"/>
        <v>3</v>
      </c>
      <c r="AC69" t="e">
        <f t="shared" si="12"/>
        <v>#N/A</v>
      </c>
      <c r="AD69">
        <f t="shared" si="13"/>
        <v>1</v>
      </c>
      <c r="AE69">
        <f t="shared" si="14"/>
        <v>1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Lady Camelot (IRE)</v>
      </c>
      <c r="C70">
        <f ca="1">INDEX(AF$2:AF$20,MATCH(B70,A$2:A$20,0))</f>
        <v>6</v>
      </c>
      <c r="D70">
        <v>1</v>
      </c>
      <c r="E70">
        <f ca="1">SUMIF(B53:B61, B70, G53:G61)</f>
        <v>5.2737889816664094E-2</v>
      </c>
      <c r="F70">
        <f ca="1">IF(E70&gt;1.5, F69+1, F69)</f>
        <v>1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>
        <f t="shared" si="10"/>
        <v>1</v>
      </c>
      <c r="AB70">
        <f t="shared" si="11"/>
        <v>3</v>
      </c>
      <c r="AC70" t="e">
        <f t="shared" si="12"/>
        <v>#N/A</v>
      </c>
      <c r="AD70">
        <f t="shared" si="13"/>
        <v>1</v>
      </c>
      <c r="AE70">
        <f t="shared" si="14"/>
        <v>1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>
        <f t="shared" si="10"/>
        <v>1</v>
      </c>
      <c r="AB71">
        <f t="shared" si="11"/>
        <v>3</v>
      </c>
      <c r="AC71" t="e">
        <f t="shared" si="12"/>
        <v>#N/A</v>
      </c>
      <c r="AD71">
        <f t="shared" si="13"/>
        <v>1</v>
      </c>
      <c r="AE71">
        <f t="shared" si="14"/>
        <v>1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Lady Camelot (IRE)</v>
      </c>
      <c r="C72">
        <f>C53</f>
        <v>280.63869999999997</v>
      </c>
      <c r="D72">
        <f>(1/C72)*(C72-C73)</f>
        <v>5.0288146289161097E-2</v>
      </c>
      <c r="E72">
        <f>H53</f>
        <v>6</v>
      </c>
      <c r="F72">
        <f>(E72*10)-10</f>
        <v>50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>
        <f t="shared" si="10"/>
        <v>1</v>
      </c>
      <c r="AB72">
        <f t="shared" si="11"/>
        <v>3</v>
      </c>
      <c r="AC72" t="e">
        <f t="shared" si="12"/>
        <v>#N/A</v>
      </c>
      <c r="AD72">
        <f t="shared" si="13"/>
        <v>1</v>
      </c>
      <c r="AE72">
        <f t="shared" si="14"/>
        <v>1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Vitudurum (IRE)</v>
      </c>
      <c r="C73">
        <f t="shared" si="19"/>
        <v>266.52589999999998</v>
      </c>
      <c r="D73">
        <f>(1/C73)*(C73-C74)</f>
        <v>6.750450894265804E-2</v>
      </c>
      <c r="E73">
        <f t="shared" ref="E73:E74" si="20">H54</f>
        <v>12</v>
      </c>
      <c r="F73">
        <f>(E73*10)-10</f>
        <v>110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>
        <f t="shared" si="10"/>
        <v>1</v>
      </c>
      <c r="AB73">
        <f t="shared" si="11"/>
        <v>3</v>
      </c>
      <c r="AC73" t="e">
        <f t="shared" si="12"/>
        <v>#N/A</v>
      </c>
      <c r="AD73">
        <f t="shared" si="13"/>
        <v>1</v>
      </c>
      <c r="AE73">
        <f t="shared" si="14"/>
        <v>1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Dalton Highway (IRE)</v>
      </c>
      <c r="C74">
        <f t="shared" si="19"/>
        <v>248.5342</v>
      </c>
      <c r="E74">
        <f t="shared" si="20"/>
        <v>5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>
        <f t="shared" si="10"/>
        <v>1</v>
      </c>
      <c r="AB74">
        <f t="shared" si="11"/>
        <v>3</v>
      </c>
      <c r="AC74" t="e">
        <f t="shared" si="12"/>
        <v>#N/A</v>
      </c>
      <c r="AD74">
        <f t="shared" si="13"/>
        <v>1</v>
      </c>
      <c r="AE74">
        <f t="shared" si="14"/>
        <v>1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>
        <f t="shared" si="10"/>
        <v>1</v>
      </c>
      <c r="AB75">
        <f t="shared" si="11"/>
        <v>3</v>
      </c>
      <c r="AC75" t="e">
        <f t="shared" si="12"/>
        <v>#N/A</v>
      </c>
      <c r="AD75">
        <f t="shared" si="13"/>
        <v>1</v>
      </c>
      <c r="AE75">
        <f t="shared" si="14"/>
        <v>1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>
        <f t="shared" si="10"/>
        <v>1</v>
      </c>
      <c r="AB76">
        <f t="shared" si="11"/>
        <v>3</v>
      </c>
      <c r="AC76" t="e">
        <f t="shared" si="12"/>
        <v>#N/A</v>
      </c>
      <c r="AD76">
        <f t="shared" si="13"/>
        <v>1</v>
      </c>
      <c r="AE76">
        <f t="shared" si="14"/>
        <v>1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4.5</v>
      </c>
      <c r="C77">
        <f>SMALL(AF2:AF50, 1)</f>
        <v>4.5</v>
      </c>
      <c r="D77" t="str">
        <f>IF(G77&lt;=3, "YES", "NO")</f>
        <v>NO</v>
      </c>
      <c r="E77">
        <f>IF(C77=0,SMALL(AF2:AF49,2), C77)</f>
        <v>4.5</v>
      </c>
      <c r="F77">
        <f>IF(E77=0, SMALL(AF2:AF49, 3), E77)</f>
        <v>4.5</v>
      </c>
      <c r="G77">
        <f>IF(F77=0, SMALL(AF2:AF49, 4), F77)</f>
        <v>4.5</v>
      </c>
      <c r="H77" t="str">
        <f>INDEX(A2:A50, MATCH(G77, AF2:AF50, 0))</f>
        <v>Endless Tangent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>
        <f t="shared" si="10"/>
        <v>1</v>
      </c>
      <c r="AB77">
        <f t="shared" si="11"/>
        <v>3</v>
      </c>
      <c r="AC77" t="e">
        <f t="shared" si="12"/>
        <v>#N/A</v>
      </c>
      <c r="AD77">
        <f t="shared" si="13"/>
        <v>1</v>
      </c>
      <c r="AE77">
        <f t="shared" si="14"/>
        <v>1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212.2672</v>
      </c>
      <c r="C78">
        <f>(B79-B78)+0.01</f>
        <v>68.381499999999974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>
        <f t="shared" si="10"/>
        <v>1</v>
      </c>
      <c r="AB78">
        <f t="shared" si="11"/>
        <v>3</v>
      </c>
      <c r="AC78" t="e">
        <f t="shared" si="12"/>
        <v>#N/A</v>
      </c>
      <c r="AD78">
        <f t="shared" si="13"/>
        <v>1</v>
      </c>
      <c r="AE78">
        <f t="shared" si="14"/>
        <v>1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280.63869999999997</v>
      </c>
      <c r="C79">
        <f>C78/B79</f>
        <v>0.24366382826032185</v>
      </c>
      <c r="D79" t="str">
        <f>IF(C79&gt;=0.15, "YES", "NO")</f>
        <v>YES</v>
      </c>
      <c r="G79" t="str">
        <f>IF(D79="YES",CONCATENATE("PLUS: "&amp;H77&amp;" is "&amp;ROUND(C79*100,2)&amp;"% behind top-rated "&amp;H79&amp;". "),CONCATENATE("NEGATIVE: "&amp;H77&amp;" is highly rated."))</f>
        <v xml:space="preserve">PLUS: Endless Tangent (IRE) is 24.37% behind top-rated Lady Camelot (IRE). </v>
      </c>
      <c r="H79" t="str">
        <f>INDEX(A2:A50, MATCH(B79, AE2:AE50, 0))</f>
        <v>Lady Camelot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>
        <f t="shared" si="10"/>
        <v>1</v>
      </c>
      <c r="AB79">
        <f t="shared" si="11"/>
        <v>3</v>
      </c>
      <c r="AC79" t="e">
        <f t="shared" si="12"/>
        <v>#N/A</v>
      </c>
      <c r="AD79">
        <f t="shared" si="13"/>
        <v>1</v>
      </c>
      <c r="AE79">
        <f t="shared" si="14"/>
        <v>1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19.97</v>
      </c>
      <c r="C80">
        <f>(B81-B80)+0.01</f>
        <v>2.4793000000000003</v>
      </c>
      <c r="D80" t="str">
        <f>D2</f>
        <v xml:space="preserve">1m4f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>
        <f t="shared" si="10"/>
        <v>1</v>
      </c>
      <c r="AB80">
        <f t="shared" si="11"/>
        <v>3</v>
      </c>
      <c r="AC80" t="e">
        <f t="shared" si="12"/>
        <v>#N/A</v>
      </c>
      <c r="AD80">
        <f t="shared" si="13"/>
        <v>1</v>
      </c>
      <c r="AE80">
        <f t="shared" si="14"/>
        <v>1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22.439299999999999</v>
      </c>
      <c r="C81">
        <f>C80/B81</f>
        <v>0.11048918638281945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Swing Till Dawn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Galway</v>
      </c>
    </row>
    <row r="82" spans="1:19" hidden="1" outlineLevel="1">
      <c r="A82" t="s">
        <v>110</v>
      </c>
      <c r="B82">
        <f>INDEX(M2:M49, MATCH(H77, A2:A49, 0))</f>
        <v>87.558099999999996</v>
      </c>
      <c r="C82">
        <f>(B83-B82)+0.01</f>
        <v>6.3801000000000077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93.928200000000004</v>
      </c>
      <c r="C83">
        <f>C82/B83</f>
        <v>6.7925287613304713E-2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Endless Tangent (IRE)is the form horse.</v>
      </c>
      <c r="H83" t="str">
        <f>INDEX(A2:A50,MATCH(B83,INDEX(M2:M50,0)))</f>
        <v>Swing Till Dawn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1.3347</v>
      </c>
      <c r="C84">
        <f>(B85-B84)+0.01</f>
        <v>3.2022000000000004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4.5269000000000004</v>
      </c>
      <c r="C85">
        <f>C84/B85</f>
        <v>0.70737149042391045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Marine One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11.6</v>
      </c>
      <c r="C86">
        <f>(B87-B86)+0.01</f>
        <v>24.245900000000002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35.835900000000002</v>
      </c>
      <c r="C87">
        <f>C86/B87</f>
        <v>0.67658130533905947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Neatly Put is 67.66% ahead of Endless Tangent (IRE). </v>
      </c>
      <c r="H87" t="str">
        <f>INDEX(A2:A50, MATCH(B87, AD2:AD50, 0))</f>
        <v>Neatly Put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0.90510000000000002</v>
      </c>
      <c r="C88">
        <f>B89-B88</f>
        <v>1.4464999999999999</v>
      </c>
      <c r="H88" t="str">
        <f>INDEX(X2:X50, MATCH(B88, Y2:Y50, 0))</f>
        <v>Hayes, C D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2.3515999999999999</v>
      </c>
      <c r="C89">
        <f>C88/B89</f>
        <v>0.61511311447525086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Madden, Tom is 61.51% ahead of Hayes, C D. </v>
      </c>
      <c r="H89" t="str">
        <f>INDEX(X2:X50, MATCH(B89, Y2:Y50, 0))</f>
        <v>Madden, Tom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50.689</v>
      </c>
      <c r="C90">
        <f>(B91-B90)+0.01</f>
        <v>27.977000000000007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78.656000000000006</v>
      </c>
      <c r="C91">
        <f>(C90+0.01)/(B91+0.01)</f>
        <v>0.35576996415223866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Vitudurum (IRE) outperformed Endless Tangent (IRE) significantly.</v>
      </c>
      <c r="H91" t="str">
        <f>INDEX(A2:A50, MATCH(B91, N2:N50, 0))</f>
        <v>Vitudurum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2</v>
      </c>
      <c r="E92">
        <f>COUNTIF(D79:D91, "YES")</f>
        <v>4</v>
      </c>
      <c r="F92" t="str">
        <f>IF(E92=0, "", IF(E92=1, "*", IF(E92=2, "**", IF(E92=3, "***", IF(E92=4, "****", IF(E92&gt;4, "*****", ""))))))</f>
        <v>****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</v>
      </c>
    </row>
    <row r="96" spans="1:19" hidden="1" outlineLevel="1">
      <c r="A96" t="s">
        <v>70</v>
      </c>
      <c r="B96">
        <f>INDEX(Sheet1!H:H, MATCH($A$51, Sheet1!$A:$A,0))</f>
        <v>0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e">
        <f>INDEX(F96:F101,MATCH(1,E96:E101,0))</f>
        <v>#N/A</v>
      </c>
    </row>
    <row r="97" spans="1:6" hidden="1" outlineLevel="1">
      <c r="A97" t="s">
        <v>25</v>
      </c>
      <c r="B97">
        <f>INDEX(Sheet1!J:J, MATCH($A$51, Sheet1!$A:$A,0))</f>
        <v>0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</v>
      </c>
      <c r="C101" t="b">
        <f>IF(AND($B$94&gt;15,B101&gt;0.25),B60)</f>
        <v>0</v>
      </c>
      <c r="D101">
        <f t="shared" si="22"/>
        <v>1</v>
      </c>
      <c r="E101">
        <f t="shared" si="23"/>
        <v>6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8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8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8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8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8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8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2.140625" bestFit="1" customWidth="1"/>
    <col min="2" max="3" width="16.7109375" bestFit="1" customWidth="1"/>
    <col min="4" max="5" width="12" bestFit="1" customWidth="1"/>
    <col min="6" max="6" width="13.28515625" bestFit="1" customWidth="1"/>
    <col min="7" max="7" width="255.7109375" bestFit="1" customWidth="1"/>
    <col min="8" max="8" width="16.7109375" bestFit="1" customWidth="1"/>
    <col min="9" max="9" width="13.42578125" bestFit="1" customWidth="1"/>
    <col min="10" max="10" width="16.28515625" bestFit="1" customWidth="1"/>
    <col min="11" max="11" width="56.7109375" bestFit="1" customWidth="1"/>
    <col min="12" max="12" width="22.140625" bestFit="1" customWidth="1"/>
    <col min="13" max="13" width="20.5703125" bestFit="1" customWidth="1"/>
    <col min="14" max="17" width="22.140625" bestFit="1" customWidth="1"/>
    <col min="18" max="18" width="16.7109375" bestFit="1" customWidth="1"/>
    <col min="19" max="19" width="22.1406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7.5703125" bestFit="1" customWidth="1"/>
    <col min="25" max="25" width="14.42578125" bestFit="1" customWidth="1"/>
    <col min="26" max="27" width="15" bestFit="1" customWidth="1"/>
    <col min="28" max="28" width="17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6.71093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1251</v>
      </c>
      <c r="B2" s="1">
        <v>0.65277777777777779</v>
      </c>
      <c r="C2" t="s">
        <v>175</v>
      </c>
      <c r="D2" t="s">
        <v>229</v>
      </c>
      <c r="E2" t="s">
        <v>290</v>
      </c>
      <c r="F2">
        <v>6469</v>
      </c>
      <c r="G2" t="s">
        <v>291</v>
      </c>
      <c r="H2" t="s">
        <v>232</v>
      </c>
      <c r="I2" t="s">
        <v>233</v>
      </c>
      <c r="J2" t="s">
        <v>234</v>
      </c>
      <c r="K2" t="s">
        <v>1250</v>
      </c>
      <c r="L2">
        <v>2</v>
      </c>
      <c r="M2">
        <v>83.152000000000001</v>
      </c>
      <c r="N2">
        <v>74.363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15.96</v>
      </c>
      <c r="Y2">
        <v>0</v>
      </c>
      <c r="Z2" t="s">
        <v>1252</v>
      </c>
      <c r="AA2">
        <v>1.3614999999999999</v>
      </c>
      <c r="AB2" t="s">
        <v>256</v>
      </c>
      <c r="AC2">
        <v>1.2625</v>
      </c>
      <c r="AD2">
        <v>38</v>
      </c>
      <c r="AE2" s="23">
        <v>284.6293</v>
      </c>
      <c r="AF2">
        <v>0</v>
      </c>
      <c r="AG2">
        <v>0</v>
      </c>
    </row>
    <row r="3" spans="1:33">
      <c r="A3" t="s">
        <v>1253</v>
      </c>
      <c r="B3" s="1">
        <v>0.65277777777777779</v>
      </c>
      <c r="C3" t="s">
        <v>175</v>
      </c>
      <c r="D3" t="s">
        <v>229</v>
      </c>
      <c r="E3" t="s">
        <v>290</v>
      </c>
      <c r="F3">
        <v>6469</v>
      </c>
      <c r="G3" t="s">
        <v>291</v>
      </c>
      <c r="H3" t="s">
        <v>232</v>
      </c>
      <c r="I3" t="s">
        <v>233</v>
      </c>
      <c r="J3" t="s">
        <v>234</v>
      </c>
      <c r="K3" t="s">
        <v>1250</v>
      </c>
      <c r="L3">
        <v>2</v>
      </c>
      <c r="M3">
        <v>78.48</v>
      </c>
      <c r="N3">
        <v>64.150800000000004</v>
      </c>
      <c r="O3">
        <v>26.1875</v>
      </c>
      <c r="P3">
        <v>10.729200000000001</v>
      </c>
      <c r="Q3">
        <v>6.4256000000000002</v>
      </c>
      <c r="R3">
        <v>6.7</v>
      </c>
      <c r="S3">
        <v>0</v>
      </c>
      <c r="T3">
        <v>0</v>
      </c>
      <c r="U3">
        <v>0</v>
      </c>
      <c r="V3">
        <v>0</v>
      </c>
      <c r="W3">
        <v>17.578600000000002</v>
      </c>
      <c r="X3" t="s">
        <v>1115</v>
      </c>
      <c r="Y3">
        <v>1.1599999999999999</v>
      </c>
      <c r="Z3" t="s">
        <v>1116</v>
      </c>
      <c r="AA3">
        <v>1.8559000000000001</v>
      </c>
      <c r="AB3" t="s">
        <v>315</v>
      </c>
      <c r="AC3">
        <v>0.9375</v>
      </c>
      <c r="AD3">
        <v>34.217300000000002</v>
      </c>
      <c r="AE3">
        <v>259.07060000000001</v>
      </c>
      <c r="AF3">
        <v>4.5</v>
      </c>
      <c r="AG3">
        <v>68</v>
      </c>
    </row>
    <row r="4" spans="1:33">
      <c r="A4" t="s">
        <v>1254</v>
      </c>
      <c r="B4" s="1">
        <v>0.65277777777777779</v>
      </c>
      <c r="C4" t="s">
        <v>175</v>
      </c>
      <c r="D4" t="s">
        <v>229</v>
      </c>
      <c r="E4" t="s">
        <v>290</v>
      </c>
      <c r="F4">
        <v>6469</v>
      </c>
      <c r="G4" t="s">
        <v>291</v>
      </c>
      <c r="H4" t="s">
        <v>232</v>
      </c>
      <c r="I4" t="s">
        <v>233</v>
      </c>
      <c r="J4" t="s">
        <v>234</v>
      </c>
      <c r="K4" t="s">
        <v>1250</v>
      </c>
      <c r="L4">
        <v>2</v>
      </c>
      <c r="M4">
        <v>51.816000000000003</v>
      </c>
      <c r="N4">
        <v>55.795200000000001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17.152100000000001</v>
      </c>
      <c r="X4" t="s">
        <v>963</v>
      </c>
      <c r="Y4">
        <v>1.4323999999999999</v>
      </c>
      <c r="Z4" t="s">
        <v>1255</v>
      </c>
      <c r="AA4">
        <v>1.7998000000000001</v>
      </c>
      <c r="AB4" t="s">
        <v>1256</v>
      </c>
      <c r="AC4">
        <v>0.88970000000000005</v>
      </c>
      <c r="AD4">
        <v>11.3</v>
      </c>
      <c r="AE4">
        <v>188.87</v>
      </c>
      <c r="AF4">
        <v>4</v>
      </c>
      <c r="AG4">
        <v>0</v>
      </c>
    </row>
    <row r="5" spans="1:33">
      <c r="A5" t="s">
        <v>1257</v>
      </c>
      <c r="B5" s="1">
        <v>0.65277777777777779</v>
      </c>
      <c r="C5" t="s">
        <v>175</v>
      </c>
      <c r="D5" t="s">
        <v>229</v>
      </c>
      <c r="E5" t="s">
        <v>290</v>
      </c>
      <c r="F5">
        <v>6469</v>
      </c>
      <c r="G5" t="s">
        <v>291</v>
      </c>
      <c r="H5" t="s">
        <v>232</v>
      </c>
      <c r="I5" t="s">
        <v>233</v>
      </c>
      <c r="J5" t="s">
        <v>234</v>
      </c>
      <c r="K5" t="s">
        <v>1250</v>
      </c>
      <c r="L5">
        <v>2</v>
      </c>
      <c r="M5">
        <v>70.183999999999997</v>
      </c>
      <c r="N5">
        <v>36.278599999999997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17.7621</v>
      </c>
      <c r="X5" t="s">
        <v>687</v>
      </c>
      <c r="Y5">
        <v>0.51980000000000004</v>
      </c>
      <c r="Z5" t="s">
        <v>263</v>
      </c>
      <c r="AA5">
        <v>1.1879</v>
      </c>
      <c r="AB5" t="s">
        <v>608</v>
      </c>
      <c r="AC5">
        <v>2.3117999999999999</v>
      </c>
      <c r="AD5">
        <v>1.8</v>
      </c>
      <c r="AE5">
        <v>176.31489999999999</v>
      </c>
      <c r="AF5">
        <v>6.5</v>
      </c>
      <c r="AG5">
        <v>0</v>
      </c>
    </row>
    <row r="6" spans="1:33">
      <c r="A6" t="s">
        <v>1258</v>
      </c>
      <c r="B6" s="1">
        <v>0.65277777777777779</v>
      </c>
      <c r="C6" t="s">
        <v>175</v>
      </c>
      <c r="D6" t="s">
        <v>229</v>
      </c>
      <c r="E6" t="s">
        <v>290</v>
      </c>
      <c r="F6">
        <v>6469</v>
      </c>
      <c r="G6" t="s">
        <v>291</v>
      </c>
      <c r="H6" t="s">
        <v>232</v>
      </c>
      <c r="I6" t="s">
        <v>233</v>
      </c>
      <c r="J6" t="s">
        <v>234</v>
      </c>
      <c r="K6" t="s">
        <v>1250</v>
      </c>
      <c r="L6">
        <v>2</v>
      </c>
      <c r="M6">
        <v>37.39</v>
      </c>
      <c r="N6">
        <v>50.741300000000003</v>
      </c>
      <c r="O6">
        <v>17.5032</v>
      </c>
      <c r="P6">
        <v>8.0312999999999999</v>
      </c>
      <c r="Q6">
        <v>4.6138000000000003</v>
      </c>
      <c r="R6">
        <v>2.7160000000000002</v>
      </c>
      <c r="S6">
        <v>0</v>
      </c>
      <c r="T6">
        <v>0</v>
      </c>
      <c r="U6">
        <v>0</v>
      </c>
      <c r="V6">
        <v>0</v>
      </c>
      <c r="W6">
        <v>16.305</v>
      </c>
      <c r="X6" t="s">
        <v>301</v>
      </c>
      <c r="Y6">
        <v>2.0436000000000001</v>
      </c>
      <c r="Z6" t="s">
        <v>1259</v>
      </c>
      <c r="AA6">
        <v>1.7073</v>
      </c>
      <c r="AB6" t="s">
        <v>1085</v>
      </c>
      <c r="AC6">
        <v>0.6875</v>
      </c>
      <c r="AD6">
        <v>1.8</v>
      </c>
      <c r="AE6">
        <v>150.21600000000001</v>
      </c>
      <c r="AF6">
        <v>10</v>
      </c>
      <c r="AG6">
        <v>57</v>
      </c>
    </row>
    <row r="7" spans="1:33">
      <c r="A7" t="s">
        <v>1260</v>
      </c>
      <c r="B7" s="1">
        <v>0.65277777777777779</v>
      </c>
      <c r="C7" t="s">
        <v>175</v>
      </c>
      <c r="D7" t="s">
        <v>229</v>
      </c>
      <c r="E7" t="s">
        <v>290</v>
      </c>
      <c r="F7">
        <v>6469</v>
      </c>
      <c r="G7" t="s">
        <v>291</v>
      </c>
      <c r="H7" t="s">
        <v>232</v>
      </c>
      <c r="I7" t="s">
        <v>233</v>
      </c>
      <c r="J7" t="s">
        <v>234</v>
      </c>
      <c r="K7" t="s">
        <v>1250</v>
      </c>
      <c r="L7">
        <v>2</v>
      </c>
      <c r="M7">
        <v>45.431699999999999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16.374300000000002</v>
      </c>
      <c r="X7" t="s">
        <v>1261</v>
      </c>
      <c r="Y7">
        <v>0.5786</v>
      </c>
      <c r="Z7" t="s">
        <v>504</v>
      </c>
      <c r="AA7">
        <v>0.24360000000000001</v>
      </c>
      <c r="AB7" t="s">
        <v>1262</v>
      </c>
      <c r="AC7">
        <v>0.3569</v>
      </c>
      <c r="AD7">
        <v>1.8</v>
      </c>
      <c r="AE7">
        <v>133.88679999999999</v>
      </c>
      <c r="AF7">
        <v>33</v>
      </c>
      <c r="AG7">
        <v>0</v>
      </c>
    </row>
    <row r="8" spans="1:33">
      <c r="A8" t="s">
        <v>1263</v>
      </c>
      <c r="B8" s="1">
        <v>0.65277777777777779</v>
      </c>
      <c r="C8" t="s">
        <v>175</v>
      </c>
      <c r="D8" t="s">
        <v>229</v>
      </c>
      <c r="E8" t="s">
        <v>290</v>
      </c>
      <c r="F8">
        <v>6469</v>
      </c>
      <c r="G8" t="s">
        <v>291</v>
      </c>
      <c r="H8" t="s">
        <v>232</v>
      </c>
      <c r="I8" t="s">
        <v>233</v>
      </c>
      <c r="J8" t="s">
        <v>234</v>
      </c>
      <c r="K8" t="s">
        <v>1250</v>
      </c>
      <c r="L8">
        <v>2</v>
      </c>
      <c r="M8">
        <v>39.633699999999997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16.397099999999998</v>
      </c>
      <c r="X8" t="s">
        <v>1264</v>
      </c>
      <c r="Y8">
        <v>2.8056000000000001</v>
      </c>
      <c r="Z8" t="s">
        <v>1265</v>
      </c>
      <c r="AA8">
        <v>0.77759999999999996</v>
      </c>
      <c r="AB8" t="s">
        <v>1266</v>
      </c>
      <c r="AC8">
        <v>0.54930000000000001</v>
      </c>
      <c r="AD8">
        <v>1.8</v>
      </c>
      <c r="AE8">
        <v>122.2462</v>
      </c>
      <c r="AF8">
        <v>50</v>
      </c>
      <c r="AG8">
        <v>0</v>
      </c>
    </row>
    <row r="9" spans="1:33">
      <c r="A9" t="s">
        <v>1267</v>
      </c>
      <c r="B9" s="1">
        <v>0.65277777777777779</v>
      </c>
      <c r="C9" t="s">
        <v>175</v>
      </c>
      <c r="D9" t="s">
        <v>229</v>
      </c>
      <c r="E9" t="s">
        <v>290</v>
      </c>
      <c r="F9">
        <v>6469</v>
      </c>
      <c r="G9" t="s">
        <v>291</v>
      </c>
      <c r="H9" t="s">
        <v>232</v>
      </c>
      <c r="I9" t="s">
        <v>233</v>
      </c>
      <c r="J9" t="s">
        <v>234</v>
      </c>
      <c r="K9" t="s">
        <v>1250</v>
      </c>
      <c r="L9">
        <v>2</v>
      </c>
      <c r="M9">
        <v>44.3429</v>
      </c>
      <c r="N9">
        <v>23.98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9.6493000000000002</v>
      </c>
      <c r="X9" t="s">
        <v>684</v>
      </c>
      <c r="Y9">
        <v>0.71699999999999997</v>
      </c>
      <c r="Z9" t="s">
        <v>592</v>
      </c>
      <c r="AA9">
        <v>1.3797999999999999</v>
      </c>
      <c r="AB9" t="s">
        <v>264</v>
      </c>
      <c r="AC9">
        <v>0.88739999999999997</v>
      </c>
      <c r="AD9">
        <v>1.8</v>
      </c>
      <c r="AE9">
        <v>112.5206</v>
      </c>
      <c r="AF9">
        <v>25</v>
      </c>
      <c r="AG9">
        <v>0</v>
      </c>
    </row>
    <row r="10" spans="1:33">
      <c r="A10" t="s">
        <v>1268</v>
      </c>
      <c r="B10" s="1">
        <v>0.65277777777777779</v>
      </c>
      <c r="C10" t="s">
        <v>175</v>
      </c>
      <c r="D10" t="s">
        <v>229</v>
      </c>
      <c r="E10" t="s">
        <v>290</v>
      </c>
      <c r="F10">
        <v>6469</v>
      </c>
      <c r="G10" t="s">
        <v>291</v>
      </c>
      <c r="H10" t="s">
        <v>232</v>
      </c>
      <c r="I10" t="s">
        <v>233</v>
      </c>
      <c r="J10" t="s">
        <v>234</v>
      </c>
      <c r="K10" t="s">
        <v>1250</v>
      </c>
      <c r="L10">
        <v>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 t="s">
        <v>1269</v>
      </c>
      <c r="Y10">
        <v>1.7688999999999999</v>
      </c>
      <c r="Z10" t="s">
        <v>392</v>
      </c>
      <c r="AA10">
        <v>1.6802999999999999</v>
      </c>
      <c r="AB10" t="s">
        <v>393</v>
      </c>
      <c r="AC10">
        <v>2.2040999999999999</v>
      </c>
      <c r="AD10">
        <v>1.8</v>
      </c>
      <c r="AE10">
        <v>7.4532999999999996</v>
      </c>
      <c r="AF10">
        <v>5.5</v>
      </c>
      <c r="AG10">
        <v>0</v>
      </c>
    </row>
    <row r="11" spans="1:33">
      <c r="A11" t="s">
        <v>1270</v>
      </c>
      <c r="B11" s="1">
        <v>0.65277777777777779</v>
      </c>
      <c r="C11" t="s">
        <v>175</v>
      </c>
      <c r="D11" t="s">
        <v>229</v>
      </c>
      <c r="E11" t="s">
        <v>290</v>
      </c>
      <c r="F11">
        <v>6469</v>
      </c>
      <c r="G11" t="s">
        <v>291</v>
      </c>
      <c r="H11" t="s">
        <v>232</v>
      </c>
      <c r="I11" t="s">
        <v>233</v>
      </c>
      <c r="J11" t="s">
        <v>234</v>
      </c>
      <c r="K11" t="s">
        <v>1250</v>
      </c>
      <c r="L11">
        <v>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 t="s">
        <v>487</v>
      </c>
      <c r="Y11">
        <v>2.7016</v>
      </c>
      <c r="Z11" t="s">
        <v>813</v>
      </c>
      <c r="AA11">
        <v>1.5044999999999999</v>
      </c>
      <c r="AB11" t="s">
        <v>1180</v>
      </c>
      <c r="AC11">
        <v>1.1501999999999999</v>
      </c>
      <c r="AD11">
        <v>1.8</v>
      </c>
      <c r="AE11">
        <v>7.1562999999999999</v>
      </c>
      <c r="AF11">
        <v>6</v>
      </c>
      <c r="AG11">
        <v>0</v>
      </c>
    </row>
    <row r="12" spans="1:33">
      <c r="A12" t="s">
        <v>1271</v>
      </c>
      <c r="B12" s="1">
        <v>0.65277777777777779</v>
      </c>
      <c r="C12" t="s">
        <v>175</v>
      </c>
      <c r="D12" t="s">
        <v>229</v>
      </c>
      <c r="E12" t="s">
        <v>290</v>
      </c>
      <c r="F12">
        <v>6469</v>
      </c>
      <c r="G12" t="s">
        <v>291</v>
      </c>
      <c r="H12" t="s">
        <v>232</v>
      </c>
      <c r="I12" t="s">
        <v>233</v>
      </c>
      <c r="J12" t="s">
        <v>234</v>
      </c>
      <c r="K12" t="s">
        <v>1250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 t="s">
        <v>298</v>
      </c>
      <c r="Y12">
        <v>1.5501</v>
      </c>
      <c r="Z12" t="s">
        <v>1272</v>
      </c>
      <c r="AA12">
        <v>0.2112</v>
      </c>
      <c r="AB12" t="s">
        <v>467</v>
      </c>
      <c r="AC12">
        <v>1.3854</v>
      </c>
      <c r="AD12">
        <v>1.8</v>
      </c>
      <c r="AE12">
        <v>4.9466999999999999</v>
      </c>
      <c r="AF12">
        <v>16</v>
      </c>
      <c r="AG12">
        <v>0</v>
      </c>
    </row>
    <row r="13" spans="1:33">
      <c r="A13" t="s">
        <v>1273</v>
      </c>
      <c r="B13" s="1">
        <v>0.65277777777777779</v>
      </c>
      <c r="C13" t="s">
        <v>175</v>
      </c>
      <c r="D13" t="s">
        <v>229</v>
      </c>
      <c r="E13" t="s">
        <v>290</v>
      </c>
      <c r="F13">
        <v>6469</v>
      </c>
      <c r="G13" t="s">
        <v>291</v>
      </c>
      <c r="H13" t="s">
        <v>232</v>
      </c>
      <c r="I13" t="s">
        <v>233</v>
      </c>
      <c r="J13" t="s">
        <v>234</v>
      </c>
      <c r="K13" t="s">
        <v>1250</v>
      </c>
      <c r="L13">
        <v>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 t="s">
        <v>305</v>
      </c>
      <c r="Y13">
        <v>1.3956999999999999</v>
      </c>
      <c r="Z13" t="s">
        <v>1274</v>
      </c>
      <c r="AA13">
        <v>0.86599999999999999</v>
      </c>
      <c r="AB13" t="s">
        <v>509</v>
      </c>
      <c r="AC13">
        <v>0.7792</v>
      </c>
      <c r="AD13">
        <v>1.8</v>
      </c>
      <c r="AE13">
        <v>4.8409000000000004</v>
      </c>
      <c r="AF13">
        <v>10</v>
      </c>
      <c r="AG13">
        <v>0</v>
      </c>
    </row>
    <row r="14" spans="1:33">
      <c r="A14" t="s">
        <v>1275</v>
      </c>
      <c r="B14" s="1">
        <v>0.65277777777777779</v>
      </c>
      <c r="C14" t="s">
        <v>175</v>
      </c>
      <c r="D14" t="s">
        <v>229</v>
      </c>
      <c r="E14" t="s">
        <v>290</v>
      </c>
      <c r="F14">
        <v>6469</v>
      </c>
      <c r="G14" t="s">
        <v>291</v>
      </c>
      <c r="H14" t="s">
        <v>232</v>
      </c>
      <c r="I14" t="s">
        <v>233</v>
      </c>
      <c r="J14" t="s">
        <v>234</v>
      </c>
      <c r="K14" t="s">
        <v>1250</v>
      </c>
      <c r="L14">
        <v>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499</v>
      </c>
      <c r="Y14">
        <v>0.79279999999999995</v>
      </c>
      <c r="Z14" t="s">
        <v>504</v>
      </c>
      <c r="AA14">
        <v>0.24360000000000001</v>
      </c>
      <c r="AB14" t="s">
        <v>387</v>
      </c>
      <c r="AC14">
        <v>0.89870000000000005</v>
      </c>
      <c r="AD14">
        <v>1.8</v>
      </c>
      <c r="AE14">
        <v>3.7351000000000001</v>
      </c>
      <c r="AF14">
        <v>20</v>
      </c>
      <c r="AG14">
        <v>0</v>
      </c>
    </row>
    <row r="15" spans="1:33">
      <c r="A15" t="s">
        <v>1276</v>
      </c>
      <c r="B15" s="1">
        <v>0.65277777777777779</v>
      </c>
      <c r="C15" t="s">
        <v>175</v>
      </c>
      <c r="D15" t="s">
        <v>229</v>
      </c>
      <c r="E15" t="s">
        <v>290</v>
      </c>
      <c r="F15">
        <v>6469</v>
      </c>
      <c r="G15" t="s">
        <v>291</v>
      </c>
      <c r="H15" t="s">
        <v>232</v>
      </c>
      <c r="I15" t="s">
        <v>233</v>
      </c>
      <c r="J15" t="s">
        <v>234</v>
      </c>
      <c r="K15" t="s">
        <v>1250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 t="s">
        <v>493</v>
      </c>
      <c r="Y15">
        <v>0.77929999999999999</v>
      </c>
      <c r="Z15" t="s">
        <v>504</v>
      </c>
      <c r="AA15">
        <v>0.24360000000000001</v>
      </c>
      <c r="AB15" t="s">
        <v>509</v>
      </c>
      <c r="AC15">
        <v>0.7792</v>
      </c>
      <c r="AD15">
        <v>1.8</v>
      </c>
      <c r="AE15">
        <v>3.6021000000000001</v>
      </c>
      <c r="AF15">
        <v>12</v>
      </c>
      <c r="AG15">
        <v>0</v>
      </c>
    </row>
    <row r="51" spans="1:33" hidden="1" outlineLevel="1">
      <c r="A51" t="str">
        <f>C2</f>
        <v>Leicester</v>
      </c>
      <c r="B51">
        <f>B2</f>
        <v>0.65277777777777779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Promote (IRE)</v>
      </c>
      <c r="L52" t="str">
        <f t="shared" si="0"/>
        <v>Promote (IRE)</v>
      </c>
      <c r="M52" t="str">
        <f t="shared" si="0"/>
        <v>Dancing Rave</v>
      </c>
      <c r="N52" t="str">
        <f t="shared" ref="N52:N91" si="1">INDEX($A$2:$A$20,(MATCH(LARGE(W$2:W$20,$J52),W$2:W$20,0)))</f>
        <v>Lady Calcaria</v>
      </c>
      <c r="O52" t="str">
        <f t="shared" ref="O52:O91" si="2">INDEX($A$2:$A$20,(MATCH(LARGE(AA$2:AA$20,$J52),AA$2:AA$20,0)))</f>
        <v>Dancing Rave</v>
      </c>
      <c r="P52" t="str">
        <f t="shared" ref="P52:P91" si="3">INDEX($A$2:$A$20,(MATCH(LARGE(Y$2:Y$20,$J52),Y$2:Y$20,0)))</f>
        <v>Midoura</v>
      </c>
      <c r="Q52" t="str">
        <f t="shared" ref="Q52:Q91" si="4">INDEX($A$2:$A$20,(MATCH(LARGE(Y$2:Y$20,$J52),Y$2:Y$20,0)))</f>
        <v>Midoura</v>
      </c>
      <c r="R52" t="str">
        <f t="shared" ref="R52:R91" si="5">INDEX($A$2:$A$20,(MATCH(LARGE(AD$2:AD$20,$J52),AD$2:AD$20,0)))</f>
        <v>Promote (IRE)</v>
      </c>
      <c r="S52" t="str">
        <f t="shared" ref="S52:S80" si="6">A2</f>
        <v>Promote (IRE)</v>
      </c>
      <c r="V52">
        <f t="shared" ref="V52:V80" si="7">SUM(Y52:AF52)</f>
        <v>82</v>
      </c>
      <c r="W52">
        <f t="shared" ref="W52:W80" si="8">V52-AG2</f>
        <v>82</v>
      </c>
      <c r="X52">
        <f t="shared" ref="X52:X60" si="9">IF(ISNA(W52),"",W52)</f>
        <v>82</v>
      </c>
      <c r="Y52">
        <f t="shared" ref="Y52:AA80" si="10">(($H$63+1)-(RANK(M2,M$2:M$30)))</f>
        <v>14</v>
      </c>
      <c r="Z52">
        <f t="shared" si="10"/>
        <v>14</v>
      </c>
      <c r="AA52">
        <f t="shared" si="10"/>
        <v>12</v>
      </c>
      <c r="AB52">
        <f t="shared" ref="AB52:AB80" si="11">(($H$63+1)-(RANK(W2,W$2:W$30)))</f>
        <v>8</v>
      </c>
      <c r="AC52">
        <f t="shared" ref="AC52:AC80" si="12">(($H$63+1)-(RANK(Y2,Y$2:Y$30)))</f>
        <v>1</v>
      </c>
      <c r="AD52">
        <f t="shared" ref="AD52:AD80" si="13">(($H$63+1)-(RANK(AA2,AA$2:AA$30)))</f>
        <v>8</v>
      </c>
      <c r="AE52">
        <f t="shared" ref="AE52:AF80" si="14">(($H$63+1)-(RANK(AC2,AC$2:AC$30)))</f>
        <v>11</v>
      </c>
      <c r="AF52">
        <f t="shared" si="14"/>
        <v>14</v>
      </c>
      <c r="AG52" t="str">
        <f>INDEX(S52:S92, MATCH(LARGE(X52:X92, 1),X52:X92, 0))</f>
        <v>Orchid Killer (IRE)</v>
      </c>
    </row>
    <row r="53" spans="1:33" hidden="1" outlineLevel="1">
      <c r="A53" t="s">
        <v>43</v>
      </c>
      <c r="B53" t="str">
        <f>A2</f>
        <v>Promote (IRE)</v>
      </c>
      <c r="C53">
        <f>AE2</f>
        <v>284.6293</v>
      </c>
      <c r="D53">
        <f>AG2</f>
        <v>0</v>
      </c>
      <c r="E53">
        <f>C53-D53</f>
        <v>284.6293</v>
      </c>
      <c r="F53">
        <f>SUMIF(B53:B61, B53, G53:G61)</f>
        <v>0.24552744566633736</v>
      </c>
      <c r="G53">
        <f>(1/C53)*(C53-C54)</f>
        <v>8.9796447519633379E-2</v>
      </c>
      <c r="H53">
        <f>AF2</f>
        <v>0</v>
      </c>
      <c r="J53">
        <v>2</v>
      </c>
      <c r="K53" t="str">
        <f t="shared" si="0"/>
        <v>Dancing Rave</v>
      </c>
      <c r="L53" t="str">
        <f t="shared" si="0"/>
        <v>Dancing Rave</v>
      </c>
      <c r="M53" t="str">
        <f t="shared" si="0"/>
        <v>Jewel of The Sea (IRE)</v>
      </c>
      <c r="N53" t="str">
        <f t="shared" si="1"/>
        <v>Dancing Rave</v>
      </c>
      <c r="O53" t="str">
        <f t="shared" si="2"/>
        <v>Orchid Killer (IRE)</v>
      </c>
      <c r="P53" t="str">
        <f t="shared" si="3"/>
        <v>Piccolita</v>
      </c>
      <c r="Q53" t="str">
        <f t="shared" si="4"/>
        <v>Piccolita</v>
      </c>
      <c r="R53" t="str">
        <f t="shared" si="5"/>
        <v>Dancing Rave</v>
      </c>
      <c r="S53" t="str">
        <f t="shared" si="6"/>
        <v>Dancing Rave</v>
      </c>
      <c r="V53">
        <f t="shared" si="7"/>
        <v>96</v>
      </c>
      <c r="W53">
        <f t="shared" si="8"/>
        <v>28</v>
      </c>
      <c r="X53">
        <f t="shared" si="9"/>
        <v>28</v>
      </c>
      <c r="Y53">
        <f t="shared" si="10"/>
        <v>13</v>
      </c>
      <c r="Z53">
        <f t="shared" si="10"/>
        <v>13</v>
      </c>
      <c r="AA53">
        <f t="shared" si="10"/>
        <v>14</v>
      </c>
      <c r="AB53">
        <f t="shared" si="11"/>
        <v>13</v>
      </c>
      <c r="AC53">
        <f t="shared" si="12"/>
        <v>7</v>
      </c>
      <c r="AD53">
        <f t="shared" si="13"/>
        <v>14</v>
      </c>
      <c r="AE53">
        <f t="shared" si="14"/>
        <v>9</v>
      </c>
      <c r="AF53">
        <f t="shared" si="14"/>
        <v>13</v>
      </c>
    </row>
    <row r="54" spans="1:33" hidden="1" outlineLevel="1">
      <c r="A54" t="s">
        <v>44</v>
      </c>
      <c r="B54" t="str">
        <f>A3</f>
        <v>Dancing Rave</v>
      </c>
      <c r="C54">
        <f>AE3</f>
        <v>259.07060000000001</v>
      </c>
      <c r="D54">
        <f>AG3</f>
        <v>68</v>
      </c>
      <c r="E54">
        <f t="shared" ref="E54:E55" si="15">C54-D54</f>
        <v>191.07060000000001</v>
      </c>
      <c r="F54">
        <f ca="1">SUMIF(B53:B64, B54, G53:G61)</f>
        <v>3.0227921763026043E-2</v>
      </c>
      <c r="H54">
        <f>AF3</f>
        <v>4.5</v>
      </c>
      <c r="J54">
        <v>3</v>
      </c>
      <c r="K54" t="str">
        <f t="shared" si="0"/>
        <v>Lady Calcaria</v>
      </c>
      <c r="L54" t="str">
        <f t="shared" si="0"/>
        <v>Orchid Killer (IRE)</v>
      </c>
      <c r="M54" t="str">
        <f t="shared" si="0"/>
        <v>Promote (IRE)</v>
      </c>
      <c r="N54" t="str">
        <f t="shared" si="1"/>
        <v>Orchid Killer (IRE)</v>
      </c>
      <c r="O54" t="str">
        <f t="shared" si="2"/>
        <v>Jewel of The Sea (IRE)</v>
      </c>
      <c r="P54" t="str">
        <f t="shared" si="3"/>
        <v>Jewel of The Sea (IRE)</v>
      </c>
      <c r="Q54" t="str">
        <f t="shared" si="4"/>
        <v>Jewel of The Sea (IRE)</v>
      </c>
      <c r="R54" t="str">
        <f t="shared" si="5"/>
        <v>Orchid Killer (IRE)</v>
      </c>
      <c r="S54" t="str">
        <f t="shared" si="6"/>
        <v>Orchid Killer (IRE)</v>
      </c>
      <c r="V54">
        <f t="shared" si="7"/>
        <v>88</v>
      </c>
      <c r="W54">
        <f t="shared" si="8"/>
        <v>88</v>
      </c>
      <c r="X54">
        <f t="shared" si="9"/>
        <v>88</v>
      </c>
      <c r="Y54">
        <f t="shared" si="10"/>
        <v>11</v>
      </c>
      <c r="Z54">
        <f t="shared" si="10"/>
        <v>12</v>
      </c>
      <c r="AA54">
        <f t="shared" si="10"/>
        <v>12</v>
      </c>
      <c r="AB54">
        <f t="shared" si="11"/>
        <v>12</v>
      </c>
      <c r="AC54">
        <f t="shared" si="12"/>
        <v>9</v>
      </c>
      <c r="AD54">
        <f t="shared" si="13"/>
        <v>13</v>
      </c>
      <c r="AE54">
        <f t="shared" si="14"/>
        <v>7</v>
      </c>
      <c r="AF54">
        <f t="shared" si="14"/>
        <v>12</v>
      </c>
    </row>
    <row r="55" spans="1:33" hidden="1" outlineLevel="1">
      <c r="A55" t="s">
        <v>45</v>
      </c>
      <c r="B55" t="str">
        <f>A4</f>
        <v>Orchid Killer (IRE)</v>
      </c>
      <c r="C55">
        <f>AE4</f>
        <v>188.87</v>
      </c>
      <c r="D55">
        <f>AG4</f>
        <v>0</v>
      </c>
      <c r="E55">
        <f t="shared" si="15"/>
        <v>188.87</v>
      </c>
      <c r="F55">
        <f ca="1">SUMIF(B53:B64, B55, G53:G61)</f>
        <v>0</v>
      </c>
      <c r="H55">
        <f>AF4</f>
        <v>4</v>
      </c>
      <c r="J55">
        <v>4</v>
      </c>
      <c r="K55" t="str">
        <f t="shared" si="0"/>
        <v>Orchid Killer (IRE)</v>
      </c>
      <c r="L55" t="str">
        <f t="shared" si="0"/>
        <v>Jewel of The Sea (IRE)</v>
      </c>
      <c r="M55" t="str">
        <f t="shared" si="0"/>
        <v>Promote (IRE)</v>
      </c>
      <c r="N55" t="str">
        <f t="shared" si="1"/>
        <v>Midoura</v>
      </c>
      <c r="O55" t="str">
        <f t="shared" si="2"/>
        <v>Modern Millie</v>
      </c>
      <c r="P55" t="str">
        <f t="shared" si="3"/>
        <v>Modern Millie</v>
      </c>
      <c r="Q55" t="str">
        <f t="shared" si="4"/>
        <v>Modern Millie</v>
      </c>
      <c r="R55" t="str">
        <f t="shared" si="5"/>
        <v>Lady Calcaria</v>
      </c>
      <c r="S55" t="str">
        <f t="shared" si="6"/>
        <v>Lady Calcaria</v>
      </c>
      <c r="V55">
        <f t="shared" si="7"/>
        <v>82</v>
      </c>
      <c r="W55">
        <f t="shared" si="8"/>
        <v>82</v>
      </c>
      <c r="X55">
        <f t="shared" si="9"/>
        <v>82</v>
      </c>
      <c r="Y55">
        <f t="shared" si="10"/>
        <v>12</v>
      </c>
      <c r="Z55">
        <f t="shared" si="10"/>
        <v>10</v>
      </c>
      <c r="AA55">
        <f t="shared" si="10"/>
        <v>12</v>
      </c>
      <c r="AB55">
        <f t="shared" si="11"/>
        <v>14</v>
      </c>
      <c r="AC55">
        <f t="shared" si="12"/>
        <v>2</v>
      </c>
      <c r="AD55">
        <f t="shared" si="13"/>
        <v>7</v>
      </c>
      <c r="AE55">
        <f t="shared" si="14"/>
        <v>14</v>
      </c>
      <c r="AF55">
        <f t="shared" si="14"/>
        <v>11</v>
      </c>
    </row>
    <row r="56" spans="1:33" hidden="1" outlineLevel="1">
      <c r="A56" t="s">
        <v>46</v>
      </c>
      <c r="B56" t="str">
        <f>INDEX(A$2:A$20,MATCH(C56,M$2:M$20,0))</f>
        <v>Promote (IRE)</v>
      </c>
      <c r="C56">
        <f>LARGE(M$2:M$20, D56)</f>
        <v>83.152000000000001</v>
      </c>
      <c r="D56">
        <v>1</v>
      </c>
      <c r="E56">
        <f>LARGE(M$2:M$20, F56)</f>
        <v>78.48</v>
      </c>
      <c r="F56">
        <v>2</v>
      </c>
      <c r="G56">
        <f t="shared" ref="G56:G61" si="16">IF(C56&gt;0, (1/C56)*(C56-E56), 0.1)</f>
        <v>5.6186261304598771E-2</v>
      </c>
      <c r="H56">
        <f t="shared" ref="H56:H61" si="17">INDEX(AF$2:AF$20,MATCH(B56,A$2:A$20,0))</f>
        <v>0</v>
      </c>
      <c r="J56">
        <v>5</v>
      </c>
      <c r="K56" t="str">
        <f t="shared" si="0"/>
        <v>Tunky</v>
      </c>
      <c r="L56" t="str">
        <f t="shared" si="0"/>
        <v>Lady Calcaria</v>
      </c>
      <c r="M56" t="str">
        <f t="shared" si="0"/>
        <v>Promote (IRE)</v>
      </c>
      <c r="N56" t="str">
        <f t="shared" si="1"/>
        <v>Tunky</v>
      </c>
      <c r="O56" t="str">
        <f t="shared" si="2"/>
        <v>Piccolita</v>
      </c>
      <c r="P56" t="str">
        <f t="shared" si="3"/>
        <v>Estranged (IRE)</v>
      </c>
      <c r="Q56" t="str">
        <f t="shared" si="4"/>
        <v>Estranged (IRE)</v>
      </c>
      <c r="R56" t="str">
        <f t="shared" si="5"/>
        <v>Lady Calcaria</v>
      </c>
      <c r="S56" t="str">
        <f t="shared" si="6"/>
        <v>Jewel of The Sea (IRE)</v>
      </c>
      <c r="V56">
        <f t="shared" si="7"/>
        <v>78</v>
      </c>
      <c r="W56">
        <f t="shared" si="8"/>
        <v>21</v>
      </c>
      <c r="X56">
        <f t="shared" si="9"/>
        <v>21</v>
      </c>
      <c r="Y56">
        <f t="shared" si="10"/>
        <v>7</v>
      </c>
      <c r="Z56">
        <f t="shared" si="10"/>
        <v>11</v>
      </c>
      <c r="AA56">
        <f t="shared" si="10"/>
        <v>13</v>
      </c>
      <c r="AB56">
        <f t="shared" si="11"/>
        <v>9</v>
      </c>
      <c r="AC56">
        <f t="shared" si="12"/>
        <v>12</v>
      </c>
      <c r="AD56">
        <f t="shared" si="13"/>
        <v>12</v>
      </c>
      <c r="AE56">
        <f t="shared" si="14"/>
        <v>3</v>
      </c>
      <c r="AF56">
        <f t="shared" si="14"/>
        <v>11</v>
      </c>
    </row>
    <row r="57" spans="1:33" hidden="1" outlineLevel="1">
      <c r="A57" t="s">
        <v>25</v>
      </c>
      <c r="B57" t="str">
        <f>INDEX(A$2:A$20,MATCH(C57,W$2:W$20,0))</f>
        <v>Lady Calcaria</v>
      </c>
      <c r="C57">
        <f>LARGE(W$2:W$20, D57)</f>
        <v>17.7621</v>
      </c>
      <c r="D57">
        <v>1</v>
      </c>
      <c r="E57">
        <f>LARGE(W$2:W$20, F57)</f>
        <v>17.578600000000002</v>
      </c>
      <c r="F57">
        <v>2</v>
      </c>
      <c r="G57">
        <f t="shared" si="16"/>
        <v>1.03309856379594E-2</v>
      </c>
      <c r="H57">
        <f t="shared" si="17"/>
        <v>6.5</v>
      </c>
      <c r="J57">
        <v>6</v>
      </c>
      <c r="K57" t="str">
        <f t="shared" si="0"/>
        <v>Piste de Reflexion (IRE)</v>
      </c>
      <c r="L57" t="str">
        <f t="shared" si="0"/>
        <v>Piste de Reflexion (IRE)</v>
      </c>
      <c r="M57" t="str">
        <f t="shared" si="0"/>
        <v>Promote (IRE)</v>
      </c>
      <c r="N57" t="str">
        <f t="shared" si="1"/>
        <v>Jewel of The Sea (IRE)</v>
      </c>
      <c r="O57" t="str">
        <f t="shared" si="2"/>
        <v>Piste de Reflexion (IRE)</v>
      </c>
      <c r="P57" t="str">
        <f t="shared" si="3"/>
        <v>Orchid Killer (IRE)</v>
      </c>
      <c r="Q57" t="str">
        <f t="shared" si="4"/>
        <v>Orchid Killer (IRE)</v>
      </c>
      <c r="R57" t="str">
        <f t="shared" si="5"/>
        <v>Lady Calcaria</v>
      </c>
      <c r="S57" t="str">
        <f t="shared" si="6"/>
        <v>Tunky</v>
      </c>
      <c r="V57">
        <f t="shared" si="7"/>
        <v>59</v>
      </c>
      <c r="W57">
        <f t="shared" si="8"/>
        <v>59</v>
      </c>
      <c r="X57">
        <f t="shared" si="9"/>
        <v>59</v>
      </c>
      <c r="Y57">
        <f t="shared" si="10"/>
        <v>10</v>
      </c>
      <c r="Z57">
        <f t="shared" si="10"/>
        <v>8</v>
      </c>
      <c r="AA57">
        <f t="shared" si="10"/>
        <v>12</v>
      </c>
      <c r="AB57">
        <f t="shared" si="11"/>
        <v>10</v>
      </c>
      <c r="AC57">
        <f t="shared" si="12"/>
        <v>3</v>
      </c>
      <c r="AD57">
        <f t="shared" si="13"/>
        <v>4</v>
      </c>
      <c r="AE57">
        <f t="shared" si="14"/>
        <v>1</v>
      </c>
      <c r="AF57">
        <f t="shared" si="14"/>
        <v>11</v>
      </c>
    </row>
    <row r="58" spans="1:33" hidden="1" outlineLevel="1">
      <c r="A58" t="s">
        <v>28</v>
      </c>
      <c r="B58" t="str">
        <f>INDEX(A$2:A$20,MATCH(C58,AA$2:AA$20,0))</f>
        <v>Dancing Rave</v>
      </c>
      <c r="C58">
        <f>LARGE(AA$2:AA$20, D58)</f>
        <v>1.8559000000000001</v>
      </c>
      <c r="D58">
        <v>1</v>
      </c>
      <c r="E58">
        <f>LARGE(AA$2:AA$20, F58)</f>
        <v>1.7998000000000001</v>
      </c>
      <c r="F58">
        <v>2</v>
      </c>
      <c r="G58">
        <f t="shared" si="16"/>
        <v>3.0227921763026043E-2</v>
      </c>
      <c r="H58">
        <f t="shared" si="17"/>
        <v>4.5</v>
      </c>
      <c r="J58">
        <v>7</v>
      </c>
      <c r="K58" t="str">
        <f t="shared" si="0"/>
        <v>Midoura</v>
      </c>
      <c r="L58" t="str">
        <f t="shared" si="0"/>
        <v>Tunky</v>
      </c>
      <c r="M58" t="str">
        <f t="shared" si="0"/>
        <v>Promote (IRE)</v>
      </c>
      <c r="N58" t="str">
        <f t="shared" si="1"/>
        <v>Promote (IRE)</v>
      </c>
      <c r="O58" t="str">
        <f t="shared" si="2"/>
        <v>Promote (IRE)</v>
      </c>
      <c r="P58" t="str">
        <f t="shared" si="3"/>
        <v>Lonicera</v>
      </c>
      <c r="Q58" t="str">
        <f t="shared" si="4"/>
        <v>Lonicera</v>
      </c>
      <c r="R58" t="str">
        <f t="shared" si="5"/>
        <v>Lady Calcaria</v>
      </c>
      <c r="S58" t="str">
        <f t="shared" si="6"/>
        <v>Midoura</v>
      </c>
      <c r="V58">
        <f t="shared" si="7"/>
        <v>71</v>
      </c>
      <c r="W58">
        <f t="shared" si="8"/>
        <v>71</v>
      </c>
      <c r="X58">
        <f t="shared" si="9"/>
        <v>71</v>
      </c>
      <c r="Y58">
        <f t="shared" si="10"/>
        <v>8</v>
      </c>
      <c r="Z58">
        <f t="shared" si="10"/>
        <v>8</v>
      </c>
      <c r="AA58">
        <f t="shared" si="10"/>
        <v>12</v>
      </c>
      <c r="AB58">
        <f t="shared" si="11"/>
        <v>11</v>
      </c>
      <c r="AC58">
        <f t="shared" si="12"/>
        <v>14</v>
      </c>
      <c r="AD58">
        <f t="shared" si="13"/>
        <v>5</v>
      </c>
      <c r="AE58">
        <f t="shared" si="14"/>
        <v>2</v>
      </c>
      <c r="AF58">
        <f t="shared" si="14"/>
        <v>11</v>
      </c>
    </row>
    <row r="59" spans="1:33" hidden="1" outlineLevel="1">
      <c r="A59" t="s">
        <v>30</v>
      </c>
      <c r="B59" t="str">
        <f>INDEX(A$2:A$20,MATCH(C59,AC$2:AC$20,0))</f>
        <v>Lady Calcaria</v>
      </c>
      <c r="C59">
        <f>LARGE(AC$2:AC$20, D59)</f>
        <v>2.3117999999999999</v>
      </c>
      <c r="D59">
        <v>1</v>
      </c>
      <c r="E59">
        <f>LARGE(AC$2:AC$20, F59)</f>
        <v>2.2040999999999999</v>
      </c>
      <c r="F59">
        <v>2</v>
      </c>
      <c r="G59">
        <f t="shared" si="16"/>
        <v>4.6587075006488413E-2</v>
      </c>
      <c r="H59">
        <f t="shared" si="17"/>
        <v>6.5</v>
      </c>
      <c r="J59">
        <v>8</v>
      </c>
      <c r="K59" t="str">
        <f t="shared" si="0"/>
        <v>Jewel of The Sea (IRE)</v>
      </c>
      <c r="L59" t="str">
        <f t="shared" si="0"/>
        <v>Tunky</v>
      </c>
      <c r="M59" t="str">
        <f t="shared" si="0"/>
        <v>Promote (IRE)</v>
      </c>
      <c r="N59" t="str">
        <f t="shared" si="1"/>
        <v>Piste de Reflexion (IRE)</v>
      </c>
      <c r="O59" t="str">
        <f t="shared" si="2"/>
        <v>Lady Calcaria</v>
      </c>
      <c r="P59" t="str">
        <f t="shared" si="3"/>
        <v>Dancing Rave</v>
      </c>
      <c r="Q59" t="str">
        <f t="shared" si="4"/>
        <v>Dancing Rave</v>
      </c>
      <c r="R59" t="str">
        <f t="shared" si="5"/>
        <v>Lady Calcaria</v>
      </c>
      <c r="S59" t="str">
        <f t="shared" si="6"/>
        <v>Piste de Reflexion (IRE)</v>
      </c>
      <c r="V59">
        <f t="shared" si="7"/>
        <v>67</v>
      </c>
      <c r="W59">
        <f t="shared" si="8"/>
        <v>67</v>
      </c>
      <c r="X59">
        <f t="shared" si="9"/>
        <v>67</v>
      </c>
      <c r="Y59">
        <f t="shared" si="10"/>
        <v>9</v>
      </c>
      <c r="Z59">
        <f t="shared" si="10"/>
        <v>9</v>
      </c>
      <c r="AA59">
        <f t="shared" si="10"/>
        <v>12</v>
      </c>
      <c r="AB59">
        <f t="shared" si="11"/>
        <v>7</v>
      </c>
      <c r="AC59">
        <f t="shared" si="12"/>
        <v>4</v>
      </c>
      <c r="AD59">
        <f t="shared" si="13"/>
        <v>9</v>
      </c>
      <c r="AE59">
        <f t="shared" si="14"/>
        <v>6</v>
      </c>
      <c r="AF59">
        <f t="shared" si="14"/>
        <v>11</v>
      </c>
    </row>
    <row r="60" spans="1:33" hidden="1" outlineLevel="1">
      <c r="A60" t="s">
        <v>26</v>
      </c>
      <c r="B60" t="str">
        <f>INDEX(A$2:A$20,MATCH(C60,Y$2:Y$20,0))</f>
        <v>Midoura</v>
      </c>
      <c r="C60">
        <f>LARGE(Y$2:Y$20, D60)</f>
        <v>2.8056000000000001</v>
      </c>
      <c r="D60">
        <v>1</v>
      </c>
      <c r="E60">
        <f>LARGE(Y$2:Y$20, F60)</f>
        <v>2.7016</v>
      </c>
      <c r="F60">
        <v>2</v>
      </c>
      <c r="G60">
        <f t="shared" si="16"/>
        <v>3.706871970345027E-2</v>
      </c>
      <c r="H60">
        <f t="shared" si="17"/>
        <v>50</v>
      </c>
      <c r="J60">
        <v>9</v>
      </c>
      <c r="K60" t="str">
        <f t="shared" si="0"/>
        <v>Modern Millie</v>
      </c>
      <c r="L60" t="str">
        <f t="shared" si="0"/>
        <v>Tunky</v>
      </c>
      <c r="M60" t="str">
        <f t="shared" si="0"/>
        <v>Promote (IRE)</v>
      </c>
      <c r="N60" t="str">
        <f t="shared" si="1"/>
        <v>Modern Millie</v>
      </c>
      <c r="O60" t="str">
        <f t="shared" si="2"/>
        <v>Lonicera</v>
      </c>
      <c r="P60" t="str">
        <f t="shared" si="3"/>
        <v>Just Josephine (IRE)</v>
      </c>
      <c r="Q60" t="str">
        <f t="shared" si="4"/>
        <v>Just Josephine (IRE)</v>
      </c>
      <c r="R60" t="str">
        <f t="shared" si="5"/>
        <v>Lady Calcaria</v>
      </c>
      <c r="S60" t="str">
        <f t="shared" si="6"/>
        <v>Modern Millie</v>
      </c>
      <c r="V60">
        <f t="shared" si="7"/>
        <v>78</v>
      </c>
      <c r="W60">
        <f t="shared" si="8"/>
        <v>78</v>
      </c>
      <c r="X60">
        <f t="shared" si="9"/>
        <v>78</v>
      </c>
      <c r="Y60">
        <f t="shared" si="10"/>
        <v>6</v>
      </c>
      <c r="Z60">
        <f t="shared" si="10"/>
        <v>8</v>
      </c>
      <c r="AA60">
        <f t="shared" si="10"/>
        <v>12</v>
      </c>
      <c r="AB60">
        <f t="shared" si="11"/>
        <v>6</v>
      </c>
      <c r="AC60">
        <f t="shared" si="12"/>
        <v>11</v>
      </c>
      <c r="AD60">
        <f t="shared" si="13"/>
        <v>11</v>
      </c>
      <c r="AE60">
        <f t="shared" si="14"/>
        <v>13</v>
      </c>
      <c r="AF60">
        <f t="shared" si="14"/>
        <v>11</v>
      </c>
    </row>
    <row r="61" spans="1:33" hidden="1" outlineLevel="1">
      <c r="A61" t="s">
        <v>47</v>
      </c>
      <c r="B61" t="str">
        <f>INDEX(A$2:A$20,MATCH(C61,AD$2:AD$20,0))</f>
        <v>Promote (IRE)</v>
      </c>
      <c r="C61">
        <f>LARGE(AD$2:AD$20, D61)</f>
        <v>38</v>
      </c>
      <c r="D61">
        <v>1</v>
      </c>
      <c r="E61">
        <f>LARGE(AD$2:AD$20, F61)</f>
        <v>34.217300000000002</v>
      </c>
      <c r="F61">
        <v>2</v>
      </c>
      <c r="G61">
        <f t="shared" si="16"/>
        <v>9.9544736842105214E-2</v>
      </c>
      <c r="H61">
        <f t="shared" si="17"/>
        <v>0</v>
      </c>
      <c r="J61">
        <v>10</v>
      </c>
      <c r="K61" t="str">
        <f t="shared" si="0"/>
        <v>Modern Millie</v>
      </c>
      <c r="L61" t="str">
        <f t="shared" si="0"/>
        <v>Tunky</v>
      </c>
      <c r="M61" t="str">
        <f t="shared" si="0"/>
        <v>Promote (IRE)</v>
      </c>
      <c r="N61" t="str">
        <f t="shared" si="1"/>
        <v>Modern Millie</v>
      </c>
      <c r="O61" t="str">
        <f t="shared" si="2"/>
        <v>Midoura</v>
      </c>
      <c r="P61" t="str">
        <f t="shared" si="3"/>
        <v>Lethal Laura</v>
      </c>
      <c r="Q61" t="str">
        <f t="shared" si="4"/>
        <v>Lethal Laura</v>
      </c>
      <c r="R61" t="str">
        <f t="shared" si="5"/>
        <v>Lady Calcaria</v>
      </c>
      <c r="S61" t="str">
        <f t="shared" si="6"/>
        <v>Piccolita</v>
      </c>
      <c r="V61">
        <f t="shared" si="7"/>
        <v>76</v>
      </c>
      <c r="W61">
        <f t="shared" si="8"/>
        <v>76</v>
      </c>
      <c r="X61">
        <f>IF(ISNA(W61),"",W61)</f>
        <v>76</v>
      </c>
      <c r="Y61">
        <f t="shared" si="10"/>
        <v>6</v>
      </c>
      <c r="Z61">
        <f t="shared" si="10"/>
        <v>8</v>
      </c>
      <c r="AA61">
        <f t="shared" si="10"/>
        <v>12</v>
      </c>
      <c r="AB61">
        <f t="shared" si="11"/>
        <v>6</v>
      </c>
      <c r="AC61">
        <f t="shared" si="12"/>
        <v>13</v>
      </c>
      <c r="AD61">
        <f t="shared" si="13"/>
        <v>10</v>
      </c>
      <c r="AE61">
        <f t="shared" si="14"/>
        <v>10</v>
      </c>
      <c r="AF61">
        <f t="shared" si="14"/>
        <v>11</v>
      </c>
    </row>
    <row r="62" spans="1:33" hidden="1" outlineLevel="1">
      <c r="A62" t="s">
        <v>116</v>
      </c>
      <c r="B62" t="str">
        <f>IF(OR(D2="5f ", D2="6f ", D2="7f ", D2="1m "), B57, IF(J2="2yo", B59, B53))</f>
        <v>Lady Calcaria</v>
      </c>
      <c r="J62">
        <v>11</v>
      </c>
      <c r="K62" t="str">
        <f t="shared" si="0"/>
        <v>Modern Millie</v>
      </c>
      <c r="L62" t="str">
        <f t="shared" si="0"/>
        <v>Tunky</v>
      </c>
      <c r="M62" t="str">
        <f t="shared" si="0"/>
        <v>Promote (IRE)</v>
      </c>
      <c r="N62" t="str">
        <f t="shared" si="1"/>
        <v>Modern Millie</v>
      </c>
      <c r="O62" t="str">
        <f t="shared" si="2"/>
        <v>Tunky</v>
      </c>
      <c r="P62" t="str">
        <f t="shared" si="3"/>
        <v>Piste de Reflexion (IRE)</v>
      </c>
      <c r="Q62" t="str">
        <f t="shared" si="4"/>
        <v>Piste de Reflexion (IRE)</v>
      </c>
      <c r="R62" t="str">
        <f t="shared" si="5"/>
        <v>Lady Calcaria</v>
      </c>
      <c r="S62" t="str">
        <f t="shared" si="6"/>
        <v>Estranged (IRE)</v>
      </c>
      <c r="V62">
        <f t="shared" si="7"/>
        <v>66</v>
      </c>
      <c r="W62">
        <f t="shared" si="8"/>
        <v>66</v>
      </c>
      <c r="X62">
        <f t="shared" ref="X62:X80" si="18">IF(ISNA(W62),"",W62)</f>
        <v>66</v>
      </c>
      <c r="Y62">
        <f t="shared" si="10"/>
        <v>6</v>
      </c>
      <c r="Z62">
        <f t="shared" si="10"/>
        <v>8</v>
      </c>
      <c r="AA62">
        <f t="shared" si="10"/>
        <v>12</v>
      </c>
      <c r="AB62">
        <f t="shared" si="11"/>
        <v>6</v>
      </c>
      <c r="AC62">
        <f t="shared" si="12"/>
        <v>10</v>
      </c>
      <c r="AD62">
        <f t="shared" si="13"/>
        <v>1</v>
      </c>
      <c r="AE62">
        <f t="shared" si="14"/>
        <v>12</v>
      </c>
      <c r="AF62">
        <f t="shared" si="14"/>
        <v>11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Promote (IRE)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14</v>
      </c>
      <c r="J63">
        <v>12</v>
      </c>
      <c r="K63" t="str">
        <f t="shared" si="0"/>
        <v>Modern Millie</v>
      </c>
      <c r="L63" t="str">
        <f t="shared" si="0"/>
        <v>Tunky</v>
      </c>
      <c r="M63" t="str">
        <f t="shared" si="0"/>
        <v>Promote (IRE)</v>
      </c>
      <c r="N63" t="str">
        <f t="shared" si="1"/>
        <v>Modern Millie</v>
      </c>
      <c r="O63" t="str">
        <f t="shared" si="2"/>
        <v>Tunky</v>
      </c>
      <c r="P63" t="str">
        <f t="shared" si="3"/>
        <v>Tunky</v>
      </c>
      <c r="Q63" t="str">
        <f t="shared" si="4"/>
        <v>Tunky</v>
      </c>
      <c r="R63" t="str">
        <f t="shared" si="5"/>
        <v>Lady Calcaria</v>
      </c>
      <c r="S63" t="str">
        <f t="shared" si="6"/>
        <v>Lonicera</v>
      </c>
      <c r="V63">
        <f t="shared" si="7"/>
        <v>62</v>
      </c>
      <c r="W63">
        <f t="shared" si="8"/>
        <v>62</v>
      </c>
      <c r="X63">
        <f t="shared" si="18"/>
        <v>62</v>
      </c>
      <c r="Y63">
        <f t="shared" si="10"/>
        <v>6</v>
      </c>
      <c r="Z63">
        <f t="shared" si="10"/>
        <v>8</v>
      </c>
      <c r="AA63">
        <f t="shared" si="10"/>
        <v>12</v>
      </c>
      <c r="AB63">
        <f t="shared" si="11"/>
        <v>6</v>
      </c>
      <c r="AC63">
        <f t="shared" si="12"/>
        <v>8</v>
      </c>
      <c r="AD63">
        <f t="shared" si="13"/>
        <v>6</v>
      </c>
      <c r="AE63">
        <f t="shared" si="14"/>
        <v>5</v>
      </c>
      <c r="AF63">
        <f t="shared" si="14"/>
        <v>11</v>
      </c>
    </row>
    <row r="64" spans="1:33" hidden="1" outlineLevel="1">
      <c r="A64" t="s">
        <v>48</v>
      </c>
      <c r="B64" t="str">
        <f>INDEX(B53:B63,MODE(MATCH(B53:B63,B53:B63,0)))</f>
        <v>Promote (IRE)</v>
      </c>
      <c r="C64">
        <f>INDEX(AF$2:AF$20,MATCH(B64,A$2:A$20,0))</f>
        <v>0</v>
      </c>
      <c r="D64">
        <v>1</v>
      </c>
      <c r="E64">
        <f>SUMIF(B53:B61, B64, G53:G61)</f>
        <v>0.24552744566633736</v>
      </c>
      <c r="F64">
        <v>0</v>
      </c>
      <c r="G64" t="str">
        <f>K2</f>
        <v>Cossington EBF Fillies Novice Median Auction Stakes (Plus 10)</v>
      </c>
      <c r="J64">
        <v>13</v>
      </c>
      <c r="K64" t="str">
        <f t="shared" si="0"/>
        <v>Modern Millie</v>
      </c>
      <c r="L64" t="str">
        <f t="shared" si="0"/>
        <v>Tunky</v>
      </c>
      <c r="M64" t="str">
        <f t="shared" si="0"/>
        <v>Promote (IRE)</v>
      </c>
      <c r="N64" t="str">
        <f t="shared" si="1"/>
        <v>Modern Millie</v>
      </c>
      <c r="O64" t="str">
        <f t="shared" si="2"/>
        <v>Tunky</v>
      </c>
      <c r="P64" t="str">
        <f t="shared" si="3"/>
        <v>Lady Calcaria</v>
      </c>
      <c r="Q64" t="str">
        <f t="shared" si="4"/>
        <v>Lady Calcaria</v>
      </c>
      <c r="R64" t="str">
        <f t="shared" si="5"/>
        <v>Lady Calcaria</v>
      </c>
      <c r="S64" t="str">
        <f t="shared" si="6"/>
        <v>Just Josephine (IRE)</v>
      </c>
      <c r="V64">
        <f t="shared" si="7"/>
        <v>61</v>
      </c>
      <c r="W64">
        <f t="shared" si="8"/>
        <v>61</v>
      </c>
      <c r="X64">
        <f t="shared" si="18"/>
        <v>61</v>
      </c>
      <c r="Y64">
        <f t="shared" si="10"/>
        <v>6</v>
      </c>
      <c r="Z64">
        <f t="shared" si="10"/>
        <v>8</v>
      </c>
      <c r="AA64">
        <f t="shared" si="10"/>
        <v>12</v>
      </c>
      <c r="AB64">
        <f t="shared" si="11"/>
        <v>6</v>
      </c>
      <c r="AC64">
        <f t="shared" si="12"/>
        <v>6</v>
      </c>
      <c r="AD64">
        <f t="shared" si="13"/>
        <v>4</v>
      </c>
      <c r="AE64">
        <f t="shared" si="14"/>
        <v>8</v>
      </c>
      <c r="AF64">
        <f t="shared" si="14"/>
        <v>11</v>
      </c>
    </row>
    <row r="65" spans="1:32" hidden="1" outlineLevel="1">
      <c r="A65" t="s">
        <v>121</v>
      </c>
      <c r="B65" t="str">
        <f>IF(ISNA(G96), "no selection", G96)</f>
        <v>Lady Calcaria</v>
      </c>
      <c r="C65">
        <f>INDEX(AF$2:AF$20,MATCH(B65,A$2:A$20,0))</f>
        <v>6.5</v>
      </c>
      <c r="D65">
        <v>1</v>
      </c>
      <c r="F65">
        <f>IF(G68="Non Handicap", F64+1, F64)</f>
        <v>1</v>
      </c>
      <c r="G65" t="str">
        <f>D2</f>
        <v xml:space="preserve">6f </v>
      </c>
      <c r="H65">
        <f>LARGE(G58:G60, 1)</f>
        <v>4.6587075006488413E-2</v>
      </c>
      <c r="J65">
        <v>14</v>
      </c>
      <c r="K65" t="str">
        <f t="shared" si="0"/>
        <v>Modern Millie</v>
      </c>
      <c r="L65" t="str">
        <f t="shared" si="0"/>
        <v>Tunky</v>
      </c>
      <c r="M65" t="str">
        <f t="shared" si="0"/>
        <v>Promote (IRE)</v>
      </c>
      <c r="N65" t="str">
        <f t="shared" si="1"/>
        <v>Modern Millie</v>
      </c>
      <c r="O65" t="str">
        <f t="shared" si="2"/>
        <v>Estranged (IRE)</v>
      </c>
      <c r="P65" t="str">
        <f t="shared" si="3"/>
        <v>Promote (IRE)</v>
      </c>
      <c r="Q65" t="str">
        <f t="shared" si="4"/>
        <v>Promote (IRE)</v>
      </c>
      <c r="R65" t="str">
        <f t="shared" si="5"/>
        <v>Lady Calcaria</v>
      </c>
      <c r="S65" t="str">
        <f t="shared" si="6"/>
        <v>Lethal Laura</v>
      </c>
      <c r="V65">
        <f t="shared" si="7"/>
        <v>57</v>
      </c>
      <c r="W65">
        <f t="shared" si="8"/>
        <v>57</v>
      </c>
      <c r="X65">
        <f t="shared" si="18"/>
        <v>57</v>
      </c>
      <c r="Y65">
        <f t="shared" si="10"/>
        <v>6</v>
      </c>
      <c r="Z65">
        <f t="shared" si="10"/>
        <v>8</v>
      </c>
      <c r="AA65">
        <f t="shared" si="10"/>
        <v>12</v>
      </c>
      <c r="AB65">
        <f t="shared" si="11"/>
        <v>6</v>
      </c>
      <c r="AC65">
        <f t="shared" si="12"/>
        <v>5</v>
      </c>
      <c r="AD65">
        <f t="shared" si="13"/>
        <v>4</v>
      </c>
      <c r="AE65">
        <f t="shared" si="14"/>
        <v>5</v>
      </c>
      <c r="AF65">
        <f t="shared" si="14"/>
        <v>11</v>
      </c>
    </row>
    <row r="66" spans="1:32" hidden="1" outlineLevel="1">
      <c r="A66" t="s">
        <v>50</v>
      </c>
      <c r="B66" t="str">
        <f>IF(AND(B53=B56,B56=B61),B53,"no selection")</f>
        <v>Promote (IRE)</v>
      </c>
      <c r="C66">
        <f>INDEX(AF$2:AF$20,MATCH(B66,A$2:A$20,0))</f>
        <v>0</v>
      </c>
      <c r="D66">
        <v>1</v>
      </c>
      <c r="F66">
        <f>IF(B65=B66, F65+1, F65)</f>
        <v>1</v>
      </c>
      <c r="G66">
        <f>F2</f>
        <v>6469</v>
      </c>
      <c r="H66">
        <f ca="1">LARGE(F53:F55, 1)</f>
        <v>0.24552744566633736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>
        <f t="shared" si="10"/>
        <v>6</v>
      </c>
      <c r="Z66">
        <f t="shared" si="10"/>
        <v>8</v>
      </c>
      <c r="AA66">
        <f t="shared" si="10"/>
        <v>12</v>
      </c>
      <c r="AB66">
        <f t="shared" si="11"/>
        <v>6</v>
      </c>
      <c r="AC66">
        <f t="shared" si="12"/>
        <v>1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Promote (IRE)</v>
      </c>
      <c r="F67">
        <f>IF(H63&lt;11, F66+1, F66)</f>
        <v>1</v>
      </c>
      <c r="G67" t="str">
        <f>G2</f>
        <v>Good To Soft</v>
      </c>
      <c r="H67" t="str">
        <f ca="1">INDEX(B53:B55,MATCH(H66,F53:F55,0))</f>
        <v>Promote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>
        <f t="shared" si="10"/>
        <v>6</v>
      </c>
      <c r="Z67">
        <f t="shared" si="10"/>
        <v>8</v>
      </c>
      <c r="AA67">
        <f t="shared" si="10"/>
        <v>12</v>
      </c>
      <c r="AB67">
        <f t="shared" si="11"/>
        <v>6</v>
      </c>
      <c r="AC67">
        <f t="shared" si="12"/>
        <v>1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Promote (IRE)</v>
      </c>
      <c r="B68" t="str">
        <f ca="1">IF(ISNA(A68), B56, A68)</f>
        <v>Promote (IRE)</v>
      </c>
      <c r="C68">
        <f ca="1">INDEX(AF$2:AF$20,MATCH(B68,A$2:A$20,0))</f>
        <v>0</v>
      </c>
      <c r="D68">
        <v>1</v>
      </c>
      <c r="F68">
        <f ca="1">IF(E70&gt;0.5, F67+1, F67)</f>
        <v>1</v>
      </c>
      <c r="G68" t="str">
        <f>I2</f>
        <v>Non Handicap</v>
      </c>
      <c r="H68">
        <f ca="1">IF(G66&gt;10000, G70+1, G70)</f>
        <v>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>
        <f t="shared" si="10"/>
        <v>6</v>
      </c>
      <c r="Z68">
        <f t="shared" si="10"/>
        <v>8</v>
      </c>
      <c r="AA68">
        <f t="shared" si="10"/>
        <v>12</v>
      </c>
      <c r="AB68">
        <f t="shared" si="11"/>
        <v>6</v>
      </c>
      <c r="AC68">
        <f t="shared" si="12"/>
        <v>1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Promote (IRE)</v>
      </c>
      <c r="C69">
        <f ca="1">INDEX(AF$2:AF$20,MATCH(B69,A$2:A$20,0))</f>
        <v>0</v>
      </c>
      <c r="D69">
        <v>1</v>
      </c>
      <c r="F69">
        <f ca="1">IF(E70&gt;1, F68+1, F68)</f>
        <v>1</v>
      </c>
      <c r="G69">
        <f ca="1">IF(G66&lt;5000, F70-1, F70)</f>
        <v>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>
        <f t="shared" si="10"/>
        <v>6</v>
      </c>
      <c r="Z69">
        <f t="shared" si="10"/>
        <v>8</v>
      </c>
      <c r="AA69">
        <f t="shared" si="10"/>
        <v>12</v>
      </c>
      <c r="AB69">
        <f t="shared" si="11"/>
        <v>6</v>
      </c>
      <c r="AC69">
        <f t="shared" si="12"/>
        <v>1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Promote (IRE)</v>
      </c>
      <c r="C70">
        <f ca="1">INDEX(AF$2:AF$20,MATCH(B70,A$2:A$20,0))</f>
        <v>0</v>
      </c>
      <c r="D70">
        <v>1</v>
      </c>
      <c r="E70">
        <f ca="1">SUMIF(B53:B61, B70, G53:G61)</f>
        <v>0.24552744566633736</v>
      </c>
      <c r="F70">
        <f ca="1">IF(E70&gt;1.5, F69+1, F69)</f>
        <v>1</v>
      </c>
      <c r="G70">
        <f ca="1">IF(H63&gt;15, G69-1, G69)</f>
        <v>1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>
        <f t="shared" si="10"/>
        <v>6</v>
      </c>
      <c r="Z70">
        <f t="shared" si="10"/>
        <v>8</v>
      </c>
      <c r="AA70">
        <f t="shared" si="10"/>
        <v>12</v>
      </c>
      <c r="AB70">
        <f t="shared" si="11"/>
        <v>6</v>
      </c>
      <c r="AC70">
        <f t="shared" si="12"/>
        <v>1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>
        <f t="shared" si="10"/>
        <v>6</v>
      </c>
      <c r="Z71">
        <f t="shared" si="10"/>
        <v>8</v>
      </c>
      <c r="AA71">
        <f t="shared" si="10"/>
        <v>12</v>
      </c>
      <c r="AB71">
        <f t="shared" si="11"/>
        <v>6</v>
      </c>
      <c r="AC71">
        <f t="shared" si="12"/>
        <v>1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Promote (IRE)</v>
      </c>
      <c r="C72">
        <f>C53</f>
        <v>284.6293</v>
      </c>
      <c r="D72">
        <f>(1/C72)*(C72-C73)</f>
        <v>8.9796447519633379E-2</v>
      </c>
      <c r="E72">
        <f>H53</f>
        <v>0</v>
      </c>
      <c r="F72">
        <f>(E72*10)-10</f>
        <v>-10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>
        <f t="shared" si="10"/>
        <v>6</v>
      </c>
      <c r="Z72">
        <f t="shared" si="10"/>
        <v>8</v>
      </c>
      <c r="AA72">
        <f t="shared" si="10"/>
        <v>12</v>
      </c>
      <c r="AB72">
        <f t="shared" si="11"/>
        <v>6</v>
      </c>
      <c r="AC72">
        <f t="shared" si="12"/>
        <v>1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Dancing Rave</v>
      </c>
      <c r="C73">
        <f t="shared" si="19"/>
        <v>259.07060000000001</v>
      </c>
      <c r="D73">
        <f>(1/C73)*(C73-C74)</f>
        <v>0.27097092452790861</v>
      </c>
      <c r="E73">
        <f t="shared" ref="E73:E74" si="20">H54</f>
        <v>4.5</v>
      </c>
      <c r="F73">
        <f>(E73*10)-10</f>
        <v>35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>
        <f t="shared" si="10"/>
        <v>6</v>
      </c>
      <c r="Z73">
        <f t="shared" si="10"/>
        <v>8</v>
      </c>
      <c r="AA73">
        <f t="shared" si="10"/>
        <v>12</v>
      </c>
      <c r="AB73">
        <f t="shared" si="11"/>
        <v>6</v>
      </c>
      <c r="AC73">
        <f t="shared" si="12"/>
        <v>1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Orchid Killer (IRE)</v>
      </c>
      <c r="C74">
        <f t="shared" si="19"/>
        <v>188.87</v>
      </c>
      <c r="E74">
        <f t="shared" si="20"/>
        <v>4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>
        <f t="shared" si="10"/>
        <v>6</v>
      </c>
      <c r="Z74">
        <f t="shared" si="10"/>
        <v>8</v>
      </c>
      <c r="AA74">
        <f t="shared" si="10"/>
        <v>12</v>
      </c>
      <c r="AB74">
        <f t="shared" si="11"/>
        <v>6</v>
      </c>
      <c r="AC74">
        <f t="shared" si="12"/>
        <v>1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>
        <f t="shared" si="10"/>
        <v>6</v>
      </c>
      <c r="Z75">
        <f t="shared" si="10"/>
        <v>8</v>
      </c>
      <c r="AA75">
        <f t="shared" si="10"/>
        <v>12</v>
      </c>
      <c r="AB75">
        <f t="shared" si="11"/>
        <v>6</v>
      </c>
      <c r="AC75">
        <f t="shared" si="12"/>
        <v>1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>
        <f t="shared" si="10"/>
        <v>6</v>
      </c>
      <c r="Z76">
        <f t="shared" si="10"/>
        <v>8</v>
      </c>
      <c r="AA76">
        <f t="shared" si="10"/>
        <v>12</v>
      </c>
      <c r="AB76">
        <f t="shared" si="11"/>
        <v>6</v>
      </c>
      <c r="AC76">
        <f t="shared" si="12"/>
        <v>1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0</v>
      </c>
      <c r="C77">
        <f>SMALL(AF2:AF50, 1)</f>
        <v>0</v>
      </c>
      <c r="D77" t="str">
        <f>IF(G77&lt;=3, "YES", "NO")</f>
        <v>NO</v>
      </c>
      <c r="E77">
        <f>IF(C77=0,SMALL(AF2:AF49,2), C77)</f>
        <v>4</v>
      </c>
      <c r="F77">
        <f>IF(E77=0, SMALL(AF2:AF49, 3), E77)</f>
        <v>4</v>
      </c>
      <c r="G77">
        <f>IF(F77=0, SMALL(AF2:AF49, 4), F77)</f>
        <v>4</v>
      </c>
      <c r="H77" t="str">
        <f>INDEX(A2:A50, MATCH(G77, AF2:AF50, 0))</f>
        <v>Orchid Killer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>
        <f t="shared" si="10"/>
        <v>6</v>
      </c>
      <c r="Z77">
        <f t="shared" si="10"/>
        <v>8</v>
      </c>
      <c r="AA77">
        <f t="shared" si="10"/>
        <v>12</v>
      </c>
      <c r="AB77">
        <f t="shared" si="11"/>
        <v>6</v>
      </c>
      <c r="AC77">
        <f t="shared" si="12"/>
        <v>1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188.87</v>
      </c>
      <c r="C78">
        <f>(B79-B78)+0.01</f>
        <v>95.769300000000001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>
        <f t="shared" si="10"/>
        <v>6</v>
      </c>
      <c r="Z78">
        <f t="shared" si="10"/>
        <v>8</v>
      </c>
      <c r="AA78">
        <f t="shared" si="10"/>
        <v>12</v>
      </c>
      <c r="AB78">
        <f t="shared" si="11"/>
        <v>6</v>
      </c>
      <c r="AC78">
        <f t="shared" si="12"/>
        <v>1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284.6293</v>
      </c>
      <c r="C79">
        <f>C78/B79</f>
        <v>0.33647027906122101</v>
      </c>
      <c r="D79" t="str">
        <f>IF(C79&gt;=0.15, "YES", "NO")</f>
        <v>YES</v>
      </c>
      <c r="G79" t="str">
        <f>IF(D79="YES",CONCATENATE("PLUS: "&amp;H77&amp;" is "&amp;ROUND(C79*100,2)&amp;"% behind top-rated "&amp;H79&amp;". "),CONCATENATE("NEGATIVE: "&amp;H77&amp;" is highly rated."))</f>
        <v xml:space="preserve">PLUS: Orchid Killer (IRE) is 33.65% behind top-rated Promote (IRE). </v>
      </c>
      <c r="H79" t="str">
        <f>INDEX(A2:A50, MATCH(B79, AE2:AE50, 0))</f>
        <v>Promote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>
        <f t="shared" si="10"/>
        <v>6</v>
      </c>
      <c r="Z79">
        <f t="shared" si="10"/>
        <v>8</v>
      </c>
      <c r="AA79">
        <f t="shared" si="10"/>
        <v>12</v>
      </c>
      <c r="AB79">
        <f t="shared" si="11"/>
        <v>6</v>
      </c>
      <c r="AC79">
        <f t="shared" si="12"/>
        <v>1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17.152100000000001</v>
      </c>
      <c r="C80">
        <f>(B81-B80)+0.01</f>
        <v>0.61999999999999944</v>
      </c>
      <c r="D80" t="str">
        <f>D2</f>
        <v xml:space="preserve">6f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>
        <f t="shared" si="10"/>
        <v>6</v>
      </c>
      <c r="Z80">
        <f t="shared" si="10"/>
        <v>8</v>
      </c>
      <c r="AA80">
        <f t="shared" si="10"/>
        <v>12</v>
      </c>
      <c r="AB80">
        <f t="shared" si="11"/>
        <v>6</v>
      </c>
      <c r="AC80">
        <f t="shared" si="12"/>
        <v>1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17.7621</v>
      </c>
      <c r="C81">
        <f>C80/B81</f>
        <v>3.490578253697476E-2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Lethal Laura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Leicester</v>
      </c>
    </row>
    <row r="82" spans="1:19" hidden="1" outlineLevel="1">
      <c r="A82" t="s">
        <v>110</v>
      </c>
      <c r="B82">
        <f>INDEX(M2:M49, MATCH(H77, A2:A49, 0))</f>
        <v>51.816000000000003</v>
      </c>
      <c r="C82">
        <f>(B83-B82)+0.01</f>
        <v>31.346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83.152000000000001</v>
      </c>
      <c r="C83">
        <f>C82/B83</f>
        <v>0.37697229170675389</v>
      </c>
      <c r="D83" t="str">
        <f>IF(C83&gt;0.2, "YES", "NO")</f>
        <v>YES</v>
      </c>
      <c r="G83" t="str">
        <f>IF(D83="YES",CONCATENATE("PLUS: Form horse "&amp;H83&amp;" is "&amp;ROUND(C83*100,2)&amp;"% ahead of the lay selection "&amp;H77&amp;". "),CONCATENATE("NEGATIVE: "&amp;H77&amp;"is the form horse."))</f>
        <v xml:space="preserve">PLUS: Form horse Lethal Laura is 37.7% ahead of the lay selection Orchid Killer (IRE). </v>
      </c>
      <c r="H83" t="str">
        <f>INDEX(A2:A50,MATCH(B83,INDEX(M2:M50,0)))</f>
        <v>Lethal Laura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0.88970000000000005</v>
      </c>
      <c r="C84">
        <f>(B85-B84)+0.01</f>
        <v>1.4320999999999999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2.3117999999999999</v>
      </c>
      <c r="C85">
        <f>C84/B85</f>
        <v>0.61947400294143096</v>
      </c>
      <c r="D85" t="str">
        <f>IF(AND(J2="2yo", C85&gt;0.2), "YES", "NO")</f>
        <v>YES</v>
      </c>
      <c r="E85" t="str">
        <f>IF(J2&lt;&gt;"2yo", "IGNORE", "")</f>
        <v/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 xml:space="preserve">PLUS: The Stallion rating for lay selection Orchid Killer (IRE) is 61.95% worse than best-rated stallion Lady Calcaria. </v>
      </c>
      <c r="H85" t="str">
        <f>INDEX(A2:A50, MATCH(B85, AC2:AC50, 0))</f>
        <v>Lady Calcaria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11.3</v>
      </c>
      <c r="C86">
        <f>(B87-B86)+0.01</f>
        <v>26.71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38</v>
      </c>
      <c r="C87">
        <f>C86/B87</f>
        <v>0.70289473684210524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Promote (IRE) is 70.29% ahead of Orchid Killer (IRE). </v>
      </c>
      <c r="H87" t="str">
        <f>INDEX(A2:A50, MATCH(B87, AD2:AD50, 0))</f>
        <v>Promote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1.4323999999999999</v>
      </c>
      <c r="C88">
        <f>B89-B88</f>
        <v>1.3732000000000002</v>
      </c>
      <c r="H88" t="str">
        <f>INDEX(X2:X50, MATCH(B88, Y2:Y50, 0))</f>
        <v>Greatrex, Edward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2.8056000000000001</v>
      </c>
      <c r="C89">
        <f>C88/B89</f>
        <v>0.48944967208440265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Jones, Liam is 48.94% ahead of Greatrex, Edward. </v>
      </c>
      <c r="H89" t="str">
        <f>INDEX(X2:X50, MATCH(B89, Y2:Y50, 0))</f>
        <v>Jones, Liam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55.795200000000001</v>
      </c>
      <c r="C90">
        <f>(B91-B90)+0.01</f>
        <v>18.5778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74.363</v>
      </c>
      <c r="C91">
        <f>(C90+0.01)/(B91+0.01)</f>
        <v>0.24992672071854033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Promote (IRE) outperformed Orchid Killer (IRE) significantly.</v>
      </c>
      <c r="H91" t="str">
        <f>INDEX(A2:A50, MATCH(B91, N2:N50, 0))</f>
        <v>Promote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Orchid Killer (IRE)</v>
      </c>
      <c r="C92" t="str">
        <f>IF(AND(D77="YES",D92&gt;=2,D83="YES",SMALL(M2:M50,1)&gt;0),H77,IF(E92&gt;=5,H77,"No Lay"))</f>
        <v>Orchid Killer (IRE)</v>
      </c>
      <c r="D92">
        <f>COUNTIF(D79:D87, "YES")</f>
        <v>4</v>
      </c>
      <c r="E92">
        <f>COUNTIF(D79:D91, "YES")</f>
        <v>6</v>
      </c>
      <c r="F92" t="str">
        <f>IF(E92=0, "", IF(E92=1, "*", IF(E92=2, "**", IF(E92=3, "***", IF(E92=4, "****", IF(E92&gt;4, "*****", ""))))))</f>
        <v>*****</v>
      </c>
      <c r="G92" t="str">
        <f ca="1">IF(B92&lt;&gt;"No Lay",CONCATENATE(G79&amp;CHAR(10)&amp;G81&amp;CHAR(10)&amp;G83&amp;CHAR(10)&amp;G85&amp;CHAR(10)&amp;G87&amp;CHAR(10)&amp;G89&amp;CHAR(10)&amp;G91),"""")</f>
        <v>PLUS: Orchid Killer (IRE) is 33.65% behind top-rated Promote (IRE). 
NEUTRAL: Speed is not a factor.
PLUS: Form horse Lethal Laura is 37.7% ahead of the lay selection Orchid Killer (IRE). 
PLUS: The Stallion rating for lay selection Orchid Killer (IRE) is 61.95% worse than best-rated stallion Lady Calcaria. 
PLUS: The most suited horse, Promote (IRE) is 70.29% ahead of Orchid Killer (IRE). 
PLUS: The top-rated jockey, Jones, Liam is 48.94% ahead of Greatrex, Edward. 
PLUS: In the second-last race, Promote (IRE) outperformed Orchid Killer (IRE) significantly.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53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0.24529999999999999</v>
      </c>
    </row>
    <row r="96" spans="1:19" hidden="1" outlineLevel="1">
      <c r="A96" t="s">
        <v>70</v>
      </c>
      <c r="B96">
        <f>INDEX(Sheet1!H:H, MATCH($A$51, Sheet1!$A:$A,0))</f>
        <v>0.24529999999999999</v>
      </c>
      <c r="C96" t="b">
        <f>IF(AND($B$94&gt;15,B96&gt;0.25),B55)</f>
        <v>0</v>
      </c>
      <c r="D96">
        <f t="shared" ref="D96:D101" si="22">RANK(B96, B$96:B$101, 2)</f>
        <v>5</v>
      </c>
      <c r="E96">
        <f t="shared" ref="E96:E101" si="23">7-D96</f>
        <v>2</v>
      </c>
      <c r="F96" t="str">
        <f t="shared" ref="F96:F101" si="24">IF(AND(OR(E96=1, E96=2), C96&lt;&gt;FALSE), C96, "")</f>
        <v/>
      </c>
      <c r="G96" t="str">
        <f>INDEX(F96:F101,MATCH(1,E96:E101,0))</f>
        <v>Lady Calcaria</v>
      </c>
    </row>
    <row r="97" spans="1:6" hidden="1" outlineLevel="1">
      <c r="A97" t="s">
        <v>25</v>
      </c>
      <c r="B97">
        <f>INDEX(Sheet1!J:J, MATCH($A$51, Sheet1!$A:$A,0))</f>
        <v>0.1321</v>
      </c>
      <c r="C97" t="b">
        <f>IF(AND($B$94&gt;15,B97&gt;0.25),B56)</f>
        <v>0</v>
      </c>
      <c r="D97">
        <f t="shared" si="22"/>
        <v>2</v>
      </c>
      <c r="E97">
        <f t="shared" si="23"/>
        <v>5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0.3019</v>
      </c>
      <c r="C98" t="str">
        <f>IF(AND($B$94&gt;15,B98&gt;0.25),B57)</f>
        <v>Lady Calcaria</v>
      </c>
      <c r="D98">
        <f t="shared" si="22"/>
        <v>6</v>
      </c>
      <c r="E98">
        <f t="shared" si="23"/>
        <v>1</v>
      </c>
      <c r="F98" t="str">
        <f t="shared" si="24"/>
        <v>Lady Calcaria</v>
      </c>
    </row>
    <row r="99" spans="1:6" hidden="1" outlineLevel="1">
      <c r="A99" t="s">
        <v>26</v>
      </c>
      <c r="B99">
        <f>INDEX(Sheet1!P:P, MATCH($A$51, Sheet1!$A:$A,0))</f>
        <v>0.1132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0.15090000000000001</v>
      </c>
      <c r="C100" t="b">
        <f>IF(AND($B$94&gt;15,B100&gt;0.25),B58)</f>
        <v>0</v>
      </c>
      <c r="D100">
        <f t="shared" si="22"/>
        <v>3</v>
      </c>
      <c r="E100">
        <f t="shared" si="23"/>
        <v>4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0.22639999999999999</v>
      </c>
      <c r="C101" t="b">
        <f>IF(AND($B$94&gt;15,B101&gt;0.25),B60)</f>
        <v>0</v>
      </c>
      <c r="D101">
        <f t="shared" si="22"/>
        <v>4</v>
      </c>
      <c r="E101">
        <f t="shared" si="23"/>
        <v>3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1.42578125" bestFit="1" customWidth="1"/>
    <col min="2" max="2" width="19" bestFit="1" customWidth="1"/>
    <col min="3" max="5" width="12" bestFit="1" customWidth="1"/>
    <col min="6" max="6" width="13.28515625" bestFit="1" customWidth="1"/>
    <col min="7" max="7" width="97" bestFit="1" customWidth="1"/>
    <col min="8" max="8" width="22" bestFit="1" customWidth="1"/>
    <col min="9" max="9" width="13.42578125" bestFit="1" customWidth="1"/>
    <col min="10" max="10" width="16.28515625" bestFit="1" customWidth="1"/>
    <col min="11" max="11" width="50.85546875" bestFit="1" customWidth="1"/>
    <col min="12" max="19" width="21.425781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22" bestFit="1" customWidth="1"/>
    <col min="25" max="25" width="14.42578125" bestFit="1" customWidth="1"/>
    <col min="26" max="26" width="21" bestFit="1" customWidth="1"/>
    <col min="27" max="27" width="15" bestFit="1" customWidth="1"/>
    <col min="28" max="28" width="16.855468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1278</v>
      </c>
      <c r="B2" s="1">
        <v>0.65625</v>
      </c>
      <c r="C2" t="s">
        <v>212</v>
      </c>
      <c r="D2" t="s">
        <v>730</v>
      </c>
      <c r="F2">
        <v>6814</v>
      </c>
      <c r="G2" t="s">
        <v>328</v>
      </c>
      <c r="H2" t="s">
        <v>329</v>
      </c>
      <c r="I2" t="s">
        <v>233</v>
      </c>
      <c r="J2" t="s">
        <v>521</v>
      </c>
      <c r="K2" t="s">
        <v>1277</v>
      </c>
      <c r="L2">
        <v>6</v>
      </c>
      <c r="M2">
        <v>80.697000000000003</v>
      </c>
      <c r="N2">
        <v>111.7276</v>
      </c>
      <c r="O2">
        <v>38.2592</v>
      </c>
      <c r="P2">
        <v>15.2409</v>
      </c>
      <c r="Q2">
        <v>9.5795999999999992</v>
      </c>
      <c r="R2">
        <v>4.7746000000000004</v>
      </c>
      <c r="S2">
        <v>3.2778999999999998</v>
      </c>
      <c r="T2">
        <v>1.3069</v>
      </c>
      <c r="U2">
        <v>1.0196000000000001</v>
      </c>
      <c r="V2">
        <v>0</v>
      </c>
      <c r="W2">
        <v>19.974299999999999</v>
      </c>
      <c r="X2" t="s">
        <v>333</v>
      </c>
      <c r="Y2">
        <v>2.7477999999999998</v>
      </c>
      <c r="Z2" t="s">
        <v>334</v>
      </c>
      <c r="AA2">
        <v>3.2458999999999998</v>
      </c>
      <c r="AB2" t="s">
        <v>346</v>
      </c>
      <c r="AC2">
        <v>2.0661999999999998</v>
      </c>
      <c r="AD2">
        <v>28.3352</v>
      </c>
      <c r="AE2" s="23">
        <v>324.33589999999998</v>
      </c>
      <c r="AF2">
        <v>2.5</v>
      </c>
      <c r="AG2">
        <v>0</v>
      </c>
    </row>
    <row r="3" spans="1:33">
      <c r="A3" t="s">
        <v>1280</v>
      </c>
      <c r="B3" s="1">
        <v>0.65625</v>
      </c>
      <c r="C3" t="s">
        <v>212</v>
      </c>
      <c r="D3" t="s">
        <v>730</v>
      </c>
      <c r="F3">
        <v>6814</v>
      </c>
      <c r="G3" t="s">
        <v>328</v>
      </c>
      <c r="H3" t="s">
        <v>329</v>
      </c>
      <c r="I3" t="s">
        <v>233</v>
      </c>
      <c r="J3" t="s">
        <v>521</v>
      </c>
      <c r="K3" t="s">
        <v>1277</v>
      </c>
      <c r="L3">
        <v>5</v>
      </c>
      <c r="M3">
        <v>79.327500000000001</v>
      </c>
      <c r="N3">
        <v>80.179500000000004</v>
      </c>
      <c r="O3">
        <v>51.392699999999998</v>
      </c>
      <c r="P3">
        <v>9.7925000000000004</v>
      </c>
      <c r="Q3">
        <v>5.0820999999999996</v>
      </c>
      <c r="R3">
        <v>8.1991999999999994</v>
      </c>
      <c r="S3">
        <v>3.1092</v>
      </c>
      <c r="T3">
        <v>0</v>
      </c>
      <c r="U3">
        <v>0</v>
      </c>
      <c r="V3">
        <v>0</v>
      </c>
      <c r="W3">
        <v>18.704999999999998</v>
      </c>
      <c r="X3" t="s">
        <v>352</v>
      </c>
      <c r="Y3">
        <v>2.7681</v>
      </c>
      <c r="Z3" t="s">
        <v>353</v>
      </c>
      <c r="AA3">
        <v>2.9533999999999998</v>
      </c>
      <c r="AB3" t="s">
        <v>1281</v>
      </c>
      <c r="AC3">
        <v>6.6207000000000003</v>
      </c>
      <c r="AD3">
        <v>19.024000000000001</v>
      </c>
      <c r="AE3">
        <v>294.59109999999998</v>
      </c>
      <c r="AF3">
        <v>4</v>
      </c>
      <c r="AG3">
        <v>0</v>
      </c>
    </row>
    <row r="4" spans="1:33">
      <c r="A4" t="s">
        <v>1282</v>
      </c>
      <c r="B4" s="1">
        <v>0.65625</v>
      </c>
      <c r="C4" t="s">
        <v>212</v>
      </c>
      <c r="D4" t="s">
        <v>730</v>
      </c>
      <c r="F4">
        <v>6814</v>
      </c>
      <c r="G4" t="s">
        <v>328</v>
      </c>
      <c r="H4" t="s">
        <v>329</v>
      </c>
      <c r="I4" t="s">
        <v>233</v>
      </c>
      <c r="J4" t="s">
        <v>521</v>
      </c>
      <c r="K4" t="s">
        <v>1277</v>
      </c>
      <c r="L4">
        <v>6</v>
      </c>
      <c r="M4">
        <v>97.602699999999999</v>
      </c>
      <c r="N4">
        <v>73.291300000000007</v>
      </c>
      <c r="O4">
        <v>26.251000000000001</v>
      </c>
      <c r="P4">
        <v>10.292199999999999</v>
      </c>
      <c r="Q4">
        <v>5.0148999999999999</v>
      </c>
      <c r="R4">
        <v>5.1764000000000001</v>
      </c>
      <c r="S4">
        <v>2.6459999999999999</v>
      </c>
      <c r="T4">
        <v>1.7408999999999999</v>
      </c>
      <c r="U4">
        <v>1.9182999999999999</v>
      </c>
      <c r="V4">
        <v>1.7568999999999999</v>
      </c>
      <c r="W4">
        <v>21.835000000000001</v>
      </c>
      <c r="X4" t="s">
        <v>376</v>
      </c>
      <c r="Y4">
        <v>3.831</v>
      </c>
      <c r="Z4" t="s">
        <v>357</v>
      </c>
      <c r="AA4">
        <v>3.9847000000000001</v>
      </c>
      <c r="AB4" t="s">
        <v>1283</v>
      </c>
      <c r="AC4">
        <v>1.1666000000000001</v>
      </c>
      <c r="AD4">
        <v>13.8306</v>
      </c>
      <c r="AE4">
        <v>270.33870000000002</v>
      </c>
      <c r="AF4">
        <v>10</v>
      </c>
      <c r="AG4">
        <v>0</v>
      </c>
    </row>
    <row r="5" spans="1:33">
      <c r="A5" t="s">
        <v>1284</v>
      </c>
      <c r="B5" s="1">
        <v>0.65625</v>
      </c>
      <c r="C5" t="s">
        <v>212</v>
      </c>
      <c r="D5" t="s">
        <v>730</v>
      </c>
      <c r="F5">
        <v>6814</v>
      </c>
      <c r="G5" t="s">
        <v>328</v>
      </c>
      <c r="H5" t="s">
        <v>329</v>
      </c>
      <c r="I5" t="s">
        <v>233</v>
      </c>
      <c r="J5" t="s">
        <v>521</v>
      </c>
      <c r="K5" t="s">
        <v>1277</v>
      </c>
      <c r="L5">
        <v>5</v>
      </c>
      <c r="M5">
        <v>103.3537</v>
      </c>
      <c r="N5">
        <v>57.906500000000001</v>
      </c>
      <c r="O5">
        <v>29.479099999999999</v>
      </c>
      <c r="P5">
        <v>9.1774000000000004</v>
      </c>
      <c r="Q5">
        <v>4.4291</v>
      </c>
      <c r="R5">
        <v>4.4436</v>
      </c>
      <c r="S5">
        <v>2.3708</v>
      </c>
      <c r="T5">
        <v>0</v>
      </c>
      <c r="U5">
        <v>0</v>
      </c>
      <c r="V5">
        <v>0</v>
      </c>
      <c r="W5">
        <v>16.241399999999999</v>
      </c>
      <c r="X5" t="s">
        <v>1285</v>
      </c>
      <c r="Y5">
        <v>1.8012999999999999</v>
      </c>
      <c r="Z5" t="s">
        <v>615</v>
      </c>
      <c r="AA5">
        <v>3.0956000000000001</v>
      </c>
      <c r="AB5" t="s">
        <v>346</v>
      </c>
      <c r="AC5">
        <v>2.1751</v>
      </c>
      <c r="AD5">
        <v>17.989999999999998</v>
      </c>
      <c r="AE5">
        <v>258.24880000000002</v>
      </c>
      <c r="AF5">
        <v>3</v>
      </c>
      <c r="AG5">
        <v>0</v>
      </c>
    </row>
    <row r="6" spans="1:33">
      <c r="A6" t="s">
        <v>1286</v>
      </c>
      <c r="B6" s="1">
        <v>0.65625</v>
      </c>
      <c r="C6" t="s">
        <v>212</v>
      </c>
      <c r="D6" t="s">
        <v>730</v>
      </c>
      <c r="F6">
        <v>6814</v>
      </c>
      <c r="G6" t="s">
        <v>328</v>
      </c>
      <c r="H6" t="s">
        <v>329</v>
      </c>
      <c r="I6" t="s">
        <v>233</v>
      </c>
      <c r="J6" t="s">
        <v>521</v>
      </c>
      <c r="K6" t="s">
        <v>1277</v>
      </c>
      <c r="L6">
        <v>5</v>
      </c>
      <c r="M6">
        <v>49.816299999999998</v>
      </c>
      <c r="N6">
        <v>51.3123</v>
      </c>
      <c r="O6">
        <v>28.6968</v>
      </c>
      <c r="P6">
        <v>15.4642</v>
      </c>
      <c r="Q6">
        <v>5.1456</v>
      </c>
      <c r="R6">
        <v>4.0434000000000001</v>
      </c>
      <c r="S6">
        <v>2.3889999999999998</v>
      </c>
      <c r="T6">
        <v>1.1240000000000001</v>
      </c>
      <c r="U6">
        <v>1.6398999999999999</v>
      </c>
      <c r="V6">
        <v>1.9534</v>
      </c>
      <c r="W6">
        <v>23.76</v>
      </c>
      <c r="X6" t="s">
        <v>855</v>
      </c>
      <c r="Y6">
        <v>2.1837</v>
      </c>
      <c r="Z6" t="s">
        <v>615</v>
      </c>
      <c r="AA6">
        <v>2.7528000000000001</v>
      </c>
      <c r="AB6" t="s">
        <v>438</v>
      </c>
      <c r="AC6">
        <v>2.2833999999999999</v>
      </c>
      <c r="AD6">
        <v>11.9559</v>
      </c>
      <c r="AE6">
        <v>204.52080000000001</v>
      </c>
      <c r="AF6">
        <v>16</v>
      </c>
      <c r="AG6">
        <v>0</v>
      </c>
    </row>
    <row r="7" spans="1:33">
      <c r="A7" t="s">
        <v>1287</v>
      </c>
      <c r="B7" s="1">
        <v>0.65625</v>
      </c>
      <c r="C7" t="s">
        <v>212</v>
      </c>
      <c r="D7" t="s">
        <v>730</v>
      </c>
      <c r="F7">
        <v>6814</v>
      </c>
      <c r="G7" t="s">
        <v>328</v>
      </c>
      <c r="H7" t="s">
        <v>329</v>
      </c>
      <c r="I7" t="s">
        <v>233</v>
      </c>
      <c r="J7" t="s">
        <v>521</v>
      </c>
      <c r="K7" t="s">
        <v>1277</v>
      </c>
      <c r="L7">
        <v>5</v>
      </c>
      <c r="M7">
        <v>62.960999999999999</v>
      </c>
      <c r="N7">
        <v>66.768000000000001</v>
      </c>
      <c r="O7">
        <v>13.006600000000001</v>
      </c>
      <c r="P7">
        <v>6.3391000000000002</v>
      </c>
      <c r="Q7">
        <v>2.8329</v>
      </c>
      <c r="R7">
        <v>3.9310999999999998</v>
      </c>
      <c r="S7">
        <v>0</v>
      </c>
      <c r="T7">
        <v>0</v>
      </c>
      <c r="U7">
        <v>0</v>
      </c>
      <c r="V7">
        <v>0</v>
      </c>
      <c r="W7">
        <v>8.5850000000000009</v>
      </c>
      <c r="X7" t="s">
        <v>372</v>
      </c>
      <c r="Y7">
        <v>0.91759999999999997</v>
      </c>
      <c r="Z7" t="s">
        <v>373</v>
      </c>
      <c r="AA7">
        <v>1.4123000000000001</v>
      </c>
      <c r="AB7" t="s">
        <v>1005</v>
      </c>
      <c r="AC7">
        <v>1.6102000000000001</v>
      </c>
      <c r="AD7">
        <v>23.0837</v>
      </c>
      <c r="AE7">
        <v>198.6156</v>
      </c>
      <c r="AF7">
        <v>16</v>
      </c>
      <c r="AG7">
        <v>0</v>
      </c>
    </row>
    <row r="8" spans="1:33">
      <c r="A8" t="s">
        <v>1288</v>
      </c>
      <c r="B8" s="1">
        <v>0.65625</v>
      </c>
      <c r="C8" t="s">
        <v>212</v>
      </c>
      <c r="D8" t="s">
        <v>730</v>
      </c>
      <c r="F8">
        <v>6814</v>
      </c>
      <c r="G8" t="s">
        <v>328</v>
      </c>
      <c r="H8" t="s">
        <v>329</v>
      </c>
      <c r="I8" t="s">
        <v>233</v>
      </c>
      <c r="J8" t="s">
        <v>521</v>
      </c>
      <c r="K8" t="s">
        <v>1277</v>
      </c>
      <c r="L8">
        <v>6</v>
      </c>
      <c r="M8">
        <v>58.608600000000003</v>
      </c>
      <c r="N8">
        <v>48.229399999999998</v>
      </c>
      <c r="O8">
        <v>32.808100000000003</v>
      </c>
      <c r="P8">
        <v>6.5960000000000001</v>
      </c>
      <c r="Q8">
        <v>6.7942</v>
      </c>
      <c r="R8">
        <v>4.7965</v>
      </c>
      <c r="S8">
        <v>2.7964000000000002</v>
      </c>
      <c r="T8">
        <v>1.6526000000000001</v>
      </c>
      <c r="U8">
        <v>1.7313000000000001</v>
      </c>
      <c r="V8">
        <v>1.2488999999999999</v>
      </c>
      <c r="W8">
        <v>10.0242</v>
      </c>
      <c r="X8" t="s">
        <v>1135</v>
      </c>
      <c r="Y8">
        <v>1.5590999999999999</v>
      </c>
      <c r="Z8" t="s">
        <v>1289</v>
      </c>
      <c r="AA8">
        <v>2.2593000000000001</v>
      </c>
      <c r="AB8" t="s">
        <v>1290</v>
      </c>
      <c r="AC8">
        <v>2.1732999999999998</v>
      </c>
      <c r="AD8">
        <v>8.2319999999999993</v>
      </c>
      <c r="AE8">
        <v>189.50970000000001</v>
      </c>
      <c r="AF8">
        <v>16</v>
      </c>
      <c r="AG8">
        <v>0</v>
      </c>
    </row>
    <row r="9" spans="1:33">
      <c r="A9" t="s">
        <v>1291</v>
      </c>
      <c r="B9" s="1">
        <v>0.65625</v>
      </c>
      <c r="C9" t="s">
        <v>212</v>
      </c>
      <c r="D9" t="s">
        <v>730</v>
      </c>
      <c r="F9">
        <v>6814</v>
      </c>
      <c r="G9" t="s">
        <v>328</v>
      </c>
      <c r="H9" t="s">
        <v>329</v>
      </c>
      <c r="I9" t="s">
        <v>233</v>
      </c>
      <c r="J9" t="s">
        <v>521</v>
      </c>
      <c r="K9" t="s">
        <v>1277</v>
      </c>
      <c r="L9">
        <v>6</v>
      </c>
      <c r="M9">
        <v>57.316400000000002</v>
      </c>
      <c r="N9">
        <v>39.569800000000001</v>
      </c>
      <c r="O9">
        <v>37.577800000000003</v>
      </c>
      <c r="P9">
        <v>11.699299999999999</v>
      </c>
      <c r="Q9">
        <v>6.7897999999999996</v>
      </c>
      <c r="R9">
        <v>3.9935999999999998</v>
      </c>
      <c r="S9">
        <v>3.9794999999999998</v>
      </c>
      <c r="T9">
        <v>1.4993000000000001</v>
      </c>
      <c r="U9">
        <v>0.93410000000000004</v>
      </c>
      <c r="V9">
        <v>0.80049999999999999</v>
      </c>
      <c r="W9">
        <v>13.791399999999999</v>
      </c>
      <c r="X9" t="s">
        <v>1292</v>
      </c>
      <c r="Y9">
        <v>0.31869999999999998</v>
      </c>
      <c r="Z9" t="s">
        <v>1018</v>
      </c>
      <c r="AA9">
        <v>1.3049999999999999</v>
      </c>
      <c r="AB9" t="s">
        <v>975</v>
      </c>
      <c r="AC9">
        <v>1.6777</v>
      </c>
      <c r="AD9">
        <v>4.1425999999999998</v>
      </c>
      <c r="AE9">
        <v>185.3956</v>
      </c>
      <c r="AF9">
        <v>25</v>
      </c>
      <c r="AG9">
        <v>0</v>
      </c>
    </row>
    <row r="10" spans="1:33">
      <c r="A10" t="s">
        <v>1293</v>
      </c>
      <c r="B10" s="1">
        <v>0.65625</v>
      </c>
      <c r="C10" t="s">
        <v>212</v>
      </c>
      <c r="D10" t="s">
        <v>730</v>
      </c>
      <c r="F10">
        <v>6814</v>
      </c>
      <c r="G10" t="s">
        <v>328</v>
      </c>
      <c r="H10" t="s">
        <v>329</v>
      </c>
      <c r="I10" t="s">
        <v>233</v>
      </c>
      <c r="J10" t="s">
        <v>521</v>
      </c>
      <c r="K10" t="s">
        <v>1277</v>
      </c>
      <c r="L10">
        <v>8</v>
      </c>
      <c r="M10">
        <v>52.772500000000001</v>
      </c>
      <c r="N10">
        <v>46.587400000000002</v>
      </c>
      <c r="O10">
        <v>18.720199999999998</v>
      </c>
      <c r="P10">
        <v>5.4535</v>
      </c>
      <c r="Q10">
        <v>3.8559000000000001</v>
      </c>
      <c r="R10">
        <v>4.7126000000000001</v>
      </c>
      <c r="S10">
        <v>5.6555</v>
      </c>
      <c r="T10">
        <v>4.3045999999999998</v>
      </c>
      <c r="U10">
        <v>3.0524</v>
      </c>
      <c r="V10">
        <v>3.3386999999999998</v>
      </c>
      <c r="W10">
        <v>15.799300000000001</v>
      </c>
      <c r="X10" t="s">
        <v>1007</v>
      </c>
      <c r="Y10">
        <v>0.85340000000000005</v>
      </c>
      <c r="Z10" t="s">
        <v>719</v>
      </c>
      <c r="AA10">
        <v>0.65980000000000005</v>
      </c>
      <c r="AB10" t="s">
        <v>1294</v>
      </c>
      <c r="AC10">
        <v>0.65180000000000005</v>
      </c>
      <c r="AD10">
        <v>15.9025</v>
      </c>
      <c r="AE10">
        <v>182.32</v>
      </c>
      <c r="AF10">
        <v>20</v>
      </c>
      <c r="AG10">
        <v>0</v>
      </c>
    </row>
    <row r="11" spans="1:33">
      <c r="A11" t="s">
        <v>1295</v>
      </c>
      <c r="B11" s="1">
        <v>0.65625</v>
      </c>
      <c r="C11" t="s">
        <v>212</v>
      </c>
      <c r="D11" t="s">
        <v>730</v>
      </c>
      <c r="F11">
        <v>6814</v>
      </c>
      <c r="G11" t="s">
        <v>328</v>
      </c>
      <c r="H11" t="s">
        <v>329</v>
      </c>
      <c r="I11" t="s">
        <v>233</v>
      </c>
      <c r="J11" t="s">
        <v>521</v>
      </c>
      <c r="K11" t="s">
        <v>1277</v>
      </c>
      <c r="L11">
        <v>6</v>
      </c>
      <c r="M11">
        <v>54.564500000000002</v>
      </c>
      <c r="N11">
        <v>41.464199999999998</v>
      </c>
      <c r="O11">
        <v>21.064399999999999</v>
      </c>
      <c r="P11">
        <v>5.9592999999999998</v>
      </c>
      <c r="Q11">
        <v>7.1218000000000004</v>
      </c>
      <c r="R11">
        <v>5.4943999999999997</v>
      </c>
      <c r="S11">
        <v>2.1806999999999999</v>
      </c>
      <c r="T11">
        <v>1.7553000000000001</v>
      </c>
      <c r="U11">
        <v>1.5059</v>
      </c>
      <c r="V11">
        <v>1.4870000000000001</v>
      </c>
      <c r="W11">
        <v>11.4314</v>
      </c>
      <c r="X11" t="s">
        <v>718</v>
      </c>
      <c r="Y11">
        <v>2.9802</v>
      </c>
      <c r="Z11" t="s">
        <v>334</v>
      </c>
      <c r="AA11">
        <v>2.9723000000000002</v>
      </c>
      <c r="AB11" t="s">
        <v>1296</v>
      </c>
      <c r="AC11">
        <v>4.9417999999999997</v>
      </c>
      <c r="AD11">
        <v>4.6143000000000001</v>
      </c>
      <c r="AE11">
        <v>169.5376</v>
      </c>
      <c r="AF11">
        <v>16</v>
      </c>
      <c r="AG11">
        <v>0</v>
      </c>
    </row>
    <row r="12" spans="1:33">
      <c r="A12" t="s">
        <v>1297</v>
      </c>
      <c r="B12" s="1">
        <v>0.65625</v>
      </c>
      <c r="C12" t="s">
        <v>212</v>
      </c>
      <c r="D12" t="s">
        <v>730</v>
      </c>
      <c r="F12">
        <v>6814</v>
      </c>
      <c r="G12" t="s">
        <v>328</v>
      </c>
      <c r="H12" t="s">
        <v>329</v>
      </c>
      <c r="I12" t="s">
        <v>233</v>
      </c>
      <c r="J12" t="s">
        <v>521</v>
      </c>
      <c r="K12" t="s">
        <v>1277</v>
      </c>
      <c r="L12">
        <v>9</v>
      </c>
      <c r="M12">
        <v>59.4009</v>
      </c>
      <c r="N12">
        <v>25.433299999999999</v>
      </c>
      <c r="O12">
        <v>24.066199999999998</v>
      </c>
      <c r="P12">
        <v>7.8638000000000003</v>
      </c>
      <c r="Q12">
        <v>6.1323999999999996</v>
      </c>
      <c r="R12">
        <v>3.0085999999999999</v>
      </c>
      <c r="S12">
        <v>1.6217999999999999</v>
      </c>
      <c r="T12">
        <v>3.0246</v>
      </c>
      <c r="U12">
        <v>1.6825000000000001</v>
      </c>
      <c r="V12">
        <v>1.7985</v>
      </c>
      <c r="W12">
        <v>18.512899999999998</v>
      </c>
      <c r="X12" t="s">
        <v>380</v>
      </c>
      <c r="Y12">
        <v>0.3029</v>
      </c>
      <c r="Z12" t="s">
        <v>569</v>
      </c>
      <c r="AA12">
        <v>1.2396</v>
      </c>
      <c r="AB12" t="s">
        <v>604</v>
      </c>
      <c r="AC12">
        <v>0.92369999999999997</v>
      </c>
      <c r="AD12">
        <v>7.5179999999999998</v>
      </c>
      <c r="AE12">
        <v>162.52979999999999</v>
      </c>
      <c r="AF12">
        <v>16</v>
      </c>
      <c r="AG12">
        <v>0</v>
      </c>
    </row>
    <row r="13" spans="1:33">
      <c r="A13" t="s">
        <v>1298</v>
      </c>
      <c r="B13" s="1">
        <v>0.65625</v>
      </c>
      <c r="C13" t="s">
        <v>212</v>
      </c>
      <c r="D13" t="s">
        <v>730</v>
      </c>
      <c r="F13">
        <v>6814</v>
      </c>
      <c r="G13" t="s">
        <v>328</v>
      </c>
      <c r="H13" t="s">
        <v>329</v>
      </c>
      <c r="I13" t="s">
        <v>233</v>
      </c>
      <c r="J13" t="s">
        <v>521</v>
      </c>
      <c r="K13" t="s">
        <v>1277</v>
      </c>
      <c r="L13">
        <v>5</v>
      </c>
      <c r="M13">
        <v>58.624499999999998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 t="s">
        <v>348</v>
      </c>
      <c r="Y13">
        <v>2.2233999999999998</v>
      </c>
      <c r="Z13" t="s">
        <v>1299</v>
      </c>
      <c r="AA13">
        <v>1.9151</v>
      </c>
      <c r="AB13" t="s">
        <v>1300</v>
      </c>
      <c r="AC13">
        <v>0.58650000000000002</v>
      </c>
      <c r="AD13">
        <v>0</v>
      </c>
      <c r="AE13">
        <v>152.51740000000001</v>
      </c>
      <c r="AF13">
        <v>20</v>
      </c>
      <c r="AG13">
        <v>0</v>
      </c>
    </row>
    <row r="51" spans="1:33" hidden="1" outlineLevel="1">
      <c r="A51" t="str">
        <f>C2</f>
        <v>Wexford</v>
      </c>
      <c r="B51">
        <f>B2</f>
        <v>0.65625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Us And Them (IRE)</v>
      </c>
      <c r="L52" t="str">
        <f t="shared" si="0"/>
        <v>Minds Eye (IRE)</v>
      </c>
      <c r="M52" t="str">
        <f t="shared" si="0"/>
        <v>Duca De Thaix (FR)</v>
      </c>
      <c r="N52" t="str">
        <f t="shared" ref="N52:N91" si="1">INDEX($A$2:$A$20,(MATCH(LARGE(W$2:W$20,$J52),W$2:W$20,0)))</f>
        <v>Treasure Chest (IRE)</v>
      </c>
      <c r="O52" t="str">
        <f t="shared" ref="O52:O91" si="2">INDEX($A$2:$A$20,(MATCH(LARGE(AA$2:AA$20,$J52),AA$2:AA$20,0)))</f>
        <v>Timi Roli (FR)</v>
      </c>
      <c r="P52" t="str">
        <f t="shared" ref="P52:P91" si="3">INDEX($A$2:$A$20,(MATCH(LARGE(Y$2:Y$20,$J52),Y$2:Y$20,0)))</f>
        <v>Timi Roli (FR)</v>
      </c>
      <c r="Q52" t="str">
        <f t="shared" ref="Q52:Q91" si="4">INDEX($A$2:$A$20,(MATCH(LARGE(Y$2:Y$20,$J52),Y$2:Y$20,0)))</f>
        <v>Timi Roli (FR)</v>
      </c>
      <c r="R52" t="str">
        <f t="shared" ref="R52:R91" si="5">INDEX($A$2:$A$20,(MATCH(LARGE(AD$2:AD$20,$J52),AD$2:AD$20,0)))</f>
        <v>Minds Eye (IRE)</v>
      </c>
      <c r="S52" t="str">
        <f t="shared" ref="S52:S80" si="6">A2</f>
        <v>Minds Eye (IRE)</v>
      </c>
      <c r="V52">
        <f t="shared" ref="V52:V80" si="7">SUM(Y52:AF52)</f>
        <v>82</v>
      </c>
      <c r="W52">
        <f t="shared" ref="W52:W80" si="8">V52-AG2</f>
        <v>82</v>
      </c>
      <c r="X52">
        <f t="shared" ref="X52:X60" si="9">IF(ISNA(W52),"",W52)</f>
        <v>82</v>
      </c>
      <c r="Y52">
        <f t="shared" ref="Y52:AA80" si="10">(($H$63+1)-(RANK(M2,M$2:M$30)))</f>
        <v>10</v>
      </c>
      <c r="Z52">
        <f t="shared" si="10"/>
        <v>12</v>
      </c>
      <c r="AA52">
        <f t="shared" si="10"/>
        <v>11</v>
      </c>
      <c r="AB52">
        <f t="shared" ref="AB52:AB80" si="11">(($H$63+1)-(RANK(W2,W$2:W$30)))</f>
        <v>10</v>
      </c>
      <c r="AC52">
        <f t="shared" ref="AC52:AC80" si="12">(($H$63+1)-(RANK(Y2,Y$2:Y$30)))</f>
        <v>9</v>
      </c>
      <c r="AD52">
        <f t="shared" ref="AD52:AD80" si="13">(($H$63+1)-(RANK(AA2,AA$2:AA$30)))</f>
        <v>11</v>
      </c>
      <c r="AE52">
        <f t="shared" ref="AE52:AF80" si="14">(($H$63+1)-(RANK(AC2,AC$2:AC$30)))</f>
        <v>7</v>
      </c>
      <c r="AF52">
        <f t="shared" si="14"/>
        <v>12</v>
      </c>
      <c r="AG52" t="str">
        <f>INDEX(S52:S92, MATCH(LARGE(X52:X92, 1),X52:X92, 0))</f>
        <v>Minds Eye (IRE)</v>
      </c>
    </row>
    <row r="53" spans="1:33" hidden="1" outlineLevel="1">
      <c r="A53" t="s">
        <v>43</v>
      </c>
      <c r="B53" t="str">
        <f>A2</f>
        <v>Minds Eye (IRE)</v>
      </c>
      <c r="C53">
        <f>AE2</f>
        <v>324.33589999999998</v>
      </c>
      <c r="D53">
        <f>AG2</f>
        <v>0</v>
      </c>
      <c r="E53">
        <f>C53-D53</f>
        <v>324.33589999999998</v>
      </c>
      <c r="F53">
        <f>SUMIF(B53:B61, B53, G53:G61)</f>
        <v>0.27704470858320462</v>
      </c>
      <c r="G53">
        <f>(1/C53)*(C53-C54)</f>
        <v>9.1709860055578185E-2</v>
      </c>
      <c r="H53">
        <f>AF2</f>
        <v>2.5</v>
      </c>
      <c r="J53">
        <v>2</v>
      </c>
      <c r="K53" t="str">
        <f t="shared" si="0"/>
        <v>Timi Roli (FR)</v>
      </c>
      <c r="L53" t="str">
        <f t="shared" si="0"/>
        <v>Duca De Thaix (FR)</v>
      </c>
      <c r="M53" t="str">
        <f t="shared" si="0"/>
        <v>Minds Eye (IRE)</v>
      </c>
      <c r="N53" t="str">
        <f t="shared" si="1"/>
        <v>Timi Roli (FR)</v>
      </c>
      <c r="O53" t="str">
        <f t="shared" si="2"/>
        <v>Minds Eye (IRE)</v>
      </c>
      <c r="P53" t="str">
        <f t="shared" si="3"/>
        <v>Poker Party (FR)</v>
      </c>
      <c r="Q53" t="str">
        <f t="shared" si="4"/>
        <v>Poker Party (FR)</v>
      </c>
      <c r="R53" t="str">
        <f t="shared" si="5"/>
        <v>Speaker Connolly (IRE)</v>
      </c>
      <c r="S53" t="str">
        <f t="shared" si="6"/>
        <v>Duca De Thaix (FR)</v>
      </c>
      <c r="V53">
        <f t="shared" si="7"/>
        <v>81</v>
      </c>
      <c r="W53">
        <f t="shared" si="8"/>
        <v>81</v>
      </c>
      <c r="X53">
        <f t="shared" si="9"/>
        <v>81</v>
      </c>
      <c r="Y53">
        <f t="shared" si="10"/>
        <v>9</v>
      </c>
      <c r="Z53">
        <f t="shared" si="10"/>
        <v>11</v>
      </c>
      <c r="AA53">
        <f t="shared" si="10"/>
        <v>12</v>
      </c>
      <c r="AB53">
        <f t="shared" si="11"/>
        <v>9</v>
      </c>
      <c r="AC53">
        <f t="shared" si="12"/>
        <v>10</v>
      </c>
      <c r="AD53">
        <f t="shared" si="13"/>
        <v>8</v>
      </c>
      <c r="AE53">
        <f t="shared" si="14"/>
        <v>12</v>
      </c>
      <c r="AF53">
        <f t="shared" si="14"/>
        <v>10</v>
      </c>
    </row>
    <row r="54" spans="1:33" hidden="1" outlineLevel="1">
      <c r="A54" t="s">
        <v>44</v>
      </c>
      <c r="B54" t="str">
        <f>A3</f>
        <v>Duca De Thaix (FR)</v>
      </c>
      <c r="C54">
        <f>AE3</f>
        <v>294.59109999999998</v>
      </c>
      <c r="D54">
        <f>AG3</f>
        <v>0</v>
      </c>
      <c r="E54">
        <f t="shared" ref="E54:E55" si="15">C54-D54</f>
        <v>294.59109999999998</v>
      </c>
      <c r="F54">
        <f ca="1">SUMIF(B53:B64, B54, G53:G61)</f>
        <v>0.25358345794251369</v>
      </c>
      <c r="H54">
        <f>AF3</f>
        <v>4</v>
      </c>
      <c r="J54">
        <v>3</v>
      </c>
      <c r="K54" t="str">
        <f t="shared" si="0"/>
        <v>Minds Eye (IRE)</v>
      </c>
      <c r="L54" t="str">
        <f t="shared" si="0"/>
        <v>Timi Roli (FR)</v>
      </c>
      <c r="M54" t="str">
        <f t="shared" si="0"/>
        <v>Golden Jewel (IRE)</v>
      </c>
      <c r="N54" t="str">
        <f t="shared" si="1"/>
        <v>Minds Eye (IRE)</v>
      </c>
      <c r="O54" t="str">
        <f t="shared" si="2"/>
        <v>Us And Them (IRE)</v>
      </c>
      <c r="P54" t="str">
        <f t="shared" si="3"/>
        <v>Duca De Thaix (FR)</v>
      </c>
      <c r="Q54" t="str">
        <f t="shared" si="4"/>
        <v>Duca De Thaix (FR)</v>
      </c>
      <c r="R54" t="str">
        <f t="shared" si="5"/>
        <v>Duca De Thaix (FR)</v>
      </c>
      <c r="S54" t="str">
        <f t="shared" si="6"/>
        <v>Timi Roli (FR)</v>
      </c>
      <c r="V54">
        <f t="shared" si="7"/>
        <v>73</v>
      </c>
      <c r="W54">
        <f t="shared" si="8"/>
        <v>73</v>
      </c>
      <c r="X54">
        <f t="shared" si="9"/>
        <v>73</v>
      </c>
      <c r="Y54">
        <f t="shared" si="10"/>
        <v>11</v>
      </c>
      <c r="Z54">
        <f t="shared" si="10"/>
        <v>10</v>
      </c>
      <c r="AA54">
        <f t="shared" si="10"/>
        <v>6</v>
      </c>
      <c r="AB54">
        <f t="shared" si="11"/>
        <v>11</v>
      </c>
      <c r="AC54">
        <f t="shared" si="12"/>
        <v>12</v>
      </c>
      <c r="AD54">
        <f t="shared" si="13"/>
        <v>12</v>
      </c>
      <c r="AE54">
        <f t="shared" si="14"/>
        <v>4</v>
      </c>
      <c r="AF54">
        <f t="shared" si="14"/>
        <v>7</v>
      </c>
    </row>
    <row r="55" spans="1:33" hidden="1" outlineLevel="1">
      <c r="A55" t="s">
        <v>45</v>
      </c>
      <c r="B55" t="str">
        <f>A4</f>
        <v>Timi Roli (FR)</v>
      </c>
      <c r="C55">
        <f>AE4</f>
        <v>270.33870000000002</v>
      </c>
      <c r="D55">
        <f>AG4</f>
        <v>0</v>
      </c>
      <c r="E55">
        <f t="shared" si="15"/>
        <v>270.33870000000002</v>
      </c>
      <c r="F55">
        <f ca="1">SUMIF(B53:B64, B55, G53:G61)</f>
        <v>0.40749219720010099</v>
      </c>
      <c r="H55">
        <f>AF4</f>
        <v>10</v>
      </c>
      <c r="J55">
        <v>4</v>
      </c>
      <c r="K55" t="str">
        <f t="shared" si="0"/>
        <v>Duca De Thaix (FR)</v>
      </c>
      <c r="L55" t="str">
        <f t="shared" si="0"/>
        <v>Speaker Connolly (IRE)</v>
      </c>
      <c r="M55" t="str">
        <f t="shared" si="0"/>
        <v>Chateauneuf Du Pap</v>
      </c>
      <c r="N55" t="str">
        <f t="shared" si="1"/>
        <v>Duca De Thaix (FR)</v>
      </c>
      <c r="O55" t="str">
        <f t="shared" si="2"/>
        <v>Poker Party (FR)</v>
      </c>
      <c r="P55" t="str">
        <f t="shared" si="3"/>
        <v>Minds Eye (IRE)</v>
      </c>
      <c r="Q55" t="str">
        <f t="shared" si="4"/>
        <v>Minds Eye (IRE)</v>
      </c>
      <c r="R55" t="str">
        <f t="shared" si="5"/>
        <v>Us And Them (IRE)</v>
      </c>
      <c r="S55" t="str">
        <f t="shared" si="6"/>
        <v>Us And Them (IRE)</v>
      </c>
      <c r="V55">
        <f t="shared" si="7"/>
        <v>69</v>
      </c>
      <c r="W55">
        <f t="shared" si="8"/>
        <v>69</v>
      </c>
      <c r="X55">
        <f t="shared" si="9"/>
        <v>69</v>
      </c>
      <c r="Y55">
        <f t="shared" si="10"/>
        <v>12</v>
      </c>
      <c r="Z55">
        <f t="shared" si="10"/>
        <v>8</v>
      </c>
      <c r="AA55">
        <f t="shared" si="10"/>
        <v>8</v>
      </c>
      <c r="AB55">
        <f t="shared" si="11"/>
        <v>7</v>
      </c>
      <c r="AC55">
        <f t="shared" si="12"/>
        <v>6</v>
      </c>
      <c r="AD55">
        <f t="shared" si="13"/>
        <v>10</v>
      </c>
      <c r="AE55">
        <f t="shared" si="14"/>
        <v>9</v>
      </c>
      <c r="AF55">
        <f t="shared" si="14"/>
        <v>9</v>
      </c>
    </row>
    <row r="56" spans="1:33" hidden="1" outlineLevel="1">
      <c r="A56" t="s">
        <v>46</v>
      </c>
      <c r="B56" t="str">
        <f>INDEX(A$2:A$20,MATCH(C56,M$2:M$20,0))</f>
        <v>Us And Them (IRE)</v>
      </c>
      <c r="C56">
        <f>LARGE(M$2:M$20, D56)</f>
        <v>103.3537</v>
      </c>
      <c r="D56">
        <v>1</v>
      </c>
      <c r="E56">
        <f>LARGE(M$2:M$20, F56)</f>
        <v>97.602699999999999</v>
      </c>
      <c r="F56">
        <v>2</v>
      </c>
      <c r="G56">
        <f t="shared" ref="G56:G61" si="16">IF(C56&gt;0, (1/C56)*(C56-E56), 0.1)</f>
        <v>5.5643871482104701E-2</v>
      </c>
      <c r="H56">
        <f t="shared" ref="H56:H61" si="17">INDEX(AF$2:AF$20,MATCH(B56,A$2:A$20,0))</f>
        <v>3</v>
      </c>
      <c r="J56">
        <v>5</v>
      </c>
      <c r="K56" t="str">
        <f t="shared" si="0"/>
        <v>Speaker Connolly (IRE)</v>
      </c>
      <c r="L56" t="str">
        <f t="shared" si="0"/>
        <v>Us And Them (IRE)</v>
      </c>
      <c r="M56" t="str">
        <f t="shared" si="0"/>
        <v>Us And Them (IRE)</v>
      </c>
      <c r="N56" t="str">
        <f t="shared" si="1"/>
        <v>My Manekineko</v>
      </c>
      <c r="O56" t="str">
        <f t="shared" si="2"/>
        <v>Duca De Thaix (FR)</v>
      </c>
      <c r="P56" t="str">
        <f t="shared" si="3"/>
        <v>Rockys Silver (IRE)</v>
      </c>
      <c r="Q56" t="str">
        <f t="shared" si="4"/>
        <v>Rockys Silver (IRE)</v>
      </c>
      <c r="R56" t="str">
        <f t="shared" si="5"/>
        <v>After Rain (FR)</v>
      </c>
      <c r="S56" t="str">
        <f t="shared" si="6"/>
        <v>Treasure Chest (IRE)</v>
      </c>
      <c r="V56">
        <f t="shared" si="7"/>
        <v>57</v>
      </c>
      <c r="W56">
        <f t="shared" si="8"/>
        <v>57</v>
      </c>
      <c r="X56">
        <f t="shared" si="9"/>
        <v>57</v>
      </c>
      <c r="Y56">
        <f t="shared" si="10"/>
        <v>1</v>
      </c>
      <c r="Z56">
        <f t="shared" si="10"/>
        <v>7</v>
      </c>
      <c r="AA56">
        <f t="shared" si="10"/>
        <v>7</v>
      </c>
      <c r="AB56">
        <f t="shared" si="11"/>
        <v>12</v>
      </c>
      <c r="AC56">
        <f t="shared" si="12"/>
        <v>7</v>
      </c>
      <c r="AD56">
        <f t="shared" si="13"/>
        <v>7</v>
      </c>
      <c r="AE56">
        <f t="shared" si="14"/>
        <v>10</v>
      </c>
      <c r="AF56">
        <f t="shared" si="14"/>
        <v>6</v>
      </c>
    </row>
    <row r="57" spans="1:33" hidden="1" outlineLevel="1">
      <c r="A57" t="s">
        <v>25</v>
      </c>
      <c r="B57" t="str">
        <f>INDEX(A$2:A$20,MATCH(C57,W$2:W$20,0))</f>
        <v>Treasure Chest (IRE)</v>
      </c>
      <c r="C57">
        <f>LARGE(W$2:W$20, D57)</f>
        <v>23.76</v>
      </c>
      <c r="D57">
        <v>1</v>
      </c>
      <c r="E57">
        <f>LARGE(W$2:W$20, F57)</f>
        <v>21.835000000000001</v>
      </c>
      <c r="F57">
        <v>2</v>
      </c>
      <c r="G57">
        <f t="shared" si="16"/>
        <v>8.1018518518518545E-2</v>
      </c>
      <c r="H57">
        <f t="shared" si="17"/>
        <v>16</v>
      </c>
      <c r="J57">
        <v>6</v>
      </c>
      <c r="K57" t="str">
        <f t="shared" si="0"/>
        <v>My Manekineko</v>
      </c>
      <c r="L57" t="str">
        <f t="shared" si="0"/>
        <v>Treasure Chest (IRE)</v>
      </c>
      <c r="M57" t="str">
        <f t="shared" si="0"/>
        <v>Treasure Chest (IRE)</v>
      </c>
      <c r="N57" t="str">
        <f t="shared" si="1"/>
        <v>Us And Them (IRE)</v>
      </c>
      <c r="O57" t="str">
        <f t="shared" si="2"/>
        <v>Treasure Chest (IRE)</v>
      </c>
      <c r="P57" t="str">
        <f t="shared" si="3"/>
        <v>Treasure Chest (IRE)</v>
      </c>
      <c r="Q57" t="str">
        <f t="shared" si="4"/>
        <v>Treasure Chest (IRE)</v>
      </c>
      <c r="R57" t="str">
        <f t="shared" si="5"/>
        <v>Timi Roli (FR)</v>
      </c>
      <c r="S57" t="str">
        <f t="shared" si="6"/>
        <v>Speaker Connolly (IRE)</v>
      </c>
      <c r="V57">
        <f t="shared" si="7"/>
        <v>45</v>
      </c>
      <c r="W57">
        <f t="shared" si="8"/>
        <v>45</v>
      </c>
      <c r="X57">
        <f t="shared" si="9"/>
        <v>45</v>
      </c>
      <c r="Y57">
        <f t="shared" si="10"/>
        <v>8</v>
      </c>
      <c r="Z57">
        <f t="shared" si="10"/>
        <v>9</v>
      </c>
      <c r="AA57">
        <f t="shared" si="10"/>
        <v>2</v>
      </c>
      <c r="AB57">
        <f t="shared" si="11"/>
        <v>2</v>
      </c>
      <c r="AC57">
        <f t="shared" si="12"/>
        <v>4</v>
      </c>
      <c r="AD57">
        <f t="shared" si="13"/>
        <v>4</v>
      </c>
      <c r="AE57">
        <f t="shared" si="14"/>
        <v>5</v>
      </c>
      <c r="AF57">
        <f t="shared" si="14"/>
        <v>11</v>
      </c>
    </row>
    <row r="58" spans="1:33" hidden="1" outlineLevel="1">
      <c r="A58" t="s">
        <v>28</v>
      </c>
      <c r="B58" t="str">
        <f>INDEX(A$2:A$20,MATCH(C58,AA$2:AA$20,0))</f>
        <v>Timi Roli (FR)</v>
      </c>
      <c r="C58">
        <f>LARGE(AA$2:AA$20, D58)</f>
        <v>3.9847000000000001</v>
      </c>
      <c r="D58">
        <v>1</v>
      </c>
      <c r="E58">
        <f>LARGE(AA$2:AA$20, F58)</f>
        <v>3.2458999999999998</v>
      </c>
      <c r="F58">
        <v>2</v>
      </c>
      <c r="G58">
        <f t="shared" si="16"/>
        <v>0.18540919015233273</v>
      </c>
      <c r="H58">
        <f t="shared" si="17"/>
        <v>10</v>
      </c>
      <c r="J58">
        <v>7</v>
      </c>
      <c r="K58" t="str">
        <f t="shared" si="0"/>
        <v>Rockys Silver (IRE)</v>
      </c>
      <c r="L58" t="str">
        <f t="shared" si="0"/>
        <v>Chateauneuf Du Pap</v>
      </c>
      <c r="M58" t="str">
        <f t="shared" si="0"/>
        <v>Timi Roli (FR)</v>
      </c>
      <c r="N58" t="str">
        <f t="shared" si="1"/>
        <v>After Rain (FR)</v>
      </c>
      <c r="O58" t="str">
        <f t="shared" si="2"/>
        <v>Chateauneuf Du Pap</v>
      </c>
      <c r="P58" t="str">
        <f t="shared" si="3"/>
        <v>Us And Them (IRE)</v>
      </c>
      <c r="Q58" t="str">
        <f t="shared" si="4"/>
        <v>Us And Them (IRE)</v>
      </c>
      <c r="R58" t="str">
        <f t="shared" si="5"/>
        <v>Treasure Chest (IRE)</v>
      </c>
      <c r="S58" t="str">
        <f t="shared" si="6"/>
        <v>Chateauneuf Du Pap</v>
      </c>
      <c r="V58">
        <f t="shared" si="7"/>
        <v>47</v>
      </c>
      <c r="W58">
        <f t="shared" si="8"/>
        <v>47</v>
      </c>
      <c r="X58">
        <f t="shared" si="9"/>
        <v>47</v>
      </c>
      <c r="Y58">
        <f t="shared" si="10"/>
        <v>5</v>
      </c>
      <c r="Z58">
        <f t="shared" si="10"/>
        <v>6</v>
      </c>
      <c r="AA58">
        <f t="shared" si="10"/>
        <v>9</v>
      </c>
      <c r="AB58">
        <f t="shared" si="11"/>
        <v>3</v>
      </c>
      <c r="AC58">
        <f t="shared" si="12"/>
        <v>5</v>
      </c>
      <c r="AD58">
        <f t="shared" si="13"/>
        <v>6</v>
      </c>
      <c r="AE58">
        <f t="shared" si="14"/>
        <v>8</v>
      </c>
      <c r="AF58">
        <f t="shared" si="14"/>
        <v>5</v>
      </c>
    </row>
    <row r="59" spans="1:33" hidden="1" outlineLevel="1">
      <c r="A59" t="s">
        <v>30</v>
      </c>
      <c r="B59" t="str">
        <f>INDEX(A$2:A$20,MATCH(C59,AC$2:AC$20,0))</f>
        <v>Duca De Thaix (FR)</v>
      </c>
      <c r="C59">
        <f>LARGE(AC$2:AC$20, D59)</f>
        <v>6.6207000000000003</v>
      </c>
      <c r="D59">
        <v>1</v>
      </c>
      <c r="E59">
        <f>LARGE(AC$2:AC$20, F59)</f>
        <v>4.9417999999999997</v>
      </c>
      <c r="F59">
        <v>2</v>
      </c>
      <c r="G59">
        <f t="shared" si="16"/>
        <v>0.25358345794251369</v>
      </c>
      <c r="H59">
        <f t="shared" si="17"/>
        <v>4</v>
      </c>
      <c r="J59">
        <v>8</v>
      </c>
      <c r="K59" t="str">
        <f t="shared" si="0"/>
        <v>Chateauneuf Du Pap</v>
      </c>
      <c r="L59" t="str">
        <f t="shared" si="0"/>
        <v>After Rain (FR)</v>
      </c>
      <c r="M59" t="str">
        <f t="shared" si="0"/>
        <v>My Manekineko</v>
      </c>
      <c r="N59" t="str">
        <f t="shared" si="1"/>
        <v>Golden Jewel (IRE)</v>
      </c>
      <c r="O59" t="str">
        <f t="shared" si="2"/>
        <v>Rockys Silver (IRE)</v>
      </c>
      <c r="P59" t="str">
        <f t="shared" si="3"/>
        <v>Chateauneuf Du Pap</v>
      </c>
      <c r="Q59" t="str">
        <f t="shared" si="4"/>
        <v>Chateauneuf Du Pap</v>
      </c>
      <c r="R59" t="str">
        <f t="shared" si="5"/>
        <v>Chateauneuf Du Pap</v>
      </c>
      <c r="S59" t="str">
        <f t="shared" si="6"/>
        <v>Golden Jewel (IRE)</v>
      </c>
      <c r="V59">
        <f t="shared" si="7"/>
        <v>35</v>
      </c>
      <c r="W59">
        <f t="shared" si="8"/>
        <v>35</v>
      </c>
      <c r="X59">
        <f t="shared" si="9"/>
        <v>35</v>
      </c>
      <c r="Y59">
        <f t="shared" si="10"/>
        <v>4</v>
      </c>
      <c r="Z59">
        <f t="shared" si="10"/>
        <v>3</v>
      </c>
      <c r="AA59">
        <f t="shared" si="10"/>
        <v>10</v>
      </c>
      <c r="AB59">
        <f t="shared" si="11"/>
        <v>5</v>
      </c>
      <c r="AC59">
        <f t="shared" si="12"/>
        <v>2</v>
      </c>
      <c r="AD59">
        <f t="shared" si="13"/>
        <v>3</v>
      </c>
      <c r="AE59">
        <f t="shared" si="14"/>
        <v>6</v>
      </c>
      <c r="AF59">
        <f t="shared" si="14"/>
        <v>2</v>
      </c>
    </row>
    <row r="60" spans="1:33" hidden="1" outlineLevel="1">
      <c r="A60" t="s">
        <v>26</v>
      </c>
      <c r="B60" t="str">
        <f>INDEX(A$2:A$20,MATCH(C60,Y$2:Y$20,0))</f>
        <v>Timi Roli (FR)</v>
      </c>
      <c r="C60">
        <f>LARGE(Y$2:Y$20, D60)</f>
        <v>3.831</v>
      </c>
      <c r="D60">
        <v>1</v>
      </c>
      <c r="E60">
        <f>LARGE(Y$2:Y$20, F60)</f>
        <v>2.9802</v>
      </c>
      <c r="F60">
        <v>2</v>
      </c>
      <c r="G60">
        <f t="shared" si="16"/>
        <v>0.22208300704776823</v>
      </c>
      <c r="H60">
        <f t="shared" si="17"/>
        <v>10</v>
      </c>
      <c r="J60">
        <v>9</v>
      </c>
      <c r="K60" t="str">
        <f t="shared" si="0"/>
        <v>Golden Jewel (IRE)</v>
      </c>
      <c r="L60" t="str">
        <f t="shared" si="0"/>
        <v>Poker Party (FR)</v>
      </c>
      <c r="M60" t="str">
        <f t="shared" si="0"/>
        <v>Poker Party (FR)</v>
      </c>
      <c r="N60" t="str">
        <f t="shared" si="1"/>
        <v>Poker Party (FR)</v>
      </c>
      <c r="O60" t="str">
        <f t="shared" si="2"/>
        <v>Speaker Connolly (IRE)</v>
      </c>
      <c r="P60" t="str">
        <f t="shared" si="3"/>
        <v>Speaker Connolly (IRE)</v>
      </c>
      <c r="Q60" t="str">
        <f t="shared" si="4"/>
        <v>Speaker Connolly (IRE)</v>
      </c>
      <c r="R60" t="str">
        <f t="shared" si="5"/>
        <v>My Manekineko</v>
      </c>
      <c r="S60" t="str">
        <f t="shared" si="6"/>
        <v>After Rain (FR)</v>
      </c>
      <c r="V60">
        <f t="shared" si="7"/>
        <v>30</v>
      </c>
      <c r="W60">
        <f t="shared" si="8"/>
        <v>30</v>
      </c>
      <c r="X60">
        <f t="shared" si="9"/>
        <v>30</v>
      </c>
      <c r="Y60">
        <f t="shared" si="10"/>
        <v>2</v>
      </c>
      <c r="Z60">
        <f t="shared" si="10"/>
        <v>5</v>
      </c>
      <c r="AA60">
        <f t="shared" si="10"/>
        <v>3</v>
      </c>
      <c r="AB60">
        <f t="shared" si="11"/>
        <v>6</v>
      </c>
      <c r="AC60">
        <f t="shared" si="12"/>
        <v>3</v>
      </c>
      <c r="AD60">
        <f t="shared" si="13"/>
        <v>1</v>
      </c>
      <c r="AE60">
        <f t="shared" si="14"/>
        <v>2</v>
      </c>
      <c r="AF60">
        <f t="shared" si="14"/>
        <v>8</v>
      </c>
    </row>
    <row r="61" spans="1:33" hidden="1" outlineLevel="1">
      <c r="A61" t="s">
        <v>47</v>
      </c>
      <c r="B61" t="str">
        <f>INDEX(A$2:A$20,MATCH(C61,AD$2:AD$20,0))</f>
        <v>Minds Eye (IRE)</v>
      </c>
      <c r="C61">
        <f>LARGE(AD$2:AD$20, D61)</f>
        <v>28.3352</v>
      </c>
      <c r="D61">
        <v>1</v>
      </c>
      <c r="E61">
        <f>LARGE(AD$2:AD$20, F61)</f>
        <v>23.0837</v>
      </c>
      <c r="F61">
        <v>2</v>
      </c>
      <c r="G61">
        <f t="shared" si="16"/>
        <v>0.18533484852762641</v>
      </c>
      <c r="H61">
        <f t="shared" si="17"/>
        <v>2.5</v>
      </c>
      <c r="J61">
        <v>10</v>
      </c>
      <c r="K61" t="str">
        <f t="shared" si="0"/>
        <v>Poker Party (FR)</v>
      </c>
      <c r="L61" t="str">
        <f t="shared" si="0"/>
        <v>Golden Jewel (IRE)</v>
      </c>
      <c r="M61" t="str">
        <f t="shared" si="0"/>
        <v>After Rain (FR)</v>
      </c>
      <c r="N61" t="str">
        <f t="shared" si="1"/>
        <v>Chateauneuf Du Pap</v>
      </c>
      <c r="O61" t="str">
        <f t="shared" si="2"/>
        <v>Golden Jewel (IRE)</v>
      </c>
      <c r="P61" t="str">
        <f t="shared" si="3"/>
        <v>After Rain (FR)</v>
      </c>
      <c r="Q61" t="str">
        <f t="shared" si="4"/>
        <v>After Rain (FR)</v>
      </c>
      <c r="R61" t="str">
        <f t="shared" si="5"/>
        <v>Poker Party (FR)</v>
      </c>
      <c r="S61" t="str">
        <f t="shared" si="6"/>
        <v>Poker Party (FR)</v>
      </c>
      <c r="V61">
        <f t="shared" si="7"/>
        <v>49</v>
      </c>
      <c r="W61">
        <f t="shared" si="8"/>
        <v>49</v>
      </c>
      <c r="X61">
        <f>IF(ISNA(W61),"",W61)</f>
        <v>49</v>
      </c>
      <c r="Y61">
        <f t="shared" si="10"/>
        <v>3</v>
      </c>
      <c r="Z61">
        <f t="shared" si="10"/>
        <v>4</v>
      </c>
      <c r="AA61">
        <f t="shared" si="10"/>
        <v>4</v>
      </c>
      <c r="AB61">
        <f t="shared" si="11"/>
        <v>4</v>
      </c>
      <c r="AC61">
        <f t="shared" si="12"/>
        <v>11</v>
      </c>
      <c r="AD61">
        <f t="shared" si="13"/>
        <v>9</v>
      </c>
      <c r="AE61">
        <f t="shared" si="14"/>
        <v>11</v>
      </c>
      <c r="AF61">
        <f t="shared" si="14"/>
        <v>3</v>
      </c>
    </row>
    <row r="62" spans="1:33" hidden="1" outlineLevel="1">
      <c r="A62" t="s">
        <v>116</v>
      </c>
      <c r="B62" t="str">
        <f>IF(OR(D2="5f ", D2="6f ", D2="7f ", D2="1m "), B57, IF(J2="2yo", B59, B53))</f>
        <v>Minds Eye (IRE)</v>
      </c>
      <c r="J62">
        <v>11</v>
      </c>
      <c r="K62" t="str">
        <f t="shared" si="0"/>
        <v>After Rain (FR)</v>
      </c>
      <c r="L62" t="str">
        <f t="shared" si="0"/>
        <v>My Manekineko</v>
      </c>
      <c r="M62" t="str">
        <f t="shared" si="0"/>
        <v>Speaker Connolly (IRE)</v>
      </c>
      <c r="N62" t="str">
        <f t="shared" si="1"/>
        <v>Speaker Connolly (IRE)</v>
      </c>
      <c r="O62" t="str">
        <f t="shared" si="2"/>
        <v>My Manekineko</v>
      </c>
      <c r="P62" t="str">
        <f t="shared" si="3"/>
        <v>Golden Jewel (IRE)</v>
      </c>
      <c r="Q62" t="str">
        <f t="shared" si="4"/>
        <v>Golden Jewel (IRE)</v>
      </c>
      <c r="R62" t="str">
        <f t="shared" si="5"/>
        <v>Golden Jewel (IRE)</v>
      </c>
      <c r="S62" t="str">
        <f t="shared" si="6"/>
        <v>My Manekineko</v>
      </c>
      <c r="V62">
        <f t="shared" si="7"/>
        <v>32</v>
      </c>
      <c r="W62">
        <f t="shared" si="8"/>
        <v>32</v>
      </c>
      <c r="X62">
        <f t="shared" ref="X62:X80" si="18">IF(ISNA(W62),"",W62)</f>
        <v>32</v>
      </c>
      <c r="Y62">
        <f t="shared" si="10"/>
        <v>7</v>
      </c>
      <c r="Z62">
        <f t="shared" si="10"/>
        <v>2</v>
      </c>
      <c r="AA62">
        <f t="shared" si="10"/>
        <v>5</v>
      </c>
      <c r="AB62">
        <f t="shared" si="11"/>
        <v>8</v>
      </c>
      <c r="AC62">
        <f t="shared" si="12"/>
        <v>1</v>
      </c>
      <c r="AD62">
        <f t="shared" si="13"/>
        <v>2</v>
      </c>
      <c r="AE62">
        <f t="shared" si="14"/>
        <v>3</v>
      </c>
      <c r="AF62">
        <f t="shared" si="14"/>
        <v>4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Us And Them (IRE)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12</v>
      </c>
      <c r="J63">
        <v>12</v>
      </c>
      <c r="K63" t="str">
        <f t="shared" si="0"/>
        <v>Treasure Chest (IRE)</v>
      </c>
      <c r="L63" t="str">
        <f t="shared" si="0"/>
        <v>Rockys Silver (IRE)</v>
      </c>
      <c r="M63" t="str">
        <f t="shared" si="0"/>
        <v>Rockys Silver (IRE)</v>
      </c>
      <c r="N63" t="str">
        <f t="shared" si="1"/>
        <v>Rockys Silver (IRE)</v>
      </c>
      <c r="O63" t="str">
        <f t="shared" si="2"/>
        <v>After Rain (FR)</v>
      </c>
      <c r="P63" t="str">
        <f t="shared" si="3"/>
        <v>My Manekineko</v>
      </c>
      <c r="Q63" t="str">
        <f t="shared" si="4"/>
        <v>My Manekineko</v>
      </c>
      <c r="R63" t="str">
        <f t="shared" si="5"/>
        <v>Rockys Silver (IRE)</v>
      </c>
      <c r="S63" t="str">
        <f t="shared" si="6"/>
        <v>Rockys Silver (IRE)</v>
      </c>
      <c r="V63">
        <f t="shared" si="7"/>
        <v>24</v>
      </c>
      <c r="W63">
        <f t="shared" si="8"/>
        <v>24</v>
      </c>
      <c r="X63">
        <f t="shared" si="18"/>
        <v>24</v>
      </c>
      <c r="Y63">
        <f t="shared" si="10"/>
        <v>6</v>
      </c>
      <c r="Z63">
        <f t="shared" si="10"/>
        <v>1</v>
      </c>
      <c r="AA63">
        <f t="shared" si="10"/>
        <v>1</v>
      </c>
      <c r="AB63">
        <f t="shared" si="11"/>
        <v>1</v>
      </c>
      <c r="AC63">
        <f t="shared" si="12"/>
        <v>8</v>
      </c>
      <c r="AD63">
        <f t="shared" si="13"/>
        <v>5</v>
      </c>
      <c r="AE63">
        <f t="shared" si="14"/>
        <v>1</v>
      </c>
      <c r="AF63">
        <f t="shared" si="14"/>
        <v>1</v>
      </c>
    </row>
    <row r="64" spans="1:33" hidden="1" outlineLevel="1">
      <c r="A64" t="s">
        <v>48</v>
      </c>
      <c r="B64" t="str">
        <f>INDEX(B53:B63,MODE(MATCH(B53:B63,B53:B63,0)))</f>
        <v>Minds Eye (IRE)</v>
      </c>
      <c r="C64">
        <f>INDEX(AF$2:AF$20,MATCH(B64,A$2:A$20,0))</f>
        <v>2.5</v>
      </c>
      <c r="D64">
        <v>1</v>
      </c>
      <c r="E64">
        <f>SUMIF(B53:B61, B64, G53:G61)</f>
        <v>0.27704470858320462</v>
      </c>
      <c r="F64">
        <v>0</v>
      </c>
      <c r="G64" t="str">
        <f>K2</f>
        <v>IRIS First For Racing Footage In Ireland Beginners Chase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>
        <f t="shared" si="10"/>
        <v>1</v>
      </c>
      <c r="AA64">
        <f t="shared" si="10"/>
        <v>1</v>
      </c>
      <c r="AB64">
        <f t="shared" si="11"/>
        <v>1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>
        <f t="shared" si="14"/>
        <v>1</v>
      </c>
    </row>
    <row r="65" spans="1:32" hidden="1" outlineLevel="1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1</v>
      </c>
      <c r="G65" t="str">
        <f>D2</f>
        <v xml:space="preserve">2m </v>
      </c>
      <c r="H65">
        <f>LARGE(G58:G60, 1)</f>
        <v>0.25358345794251369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>
        <f t="shared" si="10"/>
        <v>1</v>
      </c>
      <c r="AA65">
        <f t="shared" si="10"/>
        <v>1</v>
      </c>
      <c r="AB65">
        <f t="shared" si="11"/>
        <v>1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>
        <f t="shared" si="14"/>
        <v>1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2</v>
      </c>
      <c r="G66">
        <f>F2</f>
        <v>6814</v>
      </c>
      <c r="H66">
        <f ca="1">LARGE(F53:F55, 1)</f>
        <v>0.40749219720010099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>
        <f t="shared" si="10"/>
        <v>1</v>
      </c>
      <c r="AA66">
        <f t="shared" si="10"/>
        <v>1</v>
      </c>
      <c r="AB66">
        <f t="shared" si="11"/>
        <v>1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>
        <f t="shared" si="14"/>
        <v>1</v>
      </c>
    </row>
    <row r="67" spans="1:32" hidden="1" outlineLevel="1">
      <c r="A67" t="s">
        <v>67</v>
      </c>
      <c r="B67" t="str">
        <f ca="1">H67</f>
        <v>Timi Roli (FR)</v>
      </c>
      <c r="F67">
        <f>IF(H63&lt;11, F66+1, F66)</f>
        <v>2</v>
      </c>
      <c r="G67" t="str">
        <f>G2</f>
        <v>Yielding</v>
      </c>
      <c r="H67" t="str">
        <f ca="1">INDEX(B53:B55,MATCH(H66,F53:F55,0))</f>
        <v>Timi Roli (FR)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>
        <f t="shared" si="10"/>
        <v>1</v>
      </c>
      <c r="AA67">
        <f t="shared" si="10"/>
        <v>1</v>
      </c>
      <c r="AB67">
        <f t="shared" si="11"/>
        <v>1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>
        <f t="shared" si="14"/>
        <v>1</v>
      </c>
    </row>
    <row r="68" spans="1:32" hidden="1" outlineLevel="1">
      <c r="A68" t="str">
        <f ca="1">INDEX(B62:B67,MODE(MATCH(B62:B67,B62:B67,0)))</f>
        <v>Minds Eye (IRE)</v>
      </c>
      <c r="B68" t="str">
        <f ca="1">IF(ISNA(A68), B56, A68)</f>
        <v>Minds Eye (IRE)</v>
      </c>
      <c r="C68">
        <f ca="1">INDEX(AF$2:AF$20,MATCH(B68,A$2:A$20,0))</f>
        <v>2.5</v>
      </c>
      <c r="D68">
        <v>1</v>
      </c>
      <c r="F68">
        <f ca="1">IF(E70&gt;0.5, F67+1, F67)</f>
        <v>2</v>
      </c>
      <c r="G68" t="str">
        <f>I2</f>
        <v>Non Handicap</v>
      </c>
      <c r="H68">
        <f ca="1">IF(G66&gt;10000, G70+1, G70)</f>
        <v>2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>
        <f t="shared" si="10"/>
        <v>1</v>
      </c>
      <c r="AA68">
        <f t="shared" si="10"/>
        <v>1</v>
      </c>
      <c r="AB68">
        <f t="shared" si="11"/>
        <v>1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>
        <f t="shared" si="14"/>
        <v>1</v>
      </c>
    </row>
    <row r="69" spans="1:32" hidden="1" outlineLevel="1">
      <c r="A69" t="s">
        <v>51</v>
      </c>
      <c r="B69" t="str">
        <f ca="1">IF(OR(ISNA(B68), B68="no selection"), B64, B68)</f>
        <v>Minds Eye (IRE)</v>
      </c>
      <c r="C69">
        <f ca="1">INDEX(AF$2:AF$20,MATCH(B69,A$2:A$20,0))</f>
        <v>2.5</v>
      </c>
      <c r="D69">
        <v>1</v>
      </c>
      <c r="F69">
        <f ca="1">IF(E70&gt;1, F68+1, F68)</f>
        <v>2</v>
      </c>
      <c r="G69">
        <f ca="1">IF(G66&lt;5000, F70-1, F70)</f>
        <v>2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>
        <f t="shared" si="10"/>
        <v>1</v>
      </c>
      <c r="AA69">
        <f t="shared" si="10"/>
        <v>1</v>
      </c>
      <c r="AB69">
        <f t="shared" si="11"/>
        <v>1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>
        <f t="shared" si="14"/>
        <v>1</v>
      </c>
    </row>
    <row r="70" spans="1:32" hidden="1" outlineLevel="1">
      <c r="A70" t="s">
        <v>62</v>
      </c>
      <c r="B70" t="str">
        <f ca="1">IF(B69=FALSE, B53, B69)</f>
        <v>Minds Eye (IRE)</v>
      </c>
      <c r="C70">
        <f ca="1">INDEX(AF$2:AF$20,MATCH(B70,A$2:A$20,0))</f>
        <v>2.5</v>
      </c>
      <c r="D70">
        <v>1</v>
      </c>
      <c r="E70">
        <f ca="1">SUMIF(B53:B61, B70, G53:G61)</f>
        <v>0.27704470858320462</v>
      </c>
      <c r="F70">
        <f ca="1">IF(E70&gt;1.5, F69+1, F69)</f>
        <v>2</v>
      </c>
      <c r="G70">
        <f ca="1">IF(H63&gt;15, G69-1, G69)</f>
        <v>2</v>
      </c>
      <c r="H70" t="str">
        <f ca="1">IF(H68=0,"*",IF(H68=1,"*",IF(H68=2,"**",IF(H68=3,"***",IF(H68=4,"****",IF(H68&gt;=5,"*****","*"))))))</f>
        <v>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>
        <f t="shared" si="10"/>
        <v>1</v>
      </c>
      <c r="AA70">
        <f t="shared" si="10"/>
        <v>1</v>
      </c>
      <c r="AB70">
        <f t="shared" si="11"/>
        <v>1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>
        <f t="shared" si="14"/>
        <v>1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>
        <f t="shared" si="10"/>
        <v>1</v>
      </c>
      <c r="AA71">
        <f t="shared" si="10"/>
        <v>1</v>
      </c>
      <c r="AB71">
        <f t="shared" si="11"/>
        <v>1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>
        <f t="shared" si="14"/>
        <v>1</v>
      </c>
    </row>
    <row r="72" spans="1:32" hidden="1" outlineLevel="1">
      <c r="A72" t="s">
        <v>98</v>
      </c>
      <c r="B72" t="str">
        <f>B53</f>
        <v>Minds Eye (IRE)</v>
      </c>
      <c r="C72">
        <f>C53</f>
        <v>324.33589999999998</v>
      </c>
      <c r="D72">
        <f>(1/C72)*(C72-C73)</f>
        <v>9.1709860055578185E-2</v>
      </c>
      <c r="E72">
        <f>H53</f>
        <v>2.5</v>
      </c>
      <c r="F72">
        <f>(E72*10)-10</f>
        <v>15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>
        <f t="shared" si="10"/>
        <v>1</v>
      </c>
      <c r="AA72">
        <f t="shared" si="10"/>
        <v>1</v>
      </c>
      <c r="AB72">
        <f t="shared" si="11"/>
        <v>1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>
        <f t="shared" si="14"/>
        <v>1</v>
      </c>
    </row>
    <row r="73" spans="1:32" hidden="1" outlineLevel="1">
      <c r="A73" t="s">
        <v>99</v>
      </c>
      <c r="B73" t="str">
        <f t="shared" ref="B73:C74" si="19">B54</f>
        <v>Duca De Thaix (FR)</v>
      </c>
      <c r="C73">
        <f t="shared" si="19"/>
        <v>294.59109999999998</v>
      </c>
      <c r="D73">
        <f>(1/C73)*(C73-C74)</f>
        <v>8.2325637128888032E-2</v>
      </c>
      <c r="E73">
        <f t="shared" ref="E73:E74" si="20">H54</f>
        <v>4</v>
      </c>
      <c r="F73">
        <f>(E73*10)-10</f>
        <v>30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>
        <f t="shared" si="10"/>
        <v>1</v>
      </c>
      <c r="AA73">
        <f t="shared" si="10"/>
        <v>1</v>
      </c>
      <c r="AB73">
        <f t="shared" si="11"/>
        <v>1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>
        <f t="shared" si="14"/>
        <v>1</v>
      </c>
    </row>
    <row r="74" spans="1:32" hidden="1" outlineLevel="1">
      <c r="A74" t="s">
        <v>100</v>
      </c>
      <c r="B74" t="str">
        <f t="shared" si="19"/>
        <v>Timi Roli (FR)</v>
      </c>
      <c r="C74">
        <f t="shared" si="19"/>
        <v>270.33870000000002</v>
      </c>
      <c r="E74">
        <f t="shared" si="20"/>
        <v>10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>
        <f t="shared" si="10"/>
        <v>1</v>
      </c>
      <c r="AA74">
        <f t="shared" si="10"/>
        <v>1</v>
      </c>
      <c r="AB74">
        <f t="shared" si="11"/>
        <v>1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>
        <f t="shared" si="14"/>
        <v>1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>
        <f t="shared" si="10"/>
        <v>1</v>
      </c>
      <c r="AA75">
        <f t="shared" si="10"/>
        <v>1</v>
      </c>
      <c r="AB75">
        <f t="shared" si="11"/>
        <v>1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>
        <f t="shared" si="14"/>
        <v>1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>
        <f t="shared" si="10"/>
        <v>1</v>
      </c>
      <c r="AA76">
        <f t="shared" si="10"/>
        <v>1</v>
      </c>
      <c r="AB76">
        <f t="shared" si="11"/>
        <v>1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>
        <f t="shared" si="14"/>
        <v>1</v>
      </c>
    </row>
    <row r="77" spans="1:32" hidden="1" outlineLevel="1">
      <c r="A77" t="s">
        <v>105</v>
      </c>
      <c r="B77">
        <f>SMALL(AF2:AF50, 1)</f>
        <v>2.5</v>
      </c>
      <c r="C77">
        <f>SMALL(AF2:AF50, 1)</f>
        <v>2.5</v>
      </c>
      <c r="D77" t="str">
        <f>IF(G77&lt;=3, "YES", "NO")</f>
        <v>YES</v>
      </c>
      <c r="E77">
        <f>IF(C77=0,SMALL(AF2:AF49,2), C77)</f>
        <v>2.5</v>
      </c>
      <c r="F77">
        <f>IF(E77=0, SMALL(AF2:AF49, 3), E77)</f>
        <v>2.5</v>
      </c>
      <c r="G77">
        <f>IF(F77=0, SMALL(AF2:AF49, 4), F77)</f>
        <v>2.5</v>
      </c>
      <c r="H77" t="str">
        <f>INDEX(A2:A50, MATCH(G77, AF2:AF50, 0))</f>
        <v>Minds Eye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>
        <f t="shared" si="10"/>
        <v>1</v>
      </c>
      <c r="AA77">
        <f t="shared" si="10"/>
        <v>1</v>
      </c>
      <c r="AB77">
        <f t="shared" si="11"/>
        <v>1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>
        <f t="shared" si="14"/>
        <v>1</v>
      </c>
    </row>
    <row r="78" spans="1:32" hidden="1" outlineLevel="1">
      <c r="A78" t="s">
        <v>106</v>
      </c>
      <c r="B78">
        <f>INDEX(AE2:AE50, MATCH(H77, A2:A50, 0))</f>
        <v>324.33589999999998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>
        <f t="shared" si="10"/>
        <v>1</v>
      </c>
      <c r="AA78">
        <f t="shared" si="10"/>
        <v>1</v>
      </c>
      <c r="AB78">
        <f t="shared" si="11"/>
        <v>1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>
        <f t="shared" si="14"/>
        <v>1</v>
      </c>
    </row>
    <row r="79" spans="1:32" hidden="1" outlineLevel="1">
      <c r="A79" t="s">
        <v>107</v>
      </c>
      <c r="B79">
        <f>LARGE(AE2:AE50, 1)</f>
        <v>324.33589999999998</v>
      </c>
      <c r="C79">
        <f>C78/B79</f>
        <v>3.0832232879554811E-5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Minds Eye (IRE) is highly rated.</v>
      </c>
      <c r="H79" t="str">
        <f>INDEX(A2:A50, MATCH(B79, AE2:AE50, 0))</f>
        <v>Minds Eye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>
        <f t="shared" si="10"/>
        <v>1</v>
      </c>
      <c r="AA79">
        <f t="shared" si="10"/>
        <v>1</v>
      </c>
      <c r="AB79">
        <f t="shared" si="11"/>
        <v>1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>
        <f t="shared" si="14"/>
        <v>1</v>
      </c>
    </row>
    <row r="80" spans="1:32" hidden="1" outlineLevel="1">
      <c r="A80" t="s">
        <v>108</v>
      </c>
      <c r="B80">
        <f>INDEX(W2:W50,MATCH(H77,A2:A50,0))</f>
        <v>19.974299999999999</v>
      </c>
      <c r="C80">
        <f>(B81-B80)+0.01</f>
        <v>3.7957000000000019</v>
      </c>
      <c r="D80" t="str">
        <f>D2</f>
        <v xml:space="preserve">2m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>
        <f t="shared" si="10"/>
        <v>1</v>
      </c>
      <c r="AA80">
        <f t="shared" si="10"/>
        <v>1</v>
      </c>
      <c r="AB80">
        <f t="shared" si="11"/>
        <v>1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>
        <f t="shared" si="14"/>
        <v>1</v>
      </c>
    </row>
    <row r="81" spans="1:19" hidden="1" outlineLevel="1">
      <c r="A81" t="s">
        <v>109</v>
      </c>
      <c r="B81">
        <f>LARGE(W2:W49, 1)</f>
        <v>23.76</v>
      </c>
      <c r="C81">
        <f>C80/B81</f>
        <v>0.15975168350168356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Rockys Silver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Wexford</v>
      </c>
    </row>
    <row r="82" spans="1:19" hidden="1" outlineLevel="1">
      <c r="A82" t="s">
        <v>110</v>
      </c>
      <c r="B82">
        <f>INDEX(M2:M49, MATCH(H77, A2:A49, 0))</f>
        <v>80.697000000000003</v>
      </c>
      <c r="C82">
        <f>(B83-B82)+0.01</f>
        <v>22.666700000000002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103.3537</v>
      </c>
      <c r="C83">
        <f>C82/B83</f>
        <v>0.21931193561527068</v>
      </c>
      <c r="D83" t="str">
        <f>IF(C83&gt;0.2, "YES", "NO")</f>
        <v>YES</v>
      </c>
      <c r="G83" t="str">
        <f>IF(D83="YES",CONCATENATE("PLUS: Form horse "&amp;H83&amp;" is "&amp;ROUND(C83*100,2)&amp;"% ahead of the lay selection "&amp;H77&amp;". "),CONCATENATE("NEGATIVE: "&amp;H77&amp;"is the form horse."))</f>
        <v xml:space="preserve">PLUS: Form horse Rockys Silver (IRE) is 21.93% ahead of the lay selection Minds Eye (IRE). </v>
      </c>
      <c r="H83" t="str">
        <f>INDEX(A2:A50,MATCH(B83,INDEX(M2:M50,0)))</f>
        <v>Rockys Silver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2.0661999999999998</v>
      </c>
      <c r="C84">
        <f>(B85-B84)+0.01</f>
        <v>4.5645000000000007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6.6207000000000003</v>
      </c>
      <c r="C85">
        <f>C84/B85</f>
        <v>0.68942861026779656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Duca De Thaix (FR)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28.3352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28.3352</v>
      </c>
      <c r="C87">
        <f>C86/B87</f>
        <v>3.5291792540726726E-4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Minds Eye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2.7477999999999998</v>
      </c>
      <c r="C88">
        <f>B89-B88</f>
        <v>1.0832000000000002</v>
      </c>
      <c r="H88" t="str">
        <f>INDEX(X2:X50, MATCH(B88, Y2:Y50, 0))</f>
        <v>Blackmore, Miss Rachel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3.831</v>
      </c>
      <c r="C89">
        <f>C88/B89</f>
        <v>0.28274601931610549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Townend, P. </v>
      </c>
      <c r="H89" t="str">
        <f>INDEX(X2:X50, MATCH(B89, Y2:Y50, 0))</f>
        <v>Townend, P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111.7276</v>
      </c>
      <c r="C90">
        <f>(B91-B90)+0.01</f>
        <v>0.01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111.7276</v>
      </c>
      <c r="C91">
        <f>(C90+0.01)/(B91+0.01)</f>
        <v>1.789907783950971E-4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Minds Eye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1</v>
      </c>
      <c r="F92" t="str">
        <f>IF(E92=0, "", IF(E92=1, "*", IF(E92=2, "**", IF(E92=3, "***", IF(E92=4, "****", IF(E92&gt;4, "*****", ""))))))</f>
        <v>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30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6.6699999999999995E-2</v>
      </c>
    </row>
    <row r="96" spans="1:19" hidden="1" outlineLevel="1">
      <c r="A96" t="s">
        <v>70</v>
      </c>
      <c r="B96">
        <f>INDEX(Sheet1!H:H, MATCH($A$51, Sheet1!$A:$A,0))</f>
        <v>6.6699999999999995E-2</v>
      </c>
      <c r="C96" t="b">
        <f>IF(AND($B$94&gt;15,B96&gt;0.25),B55)</f>
        <v>0</v>
      </c>
      <c r="D96">
        <f t="shared" ref="D96:D101" si="22">RANK(B96, B$96:B$101, 2)</f>
        <v>2</v>
      </c>
      <c r="E96">
        <f t="shared" ref="E96:E101" si="23">7-D96</f>
        <v>5</v>
      </c>
      <c r="F96" t="str">
        <f t="shared" ref="F96:F101" si="24">IF(AND(OR(E96=1, E96=2), C96&lt;&gt;FALSE), C96, "")</f>
        <v/>
      </c>
      <c r="G96" t="e">
        <f>INDEX(F96:F101,MATCH(1,E96:E101,0))</f>
        <v>#N/A</v>
      </c>
    </row>
    <row r="97" spans="1:6" hidden="1" outlineLevel="1">
      <c r="A97" t="s">
        <v>25</v>
      </c>
      <c r="B97">
        <f>INDEX(Sheet1!J:J, MATCH($A$51, Sheet1!$A:$A,0))</f>
        <v>0.1333</v>
      </c>
      <c r="C97" t="b">
        <f>IF(AND($B$94&gt;15,B97&gt;0.25),B56)</f>
        <v>0</v>
      </c>
      <c r="D97">
        <f t="shared" si="22"/>
        <v>3</v>
      </c>
      <c r="E97">
        <f t="shared" si="23"/>
        <v>4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0.2</v>
      </c>
      <c r="C98" t="b">
        <f>IF(AND($B$94&gt;15,B98&gt;0.25),B57)</f>
        <v>0</v>
      </c>
      <c r="D98">
        <f t="shared" si="22"/>
        <v>5</v>
      </c>
      <c r="E98">
        <f t="shared" si="23"/>
        <v>2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0.2</v>
      </c>
      <c r="C99" t="b">
        <f>IF(AND($B$94&gt;15,B99&gt;0.25),B59)</f>
        <v>0</v>
      </c>
      <c r="D99">
        <f t="shared" si="22"/>
        <v>5</v>
      </c>
      <c r="E99">
        <f t="shared" si="23"/>
        <v>2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0.1333</v>
      </c>
      <c r="C100" t="b">
        <f>IF(AND($B$94&gt;15,B100&gt;0.25),B58)</f>
        <v>0</v>
      </c>
      <c r="D100">
        <f t="shared" si="22"/>
        <v>3</v>
      </c>
      <c r="E100">
        <f t="shared" si="23"/>
        <v>4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</v>
      </c>
      <c r="C101" t="b">
        <f>IF(AND($B$94&gt;15,B101&gt;0.25),B60)</f>
        <v>0</v>
      </c>
      <c r="D101">
        <f t="shared" si="22"/>
        <v>1</v>
      </c>
      <c r="E101">
        <f t="shared" si="23"/>
        <v>6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85546875" bestFit="1" customWidth="1"/>
    <col min="2" max="2" width="17" bestFit="1" customWidth="1"/>
    <col min="3" max="3" width="13.5703125" bestFit="1" customWidth="1"/>
    <col min="4" max="5" width="12" bestFit="1" customWidth="1"/>
    <col min="6" max="6" width="13.5703125" bestFit="1" customWidth="1"/>
    <col min="7" max="7" width="75.42578125" bestFit="1" customWidth="1"/>
    <col min="8" max="8" width="17.28515625" bestFit="1" customWidth="1"/>
    <col min="9" max="9" width="13.42578125" bestFit="1" customWidth="1"/>
    <col min="10" max="10" width="16.28515625" bestFit="1" customWidth="1"/>
    <col min="11" max="11" width="72.85546875" bestFit="1" customWidth="1"/>
    <col min="12" max="14" width="13.42578125" bestFit="1" customWidth="1"/>
    <col min="15" max="19" width="20.855468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8.28515625" bestFit="1" customWidth="1"/>
    <col min="25" max="25" width="14.42578125" bestFit="1" customWidth="1"/>
    <col min="26" max="26" width="21.5703125" bestFit="1" customWidth="1"/>
    <col min="27" max="27" width="15" bestFit="1" customWidth="1"/>
    <col min="28" max="28" width="16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6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1302</v>
      </c>
      <c r="B2" s="1">
        <v>0.65972222222222221</v>
      </c>
      <c r="C2" t="s">
        <v>186</v>
      </c>
      <c r="D2" t="s">
        <v>730</v>
      </c>
      <c r="E2" t="s">
        <v>230</v>
      </c>
      <c r="F2">
        <v>2274</v>
      </c>
      <c r="G2" t="s">
        <v>548</v>
      </c>
      <c r="H2" t="s">
        <v>329</v>
      </c>
      <c r="I2" t="s">
        <v>233</v>
      </c>
      <c r="J2" t="s">
        <v>731</v>
      </c>
      <c r="K2" t="s">
        <v>1301</v>
      </c>
      <c r="L2">
        <v>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 t="s">
        <v>1303</v>
      </c>
      <c r="Y2">
        <v>2.3027000000000002</v>
      </c>
      <c r="Z2" t="s">
        <v>494</v>
      </c>
      <c r="AA2">
        <v>1.101</v>
      </c>
      <c r="AB2" t="s">
        <v>1208</v>
      </c>
      <c r="AC2">
        <v>2.6640000000000001</v>
      </c>
      <c r="AD2">
        <v>2.1</v>
      </c>
      <c r="AE2" s="23">
        <v>8.1677</v>
      </c>
      <c r="AF2">
        <v>5</v>
      </c>
      <c r="AG2">
        <v>0</v>
      </c>
    </row>
    <row r="3" spans="1:33">
      <c r="A3" t="s">
        <v>1305</v>
      </c>
      <c r="B3" s="1">
        <v>0.65972222222222221</v>
      </c>
      <c r="C3" t="s">
        <v>186</v>
      </c>
      <c r="D3" t="s">
        <v>730</v>
      </c>
      <c r="E3" t="s">
        <v>230</v>
      </c>
      <c r="F3">
        <v>2274</v>
      </c>
      <c r="G3" t="s">
        <v>548</v>
      </c>
      <c r="H3" t="s">
        <v>329</v>
      </c>
      <c r="I3" t="s">
        <v>233</v>
      </c>
      <c r="J3" t="s">
        <v>731</v>
      </c>
      <c r="K3" t="s">
        <v>1301</v>
      </c>
      <c r="L3">
        <v>4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 t="s">
        <v>562</v>
      </c>
      <c r="Y3">
        <v>2.4733000000000001</v>
      </c>
      <c r="Z3" t="s">
        <v>563</v>
      </c>
      <c r="AA3">
        <v>1.8026</v>
      </c>
      <c r="AB3" t="s">
        <v>716</v>
      </c>
      <c r="AC3">
        <v>1.9632000000000001</v>
      </c>
      <c r="AD3">
        <v>1.5</v>
      </c>
      <c r="AE3">
        <v>7.7390999999999996</v>
      </c>
      <c r="AF3">
        <v>5</v>
      </c>
      <c r="AG3">
        <v>0</v>
      </c>
    </row>
    <row r="4" spans="1:33">
      <c r="A4" t="s">
        <v>1306</v>
      </c>
      <c r="B4" s="1">
        <v>0.65972222222222221</v>
      </c>
      <c r="C4" t="s">
        <v>186</v>
      </c>
      <c r="D4" t="s">
        <v>730</v>
      </c>
      <c r="E4" t="s">
        <v>230</v>
      </c>
      <c r="F4">
        <v>2274</v>
      </c>
      <c r="G4" t="s">
        <v>548</v>
      </c>
      <c r="H4" t="s">
        <v>329</v>
      </c>
      <c r="I4" t="s">
        <v>233</v>
      </c>
      <c r="J4" t="s">
        <v>731</v>
      </c>
      <c r="K4" t="s">
        <v>1301</v>
      </c>
      <c r="L4">
        <v>4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 t="s">
        <v>1307</v>
      </c>
      <c r="Y4">
        <v>1.5484</v>
      </c>
      <c r="Z4" t="s">
        <v>883</v>
      </c>
      <c r="AA4">
        <v>1.8103</v>
      </c>
      <c r="AB4" t="s">
        <v>378</v>
      </c>
      <c r="AC4">
        <v>1.7314000000000001</v>
      </c>
      <c r="AD4">
        <v>2.5</v>
      </c>
      <c r="AE4">
        <v>7.5900999999999996</v>
      </c>
      <c r="AF4">
        <v>5.5</v>
      </c>
      <c r="AG4">
        <v>0</v>
      </c>
    </row>
    <row r="5" spans="1:33">
      <c r="A5" t="s">
        <v>1308</v>
      </c>
      <c r="B5" s="1">
        <v>0.65972222222222221</v>
      </c>
      <c r="C5" t="s">
        <v>186</v>
      </c>
      <c r="D5" t="s">
        <v>730</v>
      </c>
      <c r="E5" t="s">
        <v>230</v>
      </c>
      <c r="F5">
        <v>2274</v>
      </c>
      <c r="G5" t="s">
        <v>548</v>
      </c>
      <c r="H5" t="s">
        <v>329</v>
      </c>
      <c r="I5" t="s">
        <v>233</v>
      </c>
      <c r="J5" t="s">
        <v>731</v>
      </c>
      <c r="K5" t="s">
        <v>1301</v>
      </c>
      <c r="L5">
        <v>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 t="s">
        <v>579</v>
      </c>
      <c r="Y5">
        <v>3.1189</v>
      </c>
      <c r="Z5" t="s">
        <v>871</v>
      </c>
      <c r="AA5">
        <v>1.6953</v>
      </c>
      <c r="AB5" t="s">
        <v>346</v>
      </c>
      <c r="AC5">
        <v>1.5102</v>
      </c>
      <c r="AD5">
        <v>0</v>
      </c>
      <c r="AE5">
        <v>6.3243999999999998</v>
      </c>
      <c r="AF5">
        <v>3</v>
      </c>
      <c r="AG5">
        <v>0</v>
      </c>
    </row>
    <row r="6" spans="1:33">
      <c r="A6" t="s">
        <v>1309</v>
      </c>
      <c r="B6" s="1">
        <v>0.65972222222222221</v>
      </c>
      <c r="C6" t="s">
        <v>186</v>
      </c>
      <c r="D6" t="s">
        <v>730</v>
      </c>
      <c r="E6" t="s">
        <v>230</v>
      </c>
      <c r="F6">
        <v>2274</v>
      </c>
      <c r="G6" t="s">
        <v>548</v>
      </c>
      <c r="H6" t="s">
        <v>329</v>
      </c>
      <c r="I6" t="s">
        <v>233</v>
      </c>
      <c r="J6" t="s">
        <v>731</v>
      </c>
      <c r="K6" t="s">
        <v>1301</v>
      </c>
      <c r="L6">
        <v>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 t="s">
        <v>558</v>
      </c>
      <c r="Y6">
        <v>3.5453000000000001</v>
      </c>
      <c r="Z6" t="s">
        <v>580</v>
      </c>
      <c r="AA6">
        <v>0.37490000000000001</v>
      </c>
      <c r="AB6" t="s">
        <v>387</v>
      </c>
      <c r="AC6">
        <v>1.1954</v>
      </c>
      <c r="AD6">
        <v>0</v>
      </c>
      <c r="AE6">
        <v>5.1155999999999997</v>
      </c>
      <c r="AF6">
        <v>2.25</v>
      </c>
      <c r="AG6">
        <v>0</v>
      </c>
    </row>
    <row r="7" spans="1:33">
      <c r="A7" t="s">
        <v>1310</v>
      </c>
      <c r="B7" s="1">
        <v>0.65972222222222221</v>
      </c>
      <c r="C7" t="s">
        <v>186</v>
      </c>
      <c r="D7" t="s">
        <v>730</v>
      </c>
      <c r="E7" t="s">
        <v>230</v>
      </c>
      <c r="F7">
        <v>2274</v>
      </c>
      <c r="G7" t="s">
        <v>548</v>
      </c>
      <c r="H7" t="s">
        <v>329</v>
      </c>
      <c r="I7" t="s">
        <v>233</v>
      </c>
      <c r="J7" t="s">
        <v>731</v>
      </c>
      <c r="K7" t="s">
        <v>1301</v>
      </c>
      <c r="L7">
        <v>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 t="s">
        <v>876</v>
      </c>
      <c r="Y7">
        <v>1.3153999999999999</v>
      </c>
      <c r="Z7" t="s">
        <v>774</v>
      </c>
      <c r="AA7">
        <v>0.97470000000000001</v>
      </c>
      <c r="AB7" t="s">
        <v>1311</v>
      </c>
      <c r="AC7">
        <v>0.40970000000000001</v>
      </c>
      <c r="AD7">
        <v>0</v>
      </c>
      <c r="AE7">
        <v>2.6998000000000002</v>
      </c>
      <c r="AF7">
        <v>12</v>
      </c>
      <c r="AG7">
        <v>0</v>
      </c>
    </row>
    <row r="51" spans="1:33" hidden="1" outlineLevel="1">
      <c r="A51" t="str">
        <f>C2</f>
        <v>Ayr</v>
      </c>
      <c r="B51">
        <f>B2</f>
        <v>0.65972222222222221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Miss Brooklyn</v>
      </c>
      <c r="L52" t="str">
        <f t="shared" si="0"/>
        <v>Miss Brooklyn</v>
      </c>
      <c r="M52" t="str">
        <f t="shared" si="0"/>
        <v>Miss Brooklyn</v>
      </c>
      <c r="N52" t="str">
        <f t="shared" ref="N52:N91" si="1">INDEX($A$2:$A$20,(MATCH(LARGE(W$2:W$20,$J52),W$2:W$20,0)))</f>
        <v>Miss Brooklyn</v>
      </c>
      <c r="O52" t="str">
        <f t="shared" ref="O52:O91" si="2">INDEX($A$2:$A$20,(MATCH(LARGE(AA$2:AA$20,$J52),AA$2:AA$20,0)))</f>
        <v>Slainte Mhor (IRE)</v>
      </c>
      <c r="P52" t="str">
        <f t="shared" ref="P52:P91" si="3">INDEX($A$2:$A$20,(MATCH(LARGE(Y$2:Y$20,$J52),Y$2:Y$20,0)))</f>
        <v>Gennady (IRE)</v>
      </c>
      <c r="Q52" t="str">
        <f t="shared" ref="Q52:Q91" si="4">INDEX($A$2:$A$20,(MATCH(LARGE(Y$2:Y$20,$J52),Y$2:Y$20,0)))</f>
        <v>Gennady (IRE)</v>
      </c>
      <c r="R52" t="str">
        <f t="shared" ref="R52:R91" si="5">INDEX($A$2:$A$20,(MATCH(LARGE(AD$2:AD$20,$J52),AD$2:AD$20,0)))</f>
        <v>Slainte Mhor (IRE)</v>
      </c>
      <c r="S52" t="str">
        <f t="shared" ref="S52:S80" si="6">A2</f>
        <v>Miss Brooklyn</v>
      </c>
      <c r="V52">
        <f t="shared" ref="V52:V80" si="7">SUM(Y52:AF52)</f>
        <v>41</v>
      </c>
      <c r="W52">
        <f t="shared" ref="W52:W80" si="8">V52-AG2</f>
        <v>41</v>
      </c>
      <c r="X52">
        <f t="shared" ref="X52:X60" si="9">IF(ISNA(W52),"",W52)</f>
        <v>41</v>
      </c>
      <c r="Y52">
        <f t="shared" ref="Y52:AA80" si="10">(($H$63+1)-(RANK(M2,M$2:M$30)))</f>
        <v>6</v>
      </c>
      <c r="Z52">
        <f t="shared" si="10"/>
        <v>6</v>
      </c>
      <c r="AA52">
        <f t="shared" si="10"/>
        <v>6</v>
      </c>
      <c r="AB52">
        <f t="shared" ref="AB52:AB80" si="11">(($H$63+1)-(RANK(W2,W$2:W$30)))</f>
        <v>6</v>
      </c>
      <c r="AC52">
        <f t="shared" ref="AC52:AC80" si="12">(($H$63+1)-(RANK(Y2,Y$2:Y$30)))</f>
        <v>3</v>
      </c>
      <c r="AD52">
        <f t="shared" ref="AD52:AD80" si="13">(($H$63+1)-(RANK(AA2,AA$2:AA$30)))</f>
        <v>3</v>
      </c>
      <c r="AE52">
        <f t="shared" ref="AE52:AF80" si="14">(($H$63+1)-(RANK(AC2,AC$2:AC$30)))</f>
        <v>6</v>
      </c>
      <c r="AF52">
        <f t="shared" si="14"/>
        <v>5</v>
      </c>
      <c r="AG52" t="str">
        <f>INDEX(S52:S92, MATCH(LARGE(X52:X92, 1),X52:X92, 0))</f>
        <v>Beacon Edge (IRE)</v>
      </c>
    </row>
    <row r="53" spans="1:33" hidden="1" outlineLevel="1">
      <c r="A53" t="s">
        <v>43</v>
      </c>
      <c r="B53" t="str">
        <f>A2</f>
        <v>Miss Brooklyn</v>
      </c>
      <c r="C53">
        <f>AE2</f>
        <v>8.1677</v>
      </c>
      <c r="D53">
        <f>AG2</f>
        <v>0</v>
      </c>
      <c r="E53">
        <f>C53-D53</f>
        <v>8.1677</v>
      </c>
      <c r="F53">
        <f>SUMIF(B53:B61, B53, G53:G61)</f>
        <v>0.51553805602313751</v>
      </c>
      <c r="G53">
        <f>(1/C53)*(C53-C54)</f>
        <v>5.2474992960074483E-2</v>
      </c>
      <c r="H53">
        <f>AF2</f>
        <v>5</v>
      </c>
      <c r="J53">
        <v>2</v>
      </c>
      <c r="K53" t="str">
        <f t="shared" si="0"/>
        <v>Miss Brooklyn</v>
      </c>
      <c r="L53" t="str">
        <f t="shared" si="0"/>
        <v>Miss Brooklyn</v>
      </c>
      <c r="M53" t="str">
        <f t="shared" si="0"/>
        <v>Miss Brooklyn</v>
      </c>
      <c r="N53" t="str">
        <f t="shared" si="1"/>
        <v>Miss Brooklyn</v>
      </c>
      <c r="O53" t="str">
        <f t="shared" si="2"/>
        <v>Beacon Edge (IRE)</v>
      </c>
      <c r="P53" t="str">
        <f t="shared" si="3"/>
        <v>Yes No Maybe So (IRE)</v>
      </c>
      <c r="Q53" t="str">
        <f t="shared" si="4"/>
        <v>Yes No Maybe So (IRE)</v>
      </c>
      <c r="R53" t="str">
        <f t="shared" si="5"/>
        <v>Miss Brooklyn</v>
      </c>
      <c r="S53" t="str">
        <f t="shared" si="6"/>
        <v>Beacon Edge (IRE)</v>
      </c>
      <c r="V53">
        <f t="shared" si="7"/>
        <v>42</v>
      </c>
      <c r="W53">
        <f t="shared" si="8"/>
        <v>42</v>
      </c>
      <c r="X53">
        <f t="shared" si="9"/>
        <v>42</v>
      </c>
      <c r="Y53">
        <f t="shared" si="10"/>
        <v>6</v>
      </c>
      <c r="Z53">
        <f t="shared" si="10"/>
        <v>6</v>
      </c>
      <c r="AA53">
        <f t="shared" si="10"/>
        <v>6</v>
      </c>
      <c r="AB53">
        <f t="shared" si="11"/>
        <v>6</v>
      </c>
      <c r="AC53">
        <f t="shared" si="12"/>
        <v>4</v>
      </c>
      <c r="AD53">
        <f t="shared" si="13"/>
        <v>5</v>
      </c>
      <c r="AE53">
        <f t="shared" si="14"/>
        <v>5</v>
      </c>
      <c r="AF53">
        <f t="shared" si="14"/>
        <v>4</v>
      </c>
    </row>
    <row r="54" spans="1:33" hidden="1" outlineLevel="1">
      <c r="A54" t="s">
        <v>44</v>
      </c>
      <c r="B54" t="str">
        <f>A3</f>
        <v>Beacon Edge (IRE)</v>
      </c>
      <c r="C54">
        <f>AE3</f>
        <v>7.7390999999999996</v>
      </c>
      <c r="D54">
        <f>AG3</f>
        <v>0</v>
      </c>
      <c r="E54">
        <f t="shared" ref="E54:E55" si="15">C54-D54</f>
        <v>7.7390999999999996</v>
      </c>
      <c r="F54">
        <f ca="1">SUMIF(B53:B64, B54, G53:G61)</f>
        <v>0</v>
      </c>
      <c r="H54">
        <f>AF3</f>
        <v>5</v>
      </c>
      <c r="J54">
        <v>3</v>
      </c>
      <c r="K54" t="str">
        <f t="shared" si="0"/>
        <v>Miss Brooklyn</v>
      </c>
      <c r="L54" t="str">
        <f t="shared" si="0"/>
        <v>Miss Brooklyn</v>
      </c>
      <c r="M54" t="str">
        <f t="shared" si="0"/>
        <v>Miss Brooklyn</v>
      </c>
      <c r="N54" t="str">
        <f t="shared" si="1"/>
        <v>Miss Brooklyn</v>
      </c>
      <c r="O54" t="str">
        <f t="shared" si="2"/>
        <v>Yes No Maybe So (IRE)</v>
      </c>
      <c r="P54" t="str">
        <f t="shared" si="3"/>
        <v>Beacon Edge (IRE)</v>
      </c>
      <c r="Q54" t="str">
        <f t="shared" si="4"/>
        <v>Beacon Edge (IRE)</v>
      </c>
      <c r="R54" t="str">
        <f t="shared" si="5"/>
        <v>Beacon Edge (IRE)</v>
      </c>
      <c r="S54" t="str">
        <f t="shared" si="6"/>
        <v>Slainte Mhor (IRE)</v>
      </c>
      <c r="V54">
        <f t="shared" si="7"/>
        <v>42</v>
      </c>
      <c r="W54">
        <f t="shared" si="8"/>
        <v>42</v>
      </c>
      <c r="X54">
        <f t="shared" si="9"/>
        <v>42</v>
      </c>
      <c r="Y54">
        <f t="shared" si="10"/>
        <v>6</v>
      </c>
      <c r="Z54">
        <f t="shared" si="10"/>
        <v>6</v>
      </c>
      <c r="AA54">
        <f t="shared" si="10"/>
        <v>6</v>
      </c>
      <c r="AB54">
        <f t="shared" si="11"/>
        <v>6</v>
      </c>
      <c r="AC54">
        <f t="shared" si="12"/>
        <v>2</v>
      </c>
      <c r="AD54">
        <f t="shared" si="13"/>
        <v>6</v>
      </c>
      <c r="AE54">
        <f t="shared" si="14"/>
        <v>4</v>
      </c>
      <c r="AF54">
        <f t="shared" si="14"/>
        <v>6</v>
      </c>
    </row>
    <row r="55" spans="1:33" hidden="1" outlineLevel="1">
      <c r="A55" t="s">
        <v>45</v>
      </c>
      <c r="B55" t="str">
        <f>A4</f>
        <v>Slainte Mhor (IRE)</v>
      </c>
      <c r="C55">
        <f>AE4</f>
        <v>7.5900999999999996</v>
      </c>
      <c r="D55">
        <f>AG4</f>
        <v>0</v>
      </c>
      <c r="E55">
        <f t="shared" si="15"/>
        <v>7.5900999999999996</v>
      </c>
      <c r="F55">
        <f ca="1">SUMIF(B53:B64, B55, G53:G61)</f>
        <v>0.16425343865657627</v>
      </c>
      <c r="H55">
        <f>AF4</f>
        <v>5.5</v>
      </c>
      <c r="J55">
        <v>4</v>
      </c>
      <c r="K55" t="str">
        <f t="shared" si="0"/>
        <v>Miss Brooklyn</v>
      </c>
      <c r="L55" t="str">
        <f t="shared" si="0"/>
        <v>Miss Brooklyn</v>
      </c>
      <c r="M55" t="str">
        <f t="shared" si="0"/>
        <v>Miss Brooklyn</v>
      </c>
      <c r="N55" t="str">
        <f t="shared" si="1"/>
        <v>Miss Brooklyn</v>
      </c>
      <c r="O55" t="str">
        <f t="shared" si="2"/>
        <v>Miss Brooklyn</v>
      </c>
      <c r="P55" t="str">
        <f t="shared" si="3"/>
        <v>Miss Brooklyn</v>
      </c>
      <c r="Q55" t="str">
        <f t="shared" si="4"/>
        <v>Miss Brooklyn</v>
      </c>
      <c r="R55" t="str">
        <f t="shared" si="5"/>
        <v>Yes No Maybe So (IRE)</v>
      </c>
      <c r="S55" t="str">
        <f t="shared" si="6"/>
        <v>Yes No Maybe So (IRE)</v>
      </c>
      <c r="V55">
        <f t="shared" si="7"/>
        <v>39</v>
      </c>
      <c r="W55">
        <f t="shared" si="8"/>
        <v>39</v>
      </c>
      <c r="X55">
        <f t="shared" si="9"/>
        <v>39</v>
      </c>
      <c r="Y55">
        <f t="shared" si="10"/>
        <v>6</v>
      </c>
      <c r="Z55">
        <f t="shared" si="10"/>
        <v>6</v>
      </c>
      <c r="AA55">
        <f t="shared" si="10"/>
        <v>6</v>
      </c>
      <c r="AB55">
        <f t="shared" si="11"/>
        <v>6</v>
      </c>
      <c r="AC55">
        <f t="shared" si="12"/>
        <v>5</v>
      </c>
      <c r="AD55">
        <f t="shared" si="13"/>
        <v>4</v>
      </c>
      <c r="AE55">
        <f t="shared" si="14"/>
        <v>3</v>
      </c>
      <c r="AF55">
        <f t="shared" si="14"/>
        <v>3</v>
      </c>
    </row>
    <row r="56" spans="1:33" hidden="1" outlineLevel="1">
      <c r="A56" t="s">
        <v>46</v>
      </c>
      <c r="B56" t="str">
        <f>INDEX(A$2:A$20,MATCH(C56,M$2:M$20,0))</f>
        <v>Miss Brooklyn</v>
      </c>
      <c r="C56">
        <f>LARGE(M$2:M$20, D56)</f>
        <v>0</v>
      </c>
      <c r="D56">
        <v>1</v>
      </c>
      <c r="E56">
        <f>LARGE(M$2:M$20, F56)</f>
        <v>0</v>
      </c>
      <c r="F56">
        <v>2</v>
      </c>
      <c r="G56">
        <f t="shared" ref="G56:G61" si="16">IF(C56&gt;0, (1/C56)*(C56-E56), 0.1)</f>
        <v>0.1</v>
      </c>
      <c r="H56">
        <f t="shared" ref="H56:H61" si="17">INDEX(AF$2:AF$20,MATCH(B56,A$2:A$20,0))</f>
        <v>5</v>
      </c>
      <c r="J56">
        <v>5</v>
      </c>
      <c r="K56" t="str">
        <f t="shared" si="0"/>
        <v>Miss Brooklyn</v>
      </c>
      <c r="L56" t="str">
        <f t="shared" si="0"/>
        <v>Miss Brooklyn</v>
      </c>
      <c r="M56" t="str">
        <f t="shared" si="0"/>
        <v>Miss Brooklyn</v>
      </c>
      <c r="N56" t="str">
        <f t="shared" si="1"/>
        <v>Miss Brooklyn</v>
      </c>
      <c r="O56" t="str">
        <f t="shared" si="2"/>
        <v>Soviet Castle (IRE)</v>
      </c>
      <c r="P56" t="str">
        <f t="shared" si="3"/>
        <v>Slainte Mhor (IRE)</v>
      </c>
      <c r="Q56" t="str">
        <f t="shared" si="4"/>
        <v>Slainte Mhor (IRE)</v>
      </c>
      <c r="R56" t="str">
        <f t="shared" si="5"/>
        <v>Yes No Maybe So (IRE)</v>
      </c>
      <c r="S56" t="str">
        <f t="shared" si="6"/>
        <v>Gennady (IRE)</v>
      </c>
      <c r="V56">
        <f t="shared" si="7"/>
        <v>36</v>
      </c>
      <c r="W56">
        <f t="shared" si="8"/>
        <v>36</v>
      </c>
      <c r="X56">
        <f t="shared" si="9"/>
        <v>36</v>
      </c>
      <c r="Y56">
        <f t="shared" si="10"/>
        <v>6</v>
      </c>
      <c r="Z56">
        <f t="shared" si="10"/>
        <v>6</v>
      </c>
      <c r="AA56">
        <f t="shared" si="10"/>
        <v>6</v>
      </c>
      <c r="AB56">
        <f t="shared" si="11"/>
        <v>6</v>
      </c>
      <c r="AC56">
        <f t="shared" si="12"/>
        <v>6</v>
      </c>
      <c r="AD56">
        <f t="shared" si="13"/>
        <v>1</v>
      </c>
      <c r="AE56">
        <f t="shared" si="14"/>
        <v>2</v>
      </c>
      <c r="AF56">
        <f t="shared" si="14"/>
        <v>3</v>
      </c>
    </row>
    <row r="57" spans="1:33" hidden="1" outlineLevel="1">
      <c r="A57" t="s">
        <v>25</v>
      </c>
      <c r="B57" t="str">
        <f>INDEX(A$2:A$20,MATCH(C57,W$2:W$20,0))</f>
        <v>Miss Brooklyn</v>
      </c>
      <c r="C57">
        <f>LARGE(W$2:W$20, D57)</f>
        <v>0</v>
      </c>
      <c r="D57">
        <v>1</v>
      </c>
      <c r="E57">
        <f>LARGE(W$2:W$20, F57)</f>
        <v>0</v>
      </c>
      <c r="F57">
        <v>2</v>
      </c>
      <c r="G57">
        <f t="shared" si="16"/>
        <v>0.1</v>
      </c>
      <c r="H57">
        <f t="shared" si="17"/>
        <v>5</v>
      </c>
      <c r="J57">
        <v>6</v>
      </c>
      <c r="K57" t="str">
        <f t="shared" si="0"/>
        <v>Miss Brooklyn</v>
      </c>
      <c r="L57" t="str">
        <f t="shared" si="0"/>
        <v>Miss Brooklyn</v>
      </c>
      <c r="M57" t="str">
        <f t="shared" si="0"/>
        <v>Miss Brooklyn</v>
      </c>
      <c r="N57" t="str">
        <f t="shared" si="1"/>
        <v>Miss Brooklyn</v>
      </c>
      <c r="O57" t="str">
        <f t="shared" si="2"/>
        <v>Gennady (IRE)</v>
      </c>
      <c r="P57" t="str">
        <f t="shared" si="3"/>
        <v>Soviet Castle (IRE)</v>
      </c>
      <c r="Q57" t="str">
        <f t="shared" si="4"/>
        <v>Soviet Castle (IRE)</v>
      </c>
      <c r="R57" t="str">
        <f t="shared" si="5"/>
        <v>Yes No Maybe So (IRE)</v>
      </c>
      <c r="S57" t="str">
        <f t="shared" si="6"/>
        <v>Soviet Castle (IRE)</v>
      </c>
      <c r="V57">
        <f t="shared" si="7"/>
        <v>31</v>
      </c>
      <c r="W57">
        <f t="shared" si="8"/>
        <v>31</v>
      </c>
      <c r="X57">
        <f t="shared" si="9"/>
        <v>31</v>
      </c>
      <c r="Y57">
        <f t="shared" si="10"/>
        <v>6</v>
      </c>
      <c r="Z57">
        <f t="shared" si="10"/>
        <v>6</v>
      </c>
      <c r="AA57">
        <f t="shared" si="10"/>
        <v>6</v>
      </c>
      <c r="AB57">
        <f t="shared" si="11"/>
        <v>6</v>
      </c>
      <c r="AC57">
        <f t="shared" si="12"/>
        <v>1</v>
      </c>
      <c r="AD57">
        <f t="shared" si="13"/>
        <v>2</v>
      </c>
      <c r="AE57">
        <f t="shared" si="14"/>
        <v>1</v>
      </c>
      <c r="AF57">
        <f t="shared" si="14"/>
        <v>3</v>
      </c>
    </row>
    <row r="58" spans="1:33" hidden="1" outlineLevel="1">
      <c r="A58" t="s">
        <v>28</v>
      </c>
      <c r="B58" t="str">
        <f>INDEX(A$2:A$20,MATCH(C58,AA$2:AA$20,0))</f>
        <v>Slainte Mhor (IRE)</v>
      </c>
      <c r="C58">
        <f>LARGE(AA$2:AA$20, D58)</f>
        <v>1.8103</v>
      </c>
      <c r="D58">
        <v>1</v>
      </c>
      <c r="E58">
        <f>LARGE(AA$2:AA$20, F58)</f>
        <v>1.8026</v>
      </c>
      <c r="F58">
        <v>2</v>
      </c>
      <c r="G58">
        <f t="shared" si="16"/>
        <v>4.2534386565762803E-3</v>
      </c>
      <c r="H58">
        <f t="shared" si="17"/>
        <v>5.5</v>
      </c>
      <c r="J58">
        <v>7</v>
      </c>
      <c r="K58" t="e">
        <f t="shared" si="0"/>
        <v>#NUM!</v>
      </c>
      <c r="L58" t="e">
        <f t="shared" si="0"/>
        <v>#NUM!</v>
      </c>
      <c r="M58" t="e">
        <f t="shared" si="0"/>
        <v>#NUM!</v>
      </c>
      <c r="N58" t="e">
        <f t="shared" si="1"/>
        <v>#NUM!</v>
      </c>
      <c r="O58" t="e">
        <f t="shared" si="2"/>
        <v>#NUM!</v>
      </c>
      <c r="P58" t="e">
        <f t="shared" si="3"/>
        <v>#NUM!</v>
      </c>
      <c r="Q58" t="e">
        <f t="shared" si="4"/>
        <v>#NUM!</v>
      </c>
      <c r="R58" t="e">
        <f t="shared" si="5"/>
        <v>#NUM!</v>
      </c>
      <c r="S58">
        <f t="shared" si="6"/>
        <v>0</v>
      </c>
      <c r="V58" t="e">
        <f t="shared" si="7"/>
        <v>#N/A</v>
      </c>
      <c r="W58" t="e">
        <f t="shared" si="8"/>
        <v>#N/A</v>
      </c>
      <c r="X58" t="str">
        <f t="shared" si="9"/>
        <v/>
      </c>
      <c r="Y58">
        <f t="shared" si="10"/>
        <v>6</v>
      </c>
      <c r="Z58">
        <f t="shared" si="10"/>
        <v>6</v>
      </c>
      <c r="AA58">
        <f t="shared" si="10"/>
        <v>6</v>
      </c>
      <c r="AB58">
        <f t="shared" si="11"/>
        <v>6</v>
      </c>
      <c r="AC58" t="e">
        <f t="shared" si="12"/>
        <v>#N/A</v>
      </c>
      <c r="AD58" t="e">
        <f t="shared" si="13"/>
        <v>#N/A</v>
      </c>
      <c r="AE58" t="e">
        <f t="shared" si="14"/>
        <v>#N/A</v>
      </c>
      <c r="AF58">
        <f t="shared" si="14"/>
        <v>3</v>
      </c>
    </row>
    <row r="59" spans="1:33" hidden="1" outlineLevel="1">
      <c r="A59" t="s">
        <v>30</v>
      </c>
      <c r="B59" t="str">
        <f>INDEX(A$2:A$20,MATCH(C59,AC$2:AC$20,0))</f>
        <v>Miss Brooklyn</v>
      </c>
      <c r="C59">
        <f>LARGE(AC$2:AC$20, D59)</f>
        <v>2.6640000000000001</v>
      </c>
      <c r="D59">
        <v>1</v>
      </c>
      <c r="E59">
        <f>LARGE(AC$2:AC$20, F59)</f>
        <v>1.9632000000000001</v>
      </c>
      <c r="F59">
        <v>2</v>
      </c>
      <c r="G59">
        <f t="shared" si="16"/>
        <v>0.2630630630630631</v>
      </c>
      <c r="H59">
        <f t="shared" si="17"/>
        <v>5</v>
      </c>
      <c r="J59">
        <v>8</v>
      </c>
      <c r="K59" t="e">
        <f t="shared" si="0"/>
        <v>#NUM!</v>
      </c>
      <c r="L59" t="e">
        <f t="shared" si="0"/>
        <v>#NUM!</v>
      </c>
      <c r="M59" t="e">
        <f t="shared" si="0"/>
        <v>#NUM!</v>
      </c>
      <c r="N59" t="e">
        <f t="shared" si="1"/>
        <v>#NUM!</v>
      </c>
      <c r="O59" t="e">
        <f t="shared" si="2"/>
        <v>#NUM!</v>
      </c>
      <c r="P59" t="e">
        <f t="shared" si="3"/>
        <v>#NUM!</v>
      </c>
      <c r="Q59" t="e">
        <f t="shared" si="4"/>
        <v>#NUM!</v>
      </c>
      <c r="R59" t="e">
        <f t="shared" si="5"/>
        <v>#NUM!</v>
      </c>
      <c r="S59">
        <f t="shared" si="6"/>
        <v>0</v>
      </c>
      <c r="V59" t="e">
        <f t="shared" si="7"/>
        <v>#N/A</v>
      </c>
      <c r="W59" t="e">
        <f t="shared" si="8"/>
        <v>#N/A</v>
      </c>
      <c r="X59" t="str">
        <f t="shared" si="9"/>
        <v/>
      </c>
      <c r="Y59">
        <f t="shared" si="10"/>
        <v>6</v>
      </c>
      <c r="Z59">
        <f t="shared" si="10"/>
        <v>6</v>
      </c>
      <c r="AA59">
        <f t="shared" si="10"/>
        <v>6</v>
      </c>
      <c r="AB59">
        <f t="shared" si="11"/>
        <v>6</v>
      </c>
      <c r="AC59" t="e">
        <f t="shared" si="12"/>
        <v>#N/A</v>
      </c>
      <c r="AD59" t="e">
        <f t="shared" si="13"/>
        <v>#N/A</v>
      </c>
      <c r="AE59" t="e">
        <f t="shared" si="14"/>
        <v>#N/A</v>
      </c>
      <c r="AF59">
        <f t="shared" si="14"/>
        <v>3</v>
      </c>
    </row>
    <row r="60" spans="1:33" hidden="1" outlineLevel="1">
      <c r="A60" t="s">
        <v>26</v>
      </c>
      <c r="B60" t="str">
        <f>INDEX(A$2:A$20,MATCH(C60,Y$2:Y$20,0))</f>
        <v>Gennady (IRE)</v>
      </c>
      <c r="C60">
        <f>LARGE(Y$2:Y$20, D60)</f>
        <v>3.5453000000000001</v>
      </c>
      <c r="D60">
        <v>1</v>
      </c>
      <c r="E60">
        <f>LARGE(Y$2:Y$20, F60)</f>
        <v>3.1189</v>
      </c>
      <c r="F60">
        <v>2</v>
      </c>
      <c r="G60">
        <f t="shared" si="16"/>
        <v>0.12027190928835363</v>
      </c>
      <c r="H60">
        <f t="shared" si="17"/>
        <v>2.25</v>
      </c>
      <c r="J60">
        <v>9</v>
      </c>
      <c r="K60" t="e">
        <f t="shared" si="0"/>
        <v>#NUM!</v>
      </c>
      <c r="L60" t="e">
        <f t="shared" si="0"/>
        <v>#NUM!</v>
      </c>
      <c r="M60" t="e">
        <f t="shared" si="0"/>
        <v>#NUM!</v>
      </c>
      <c r="N60" t="e">
        <f t="shared" si="1"/>
        <v>#NUM!</v>
      </c>
      <c r="O60" t="e">
        <f t="shared" si="2"/>
        <v>#NUM!</v>
      </c>
      <c r="P60" t="e">
        <f t="shared" si="3"/>
        <v>#NUM!</v>
      </c>
      <c r="Q60" t="e">
        <f t="shared" si="4"/>
        <v>#NUM!</v>
      </c>
      <c r="R60" t="e">
        <f t="shared" si="5"/>
        <v>#NUM!</v>
      </c>
      <c r="S60">
        <f t="shared" si="6"/>
        <v>0</v>
      </c>
      <c r="V60" t="e">
        <f t="shared" si="7"/>
        <v>#N/A</v>
      </c>
      <c r="W60" t="e">
        <f t="shared" si="8"/>
        <v>#N/A</v>
      </c>
      <c r="X60" t="str">
        <f t="shared" si="9"/>
        <v/>
      </c>
      <c r="Y60">
        <f t="shared" si="10"/>
        <v>6</v>
      </c>
      <c r="Z60">
        <f t="shared" si="10"/>
        <v>6</v>
      </c>
      <c r="AA60">
        <f t="shared" si="10"/>
        <v>6</v>
      </c>
      <c r="AB60">
        <f t="shared" si="11"/>
        <v>6</v>
      </c>
      <c r="AC60" t="e">
        <f t="shared" si="12"/>
        <v>#N/A</v>
      </c>
      <c r="AD60" t="e">
        <f t="shared" si="13"/>
        <v>#N/A</v>
      </c>
      <c r="AE60" t="e">
        <f t="shared" si="14"/>
        <v>#N/A</v>
      </c>
      <c r="AF60">
        <f t="shared" si="14"/>
        <v>3</v>
      </c>
    </row>
    <row r="61" spans="1:33" hidden="1" outlineLevel="1">
      <c r="A61" t="s">
        <v>47</v>
      </c>
      <c r="B61" t="str">
        <f>INDEX(A$2:A$20,MATCH(C61,AD$2:AD$20,0))</f>
        <v>Slainte Mhor (IRE)</v>
      </c>
      <c r="C61">
        <f>LARGE(AD$2:AD$20, D61)</f>
        <v>2.5</v>
      </c>
      <c r="D61">
        <v>1</v>
      </c>
      <c r="E61">
        <f>LARGE(AD$2:AD$20, F61)</f>
        <v>2.1</v>
      </c>
      <c r="F61">
        <v>2</v>
      </c>
      <c r="G61">
        <f t="shared" si="16"/>
        <v>0.15999999999999998</v>
      </c>
      <c r="H61">
        <f t="shared" si="17"/>
        <v>5.5</v>
      </c>
      <c r="J61">
        <v>10</v>
      </c>
      <c r="K61" t="e">
        <f t="shared" si="0"/>
        <v>#NUM!</v>
      </c>
      <c r="L61" t="e">
        <f t="shared" si="0"/>
        <v>#NUM!</v>
      </c>
      <c r="M61" t="e">
        <f t="shared" si="0"/>
        <v>#NUM!</v>
      </c>
      <c r="N61" t="e">
        <f t="shared" si="1"/>
        <v>#NUM!</v>
      </c>
      <c r="O61" t="e">
        <f t="shared" si="2"/>
        <v>#NUM!</v>
      </c>
      <c r="P61" t="e">
        <f t="shared" si="3"/>
        <v>#NUM!</v>
      </c>
      <c r="Q61" t="e">
        <f t="shared" si="4"/>
        <v>#NUM!</v>
      </c>
      <c r="R61" t="e">
        <f t="shared" si="5"/>
        <v>#NUM!</v>
      </c>
      <c r="S61">
        <f t="shared" si="6"/>
        <v>0</v>
      </c>
      <c r="V61" t="e">
        <f t="shared" si="7"/>
        <v>#N/A</v>
      </c>
      <c r="W61" t="e">
        <f t="shared" si="8"/>
        <v>#N/A</v>
      </c>
      <c r="X61" t="str">
        <f>IF(ISNA(W61),"",W61)</f>
        <v/>
      </c>
      <c r="Y61">
        <f t="shared" si="10"/>
        <v>6</v>
      </c>
      <c r="Z61">
        <f t="shared" si="10"/>
        <v>6</v>
      </c>
      <c r="AA61">
        <f t="shared" si="10"/>
        <v>6</v>
      </c>
      <c r="AB61">
        <f t="shared" si="11"/>
        <v>6</v>
      </c>
      <c r="AC61" t="e">
        <f t="shared" si="12"/>
        <v>#N/A</v>
      </c>
      <c r="AD61" t="e">
        <f t="shared" si="13"/>
        <v>#N/A</v>
      </c>
      <c r="AE61" t="e">
        <f t="shared" si="14"/>
        <v>#N/A</v>
      </c>
      <c r="AF61">
        <f t="shared" si="14"/>
        <v>3</v>
      </c>
    </row>
    <row r="62" spans="1:33" hidden="1" outlineLevel="1">
      <c r="A62" t="s">
        <v>116</v>
      </c>
      <c r="B62" t="str">
        <f>IF(OR(D2="5f ", D2="6f ", D2="7f ", D2="1m "), B57, IF(J2="2yo", B59, B53))</f>
        <v>Miss Brooklyn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>
        <f t="shared" si="10"/>
        <v>6</v>
      </c>
      <c r="Z62">
        <f t="shared" si="10"/>
        <v>6</v>
      </c>
      <c r="AA62">
        <f t="shared" si="10"/>
        <v>6</v>
      </c>
      <c r="AB62">
        <f t="shared" si="11"/>
        <v>6</v>
      </c>
      <c r="AC62" t="e">
        <f t="shared" si="12"/>
        <v>#N/A</v>
      </c>
      <c r="AD62" t="e">
        <f t="shared" si="13"/>
        <v>#N/A</v>
      </c>
      <c r="AE62" t="e">
        <f t="shared" si="14"/>
        <v>#N/A</v>
      </c>
      <c r="AF62">
        <f t="shared" si="14"/>
        <v>3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Miss Brooklyn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6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>
        <f t="shared" si="10"/>
        <v>6</v>
      </c>
      <c r="Z63">
        <f t="shared" si="10"/>
        <v>6</v>
      </c>
      <c r="AA63">
        <f t="shared" si="10"/>
        <v>6</v>
      </c>
      <c r="AB63">
        <f t="shared" si="11"/>
        <v>6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>
        <f t="shared" si="14"/>
        <v>3</v>
      </c>
    </row>
    <row r="64" spans="1:33" hidden="1" outlineLevel="1">
      <c r="A64" t="s">
        <v>48</v>
      </c>
      <c r="B64" t="str">
        <f>INDEX(B53:B63,MODE(MATCH(B53:B63,B53:B63,0)))</f>
        <v>Miss Brooklyn</v>
      </c>
      <c r="C64">
        <f>INDEX(AF$2:AF$20,MATCH(B64,A$2:A$20,0))</f>
        <v>5</v>
      </c>
      <c r="D64">
        <v>1</v>
      </c>
      <c r="E64">
        <f>SUMIF(B53:B61, B64, G53:G61)</f>
        <v>0.51553805602313751</v>
      </c>
      <c r="F64">
        <v>0</v>
      </c>
      <c r="G64" t="str">
        <f>K2</f>
        <v>Book Christmas Day At Western House Newcomers Standard Open NH Flat Race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>
        <f t="shared" si="10"/>
        <v>6</v>
      </c>
      <c r="Z64">
        <f t="shared" si="10"/>
        <v>6</v>
      </c>
      <c r="AA64">
        <f t="shared" si="10"/>
        <v>6</v>
      </c>
      <c r="AB64">
        <f t="shared" si="11"/>
        <v>6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>
        <f t="shared" si="14"/>
        <v>3</v>
      </c>
    </row>
    <row r="65" spans="1:32" hidden="1" outlineLevel="1">
      <c r="A65" t="s">
        <v>121</v>
      </c>
      <c r="B65" t="str">
        <f>IF(ISNA(G96), "no selection", G96)</f>
        <v>Gennady (IRE)</v>
      </c>
      <c r="C65">
        <f>INDEX(AF$2:AF$20,MATCH(B65,A$2:A$20,0))</f>
        <v>2.25</v>
      </c>
      <c r="D65">
        <v>1</v>
      </c>
      <c r="F65">
        <f>IF(G68="Non Handicap", F64+1, F64)</f>
        <v>1</v>
      </c>
      <c r="G65" t="str">
        <f>D2</f>
        <v xml:space="preserve">2m </v>
      </c>
      <c r="H65">
        <f>LARGE(G58:G60, 1)</f>
        <v>0.2630630630630631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>
        <f t="shared" si="10"/>
        <v>6</v>
      </c>
      <c r="Z65">
        <f t="shared" si="10"/>
        <v>6</v>
      </c>
      <c r="AA65">
        <f t="shared" si="10"/>
        <v>6</v>
      </c>
      <c r="AB65">
        <f t="shared" si="11"/>
        <v>6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>
        <f t="shared" si="14"/>
        <v>3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2274</v>
      </c>
      <c r="H66">
        <f ca="1">LARGE(F53:F55, 1)</f>
        <v>0.51553805602313751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>
        <f t="shared" si="10"/>
        <v>6</v>
      </c>
      <c r="Z66">
        <f t="shared" si="10"/>
        <v>6</v>
      </c>
      <c r="AA66">
        <f t="shared" si="10"/>
        <v>6</v>
      </c>
      <c r="AB66">
        <f t="shared" si="11"/>
        <v>6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>
        <f t="shared" si="14"/>
        <v>3</v>
      </c>
    </row>
    <row r="67" spans="1:32" hidden="1" outlineLevel="1">
      <c r="A67" t="s">
        <v>67</v>
      </c>
      <c r="B67" t="str">
        <f ca="1">H67</f>
        <v>Miss Brooklyn</v>
      </c>
      <c r="F67">
        <f>IF(H63&lt;11, F66+1, F66)</f>
        <v>2</v>
      </c>
      <c r="G67" t="str">
        <f>G2</f>
        <v>Good</v>
      </c>
      <c r="H67" t="str">
        <f ca="1">INDEX(B53:B55,MATCH(H66,F53:F55,0))</f>
        <v>Miss Brooklyn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>
        <f t="shared" si="10"/>
        <v>6</v>
      </c>
      <c r="Z67">
        <f t="shared" si="10"/>
        <v>6</v>
      </c>
      <c r="AA67">
        <f t="shared" si="10"/>
        <v>6</v>
      </c>
      <c r="AB67">
        <f t="shared" si="11"/>
        <v>6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>
        <f t="shared" si="14"/>
        <v>3</v>
      </c>
    </row>
    <row r="68" spans="1:32" hidden="1" outlineLevel="1">
      <c r="A68" t="str">
        <f ca="1">INDEX(B62:B67,MODE(MATCH(B62:B67,B62:B67,0)))</f>
        <v>Miss Brooklyn</v>
      </c>
      <c r="B68" t="str">
        <f ca="1">IF(ISNA(A68), B56, A68)</f>
        <v>Miss Brooklyn</v>
      </c>
      <c r="C68">
        <f ca="1">INDEX(AF$2:AF$20,MATCH(B68,A$2:A$20,0))</f>
        <v>5</v>
      </c>
      <c r="D68">
        <v>1</v>
      </c>
      <c r="F68">
        <f ca="1">IF(E70&gt;0.5, F67+1, F67)</f>
        <v>3</v>
      </c>
      <c r="G68" t="str">
        <f>I2</f>
        <v>Non Handicap</v>
      </c>
      <c r="H68">
        <f ca="1">IF(G66&gt;10000, G70+1, G70)</f>
        <v>2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>
        <f t="shared" si="10"/>
        <v>6</v>
      </c>
      <c r="Z68">
        <f t="shared" si="10"/>
        <v>6</v>
      </c>
      <c r="AA68">
        <f t="shared" si="10"/>
        <v>6</v>
      </c>
      <c r="AB68">
        <f t="shared" si="11"/>
        <v>6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>
        <f t="shared" si="14"/>
        <v>3</v>
      </c>
    </row>
    <row r="69" spans="1:32" hidden="1" outlineLevel="1">
      <c r="A69" t="s">
        <v>51</v>
      </c>
      <c r="B69" t="str">
        <f ca="1">IF(OR(ISNA(B68), B68="no selection"), B64, B68)</f>
        <v>Miss Brooklyn</v>
      </c>
      <c r="C69">
        <f ca="1">INDEX(AF$2:AF$20,MATCH(B69,A$2:A$20,0))</f>
        <v>5</v>
      </c>
      <c r="D69">
        <v>1</v>
      </c>
      <c r="F69">
        <f ca="1">IF(E70&gt;1, F68+1, F68)</f>
        <v>3</v>
      </c>
      <c r="G69">
        <f ca="1">IF(G66&lt;5000, F70-1, F70)</f>
        <v>2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>
        <f t="shared" si="10"/>
        <v>6</v>
      </c>
      <c r="Z69">
        <f t="shared" si="10"/>
        <v>6</v>
      </c>
      <c r="AA69">
        <f t="shared" si="10"/>
        <v>6</v>
      </c>
      <c r="AB69">
        <f t="shared" si="11"/>
        <v>6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>
        <f t="shared" si="14"/>
        <v>3</v>
      </c>
    </row>
    <row r="70" spans="1:32" hidden="1" outlineLevel="1">
      <c r="A70" t="s">
        <v>62</v>
      </c>
      <c r="B70" t="str">
        <f ca="1">IF(B69=FALSE, B53, B69)</f>
        <v>Miss Brooklyn</v>
      </c>
      <c r="C70">
        <f ca="1">INDEX(AF$2:AF$20,MATCH(B70,A$2:A$20,0))</f>
        <v>5</v>
      </c>
      <c r="D70">
        <v>1</v>
      </c>
      <c r="E70">
        <f ca="1">SUMIF(B53:B61, B70, G53:G61)</f>
        <v>0.51553805602313751</v>
      </c>
      <c r="F70">
        <f ca="1">IF(E70&gt;1.5, F69+1, F69)</f>
        <v>3</v>
      </c>
      <c r="G70">
        <f ca="1">IF(H63&gt;15, G69-1, G69)</f>
        <v>2</v>
      </c>
      <c r="H70" t="str">
        <f ca="1">IF(H68=0,"*",IF(H68=1,"*",IF(H68=2,"**",IF(H68=3,"***",IF(H68=4,"****",IF(H68&gt;=5,"*****","*"))))))</f>
        <v>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>
        <f t="shared" si="10"/>
        <v>6</v>
      </c>
      <c r="Z70">
        <f t="shared" si="10"/>
        <v>6</v>
      </c>
      <c r="AA70">
        <f t="shared" si="10"/>
        <v>6</v>
      </c>
      <c r="AB70">
        <f t="shared" si="11"/>
        <v>6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>
        <f t="shared" si="14"/>
        <v>3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>
        <f t="shared" si="10"/>
        <v>6</v>
      </c>
      <c r="Z71">
        <f t="shared" si="10"/>
        <v>6</v>
      </c>
      <c r="AA71">
        <f t="shared" si="10"/>
        <v>6</v>
      </c>
      <c r="AB71">
        <f t="shared" si="11"/>
        <v>6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>
        <f t="shared" si="14"/>
        <v>3</v>
      </c>
    </row>
    <row r="72" spans="1:32" hidden="1" outlineLevel="1">
      <c r="A72" t="s">
        <v>98</v>
      </c>
      <c r="B72" t="str">
        <f>B53</f>
        <v>Miss Brooklyn</v>
      </c>
      <c r="C72">
        <f>C53</f>
        <v>8.1677</v>
      </c>
      <c r="D72">
        <f>(1/C72)*(C72-C73)</f>
        <v>5.2474992960074483E-2</v>
      </c>
      <c r="E72">
        <f>H53</f>
        <v>5</v>
      </c>
      <c r="F72">
        <f>(E72*10)-10</f>
        <v>40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>
        <f t="shared" si="10"/>
        <v>6</v>
      </c>
      <c r="Z72">
        <f t="shared" si="10"/>
        <v>6</v>
      </c>
      <c r="AA72">
        <f t="shared" si="10"/>
        <v>6</v>
      </c>
      <c r="AB72">
        <f t="shared" si="11"/>
        <v>6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>
        <f t="shared" si="14"/>
        <v>3</v>
      </c>
    </row>
    <row r="73" spans="1:32" hidden="1" outlineLevel="1">
      <c r="A73" t="s">
        <v>99</v>
      </c>
      <c r="B73" t="str">
        <f t="shared" ref="B73:C74" si="19">B54</f>
        <v>Beacon Edge (IRE)</v>
      </c>
      <c r="C73">
        <f t="shared" si="19"/>
        <v>7.7390999999999996</v>
      </c>
      <c r="D73">
        <f>(1/C73)*(C73-C74)</f>
        <v>1.9252884702355574E-2</v>
      </c>
      <c r="E73">
        <f t="shared" ref="E73:E74" si="20">H54</f>
        <v>5</v>
      </c>
      <c r="F73">
        <f>(E73*10)-10</f>
        <v>40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>
        <f t="shared" si="10"/>
        <v>6</v>
      </c>
      <c r="Z73">
        <f t="shared" si="10"/>
        <v>6</v>
      </c>
      <c r="AA73">
        <f t="shared" si="10"/>
        <v>6</v>
      </c>
      <c r="AB73">
        <f t="shared" si="11"/>
        <v>6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>
        <f t="shared" si="14"/>
        <v>3</v>
      </c>
    </row>
    <row r="74" spans="1:32" hidden="1" outlineLevel="1">
      <c r="A74" t="s">
        <v>100</v>
      </c>
      <c r="B74" t="str">
        <f t="shared" si="19"/>
        <v>Slainte Mhor (IRE)</v>
      </c>
      <c r="C74">
        <f t="shared" si="19"/>
        <v>7.5900999999999996</v>
      </c>
      <c r="E74">
        <f t="shared" si="20"/>
        <v>5.5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>
        <f t="shared" si="10"/>
        <v>6</v>
      </c>
      <c r="Z74">
        <f t="shared" si="10"/>
        <v>6</v>
      </c>
      <c r="AA74">
        <f t="shared" si="10"/>
        <v>6</v>
      </c>
      <c r="AB74">
        <f t="shared" si="11"/>
        <v>6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>
        <f t="shared" si="14"/>
        <v>3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>
        <f t="shared" si="10"/>
        <v>6</v>
      </c>
      <c r="Z75">
        <f t="shared" si="10"/>
        <v>6</v>
      </c>
      <c r="AA75">
        <f t="shared" si="10"/>
        <v>6</v>
      </c>
      <c r="AB75">
        <f t="shared" si="11"/>
        <v>6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>
        <f t="shared" si="14"/>
        <v>3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>
        <f t="shared" si="10"/>
        <v>6</v>
      </c>
      <c r="Z76">
        <f t="shared" si="10"/>
        <v>6</v>
      </c>
      <c r="AA76">
        <f t="shared" si="10"/>
        <v>6</v>
      </c>
      <c r="AB76">
        <f t="shared" si="11"/>
        <v>6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>
        <f t="shared" si="14"/>
        <v>3</v>
      </c>
    </row>
    <row r="77" spans="1:32" hidden="1" outlineLevel="1">
      <c r="A77" t="s">
        <v>105</v>
      </c>
      <c r="B77">
        <f>SMALL(AF2:AF50, 1)</f>
        <v>2.25</v>
      </c>
      <c r="C77">
        <f>SMALL(AF2:AF50, 1)</f>
        <v>2.25</v>
      </c>
      <c r="D77" t="str">
        <f>IF(G77&lt;=3, "YES", "NO")</f>
        <v>YES</v>
      </c>
      <c r="E77">
        <f>IF(C77=0,SMALL(AF2:AF49,2), C77)</f>
        <v>2.25</v>
      </c>
      <c r="F77">
        <f>IF(E77=0, SMALL(AF2:AF49, 3), E77)</f>
        <v>2.25</v>
      </c>
      <c r="G77">
        <f>IF(F77=0, SMALL(AF2:AF49, 4), F77)</f>
        <v>2.25</v>
      </c>
      <c r="H77" t="str">
        <f>INDEX(A2:A50, MATCH(G77, AF2:AF50, 0))</f>
        <v>Gennady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>
        <f t="shared" si="10"/>
        <v>6</v>
      </c>
      <c r="Z77">
        <f t="shared" si="10"/>
        <v>6</v>
      </c>
      <c r="AA77">
        <f t="shared" si="10"/>
        <v>6</v>
      </c>
      <c r="AB77">
        <f t="shared" si="11"/>
        <v>6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>
        <f t="shared" si="14"/>
        <v>3</v>
      </c>
    </row>
    <row r="78" spans="1:32" hidden="1" outlineLevel="1">
      <c r="A78" t="s">
        <v>106</v>
      </c>
      <c r="B78">
        <f>INDEX(AE2:AE50, MATCH(H77, A2:A50, 0))</f>
        <v>5.1155999999999997</v>
      </c>
      <c r="C78">
        <f>(B79-B78)+0.01</f>
        <v>3.0621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>
        <f t="shared" si="10"/>
        <v>6</v>
      </c>
      <c r="Z78">
        <f t="shared" si="10"/>
        <v>6</v>
      </c>
      <c r="AA78">
        <f t="shared" si="10"/>
        <v>6</v>
      </c>
      <c r="AB78">
        <f t="shared" si="11"/>
        <v>6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>
        <f t="shared" si="14"/>
        <v>3</v>
      </c>
    </row>
    <row r="79" spans="1:32" hidden="1" outlineLevel="1">
      <c r="A79" t="s">
        <v>107</v>
      </c>
      <c r="B79">
        <f>LARGE(AE2:AE50, 1)</f>
        <v>8.1677</v>
      </c>
      <c r="C79">
        <f>C78/B79</f>
        <v>0.37490358362819398</v>
      </c>
      <c r="D79" t="str">
        <f>IF(C79&gt;=0.15, "YES", "NO")</f>
        <v>YES</v>
      </c>
      <c r="G79" t="str">
        <f>IF(D79="YES",CONCATENATE("PLUS: "&amp;H77&amp;" is "&amp;ROUND(C79*100,2)&amp;"% behind top-rated "&amp;H79&amp;". "),CONCATENATE("NEGATIVE: "&amp;H77&amp;" is highly rated."))</f>
        <v xml:space="preserve">PLUS: Gennady (IRE) is 37.49% behind top-rated Miss Brooklyn. </v>
      </c>
      <c r="H79" t="str">
        <f>INDEX(A2:A50, MATCH(B79, AE2:AE50, 0))</f>
        <v>Miss Brooklyn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>
        <f t="shared" si="10"/>
        <v>6</v>
      </c>
      <c r="Z79">
        <f t="shared" si="10"/>
        <v>6</v>
      </c>
      <c r="AA79">
        <f t="shared" si="10"/>
        <v>6</v>
      </c>
      <c r="AB79">
        <f t="shared" si="11"/>
        <v>6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>
        <f t="shared" si="14"/>
        <v>3</v>
      </c>
    </row>
    <row r="80" spans="1:32" hidden="1" outlineLevel="1">
      <c r="A80" t="s">
        <v>108</v>
      </c>
      <c r="B80">
        <f>INDEX(W2:W50,MATCH(H77,A2:A50,0))</f>
        <v>0</v>
      </c>
      <c r="C80">
        <f>(B81-B80)+0.01</f>
        <v>0.01</v>
      </c>
      <c r="D80" t="str">
        <f>D2</f>
        <v xml:space="preserve">2m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>
        <f t="shared" si="10"/>
        <v>6</v>
      </c>
      <c r="Z80">
        <f t="shared" si="10"/>
        <v>6</v>
      </c>
      <c r="AA80">
        <f t="shared" si="10"/>
        <v>6</v>
      </c>
      <c r="AB80">
        <f t="shared" si="11"/>
        <v>6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>
        <f t="shared" si="14"/>
        <v>3</v>
      </c>
    </row>
    <row r="81" spans="1:19" hidden="1" outlineLevel="1">
      <c r="A81" t="s">
        <v>109</v>
      </c>
      <c r="B81">
        <f>LARGE(W2:W49, 1)</f>
        <v>0</v>
      </c>
      <c r="C81" t="e">
        <f>C80/B81</f>
        <v>#DIV/0!</v>
      </c>
      <c r="D81" t="e">
        <f>IF(AND(OR(D2="5f ", D2="6f ", D2="7f ", D2="1m "), C81&gt;0.15), "YES", "NO")</f>
        <v>#DIV/0!</v>
      </c>
      <c r="G81" t="e">
        <f>IF(D81="YES", CONCATENATE("PLUS: The fastest horse "&amp;H82&amp;" is "&amp;ROUND(C81*100, 2)&amp;"% ahead of the lay selection "&amp;H77&amp;". "), "NEUTRAL: Speed is not a factor.")</f>
        <v>#DIV/0!</v>
      </c>
      <c r="H81" t="str">
        <f>INDEX(A2:A50,MATCH(B81,INDEX(W2:W50,0)))</f>
        <v>Soviet Castle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Ayr</v>
      </c>
    </row>
    <row r="82" spans="1:19" hidden="1" outlineLevel="1">
      <c r="A82" t="s">
        <v>110</v>
      </c>
      <c r="B82">
        <f>INDEX(M2:M49, MATCH(H77, A2:A49, 0))</f>
        <v>0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0</v>
      </c>
      <c r="C83" t="e">
        <f>C82/B83</f>
        <v>#DIV/0!</v>
      </c>
      <c r="D83" t="e">
        <f>IF(C83&gt;0.2, "YES", "NO")</f>
        <v>#DIV/0!</v>
      </c>
      <c r="G83" t="e">
        <f>IF(D83="YES",CONCATENATE("PLUS: Form horse "&amp;H83&amp;" is "&amp;ROUND(C83*100,2)&amp;"% ahead of the lay selection "&amp;H77&amp;". "),CONCATENATE("NEGATIVE: "&amp;H77&amp;"is the form horse."))</f>
        <v>#DIV/0!</v>
      </c>
      <c r="H83" t="str">
        <f>INDEX(A2:A50,MATCH(B83,INDEX(M2:M50,0)))</f>
        <v>Soviet Castle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1.1954</v>
      </c>
      <c r="C84">
        <f>(B85-B84)+0.01</f>
        <v>1.4786000000000001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2.6640000000000001</v>
      </c>
      <c r="C85">
        <f>C84/B85</f>
        <v>0.55503003003003004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Miss Brooklyn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0</v>
      </c>
      <c r="C86">
        <f>(B87-B86)+0.01</f>
        <v>2.5099999999999998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2.5</v>
      </c>
      <c r="C87">
        <f>C86/B87</f>
        <v>1.004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Slainte Mhor (IRE) is 100.4% ahead of Gennady (IRE). </v>
      </c>
      <c r="H87" t="str">
        <f>INDEX(A2:A50, MATCH(B87, AD2:AD50, 0))</f>
        <v>Slainte Mhor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3.5453000000000001</v>
      </c>
      <c r="C88">
        <f>B89-B88</f>
        <v>0</v>
      </c>
      <c r="H88" t="str">
        <f>INDEX(X2:X50, MATCH(B88, Y2:Y50, 0))</f>
        <v>Johnson, Richard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3.5453000000000001</v>
      </c>
      <c r="C89">
        <f>C88/B89</f>
        <v>0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Johnson, Richard. </v>
      </c>
      <c r="H89" t="str">
        <f>INDEX(X2:X50, MATCH(B89, Y2:Y50, 0))</f>
        <v>Johnson, Richard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0</v>
      </c>
      <c r="C90">
        <f>(B91-B90)+0.01</f>
        <v>0.01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0</v>
      </c>
      <c r="C91">
        <f>(C90+0.01)/(B91+0.01)</f>
        <v>2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/>
      </c>
      <c r="H91" t="str">
        <f>INDEX(A2:A50, MATCH(B91, N2:N50, 0))</f>
        <v>Miss Brooklyn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e">
        <f ca="1">IF(C92=B70, "No Lay", C92)</f>
        <v>#DIV/0!</v>
      </c>
      <c r="C92" t="e">
        <f>IF(AND(D77="YES",D92&gt;=2,D83="YES",SMALL(M2:M50,1)&gt;0),H77,IF(E92&gt;=5,H77,"No Lay"))</f>
        <v>#DIV/0!</v>
      </c>
      <c r="D92">
        <f>COUNTIF(D79:D87, "YES")</f>
        <v>2</v>
      </c>
      <c r="E92">
        <f>COUNTIF(D79:D91, "YES")</f>
        <v>3</v>
      </c>
      <c r="F92" t="str">
        <f>IF(E92=0, "", IF(E92=1, "*", IF(E92=2, "**", IF(E92=3, "***", IF(E92=4, "****", IF(E92&gt;4, "*****", ""))))))</f>
        <v>***</v>
      </c>
      <c r="G92" t="e">
        <f ca="1">IF(B92&lt;&gt;"No Lay",CONCATENATE(G79&amp;CHAR(10)&amp;G81&amp;CHAR(10)&amp;G83&amp;CHAR(10)&amp;G85&amp;CHAR(10)&amp;G87&amp;CHAR(10)&amp;G89&amp;CHAR(10)&amp;G91),"""")</f>
        <v>#DIV/0!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45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0.37780000000000002</v>
      </c>
    </row>
    <row r="96" spans="1:19" hidden="1" outlineLevel="1">
      <c r="A96" t="s">
        <v>70</v>
      </c>
      <c r="B96">
        <f>INDEX(Sheet1!H:H, MATCH($A$51, Sheet1!$A:$A,0))</f>
        <v>0.24440000000000001</v>
      </c>
      <c r="C96" t="b">
        <f>IF(AND($B$94&gt;15,B96&gt;0.25),B55)</f>
        <v>0</v>
      </c>
      <c r="D96">
        <f t="shared" ref="D96:D101" si="22">RANK(B96, B$96:B$101, 2)</f>
        <v>4</v>
      </c>
      <c r="E96">
        <f t="shared" ref="E96:E101" si="23">7-D96</f>
        <v>3</v>
      </c>
      <c r="F96" t="str">
        <f t="shared" ref="F96:F101" si="24">IF(AND(OR(E96=1, E96=2), C96&lt;&gt;FALSE), C96, "")</f>
        <v/>
      </c>
      <c r="G96" t="str">
        <f>INDEX(F96:F101,MATCH(1,E96:E101,0))</f>
        <v>Gennady (IRE)</v>
      </c>
    </row>
    <row r="97" spans="1:6" hidden="1" outlineLevel="1">
      <c r="A97" t="s">
        <v>25</v>
      </c>
      <c r="B97">
        <f>INDEX(Sheet1!J:J, MATCH($A$51, Sheet1!$A:$A,0))</f>
        <v>0.26669999999999999</v>
      </c>
      <c r="C97" t="str">
        <f>IF(AND($B$94&gt;15,B97&gt;0.25),B56)</f>
        <v>Miss Brooklyn</v>
      </c>
      <c r="D97">
        <f t="shared" si="22"/>
        <v>5</v>
      </c>
      <c r="E97">
        <f t="shared" si="23"/>
        <v>2</v>
      </c>
      <c r="F97" t="str">
        <f t="shared" si="24"/>
        <v>Miss Brooklyn</v>
      </c>
    </row>
    <row r="98" spans="1:6" hidden="1" outlineLevel="1">
      <c r="A98" t="s">
        <v>28</v>
      </c>
      <c r="B98">
        <f>INDEX(Sheet1!L:L, MATCH($A$51, Sheet1!$A:$A,0))</f>
        <v>0.17780000000000001</v>
      </c>
      <c r="C98" t="b">
        <f>IF(AND($B$94&gt;15,B98&gt;0.25),B57)</f>
        <v>0</v>
      </c>
      <c r="D98">
        <f t="shared" si="22"/>
        <v>3</v>
      </c>
      <c r="E98">
        <f t="shared" si="23"/>
        <v>4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0.1111</v>
      </c>
      <c r="C99" t="b">
        <f>IF(AND($B$94&gt;15,B99&gt;0.25),B59)</f>
        <v>0</v>
      </c>
      <c r="D99">
        <f t="shared" si="22"/>
        <v>2</v>
      </c>
      <c r="E99">
        <f t="shared" si="23"/>
        <v>5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8.8900000000000007E-2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0.28889999999999999</v>
      </c>
      <c r="C101" t="str">
        <f>IF(AND($B$94&gt;15,B101&gt;0.25),B60)</f>
        <v>Gennady (IRE)</v>
      </c>
      <c r="D101">
        <f t="shared" si="22"/>
        <v>6</v>
      </c>
      <c r="E101">
        <f t="shared" si="23"/>
        <v>1</v>
      </c>
      <c r="F101" t="str">
        <f t="shared" si="24"/>
        <v>Gennady (IRE)</v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7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19.5703125" bestFit="1" customWidth="1"/>
    <col min="3" max="3" width="14.85546875" bestFit="1" customWidth="1"/>
    <col min="4" max="4" width="19.5703125" bestFit="1" customWidth="1"/>
    <col min="5" max="5" width="12" bestFit="1" customWidth="1"/>
    <col min="6" max="6" width="13.28515625" bestFit="1" customWidth="1"/>
    <col min="7" max="7" width="76.28515625" bestFit="1" customWidth="1"/>
    <col min="8" max="8" width="19.5703125" bestFit="1" customWidth="1"/>
    <col min="9" max="9" width="10.140625" bestFit="1" customWidth="1"/>
    <col min="10" max="10" width="16.28515625" bestFit="1" customWidth="1"/>
    <col min="11" max="11" width="60" bestFit="1" customWidth="1"/>
    <col min="12" max="19" width="19.57031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8" bestFit="1" customWidth="1"/>
    <col min="25" max="25" width="14.42578125" bestFit="1" customWidth="1"/>
    <col min="26" max="26" width="18" bestFit="1" customWidth="1"/>
    <col min="27" max="27" width="15" bestFit="1" customWidth="1"/>
    <col min="28" max="28" width="22.1406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9.570312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1313</v>
      </c>
      <c r="B2" s="1">
        <v>0.66666666666666663</v>
      </c>
      <c r="C2" t="s">
        <v>226</v>
      </c>
      <c r="D2" t="s">
        <v>229</v>
      </c>
      <c r="E2" t="s">
        <v>388</v>
      </c>
      <c r="F2">
        <v>3493</v>
      </c>
      <c r="G2" t="s">
        <v>231</v>
      </c>
      <c r="H2" t="s">
        <v>232</v>
      </c>
      <c r="I2" t="s">
        <v>5</v>
      </c>
      <c r="J2" t="s">
        <v>778</v>
      </c>
      <c r="K2" t="s">
        <v>1312</v>
      </c>
      <c r="L2">
        <v>3</v>
      </c>
      <c r="M2">
        <v>84.825000000000003</v>
      </c>
      <c r="N2">
        <v>48.261600000000001</v>
      </c>
      <c r="O2">
        <v>30.9846</v>
      </c>
      <c r="P2">
        <v>5.7958999999999996</v>
      </c>
      <c r="Q2">
        <v>7.3056999999999999</v>
      </c>
      <c r="R2">
        <v>5.2412999999999998</v>
      </c>
      <c r="S2">
        <v>2.6234999999999999</v>
      </c>
      <c r="T2">
        <v>2.327</v>
      </c>
      <c r="U2">
        <v>1.7405999999999999</v>
      </c>
      <c r="V2">
        <v>1.9035</v>
      </c>
      <c r="W2">
        <v>17.9314</v>
      </c>
      <c r="X2" t="s">
        <v>1314</v>
      </c>
      <c r="Y2">
        <v>0.38040000000000002</v>
      </c>
      <c r="Z2" t="s">
        <v>402</v>
      </c>
      <c r="AA2">
        <v>1.8120000000000001</v>
      </c>
      <c r="AB2" t="s">
        <v>366</v>
      </c>
      <c r="AC2">
        <v>1.9081999999999999</v>
      </c>
      <c r="AD2">
        <v>22.366599999999998</v>
      </c>
      <c r="AE2" s="23">
        <v>235.40729999999999</v>
      </c>
      <c r="AF2">
        <v>5</v>
      </c>
      <c r="AG2">
        <v>65</v>
      </c>
    </row>
    <row r="3" spans="1:33">
      <c r="A3" t="s">
        <v>1315</v>
      </c>
      <c r="B3" s="1">
        <v>0.66666666666666663</v>
      </c>
      <c r="C3" t="s">
        <v>226</v>
      </c>
      <c r="D3" t="s">
        <v>229</v>
      </c>
      <c r="E3" t="s">
        <v>388</v>
      </c>
      <c r="F3">
        <v>3493</v>
      </c>
      <c r="G3" t="s">
        <v>231</v>
      </c>
      <c r="H3" t="s">
        <v>232</v>
      </c>
      <c r="I3" t="s">
        <v>5</v>
      </c>
      <c r="J3" t="s">
        <v>778</v>
      </c>
      <c r="K3" t="s">
        <v>1312</v>
      </c>
      <c r="L3">
        <v>4</v>
      </c>
      <c r="M3">
        <v>96.3</v>
      </c>
      <c r="N3">
        <v>49.611800000000002</v>
      </c>
      <c r="O3">
        <v>19.0428</v>
      </c>
      <c r="P3">
        <v>11.6799</v>
      </c>
      <c r="Q3">
        <v>3.7376</v>
      </c>
      <c r="R3">
        <v>4.0358000000000001</v>
      </c>
      <c r="S3">
        <v>3.73</v>
      </c>
      <c r="T3">
        <v>2.8942000000000001</v>
      </c>
      <c r="U3">
        <v>1.5879000000000001</v>
      </c>
      <c r="V3">
        <v>1.2652000000000001</v>
      </c>
      <c r="W3">
        <v>19.3307</v>
      </c>
      <c r="X3" t="s">
        <v>401</v>
      </c>
      <c r="Y3">
        <v>0.83699999999999997</v>
      </c>
      <c r="Z3" t="s">
        <v>1199</v>
      </c>
      <c r="AA3">
        <v>1.3781000000000001</v>
      </c>
      <c r="AB3" t="s">
        <v>624</v>
      </c>
      <c r="AC3">
        <v>2.5659999999999998</v>
      </c>
      <c r="AD3">
        <v>8.8554999999999993</v>
      </c>
      <c r="AE3">
        <v>226.8526</v>
      </c>
      <c r="AF3">
        <v>4.5</v>
      </c>
      <c r="AG3">
        <v>65</v>
      </c>
    </row>
    <row r="4" spans="1:33">
      <c r="A4" t="s">
        <v>1316</v>
      </c>
      <c r="B4" s="1">
        <v>0.66666666666666663</v>
      </c>
      <c r="C4" t="s">
        <v>226</v>
      </c>
      <c r="D4" t="s">
        <v>229</v>
      </c>
      <c r="E4" t="s">
        <v>388</v>
      </c>
      <c r="F4">
        <v>3493</v>
      </c>
      <c r="G4" t="s">
        <v>231</v>
      </c>
      <c r="H4" t="s">
        <v>232</v>
      </c>
      <c r="I4" t="s">
        <v>5</v>
      </c>
      <c r="J4" t="s">
        <v>778</v>
      </c>
      <c r="K4" t="s">
        <v>1312</v>
      </c>
      <c r="L4">
        <v>3</v>
      </c>
      <c r="M4">
        <v>60.045000000000002</v>
      </c>
      <c r="N4">
        <v>60.795999999999999</v>
      </c>
      <c r="O4">
        <v>29.9528</v>
      </c>
      <c r="P4">
        <v>10.4605</v>
      </c>
      <c r="Q4">
        <v>4.3907999999999996</v>
      </c>
      <c r="R4">
        <v>3.7810000000000001</v>
      </c>
      <c r="S4">
        <v>3.2360000000000002</v>
      </c>
      <c r="T4">
        <v>1.2743</v>
      </c>
      <c r="U4">
        <v>0.92949999999999999</v>
      </c>
      <c r="V4">
        <v>1.6162000000000001</v>
      </c>
      <c r="W4">
        <v>17.346399999999999</v>
      </c>
      <c r="X4" t="s">
        <v>1214</v>
      </c>
      <c r="Y4">
        <v>0.49440000000000001</v>
      </c>
      <c r="Z4" t="s">
        <v>247</v>
      </c>
      <c r="AA4">
        <v>1.1282000000000001</v>
      </c>
      <c r="AB4" t="s">
        <v>303</v>
      </c>
      <c r="AC4">
        <v>1.4682999999999999</v>
      </c>
      <c r="AD4">
        <v>12.0425</v>
      </c>
      <c r="AE4">
        <v>208.96199999999999</v>
      </c>
      <c r="AF4">
        <v>7</v>
      </c>
      <c r="AG4">
        <v>63</v>
      </c>
    </row>
    <row r="5" spans="1:33">
      <c r="A5" t="s">
        <v>1317</v>
      </c>
      <c r="B5" s="1">
        <v>0.66666666666666663</v>
      </c>
      <c r="C5" t="s">
        <v>226</v>
      </c>
      <c r="D5" t="s">
        <v>229</v>
      </c>
      <c r="E5" t="s">
        <v>388</v>
      </c>
      <c r="F5">
        <v>3493</v>
      </c>
      <c r="G5" t="s">
        <v>231</v>
      </c>
      <c r="H5" t="s">
        <v>232</v>
      </c>
      <c r="I5" t="s">
        <v>5</v>
      </c>
      <c r="J5" t="s">
        <v>778</v>
      </c>
      <c r="K5" t="s">
        <v>1312</v>
      </c>
      <c r="L5">
        <v>4</v>
      </c>
      <c r="M5">
        <v>59.3</v>
      </c>
      <c r="N5">
        <v>33.425899999999999</v>
      </c>
      <c r="O5">
        <v>24.400200000000002</v>
      </c>
      <c r="P5">
        <v>10.5624</v>
      </c>
      <c r="Q5">
        <v>5.0472999999999999</v>
      </c>
      <c r="R5">
        <v>5.4817999999999998</v>
      </c>
      <c r="S5">
        <v>4.3117000000000001</v>
      </c>
      <c r="T5">
        <v>2.7077</v>
      </c>
      <c r="U5">
        <v>1.2801</v>
      </c>
      <c r="V5">
        <v>0.77810000000000001</v>
      </c>
      <c r="W5">
        <v>18.8886</v>
      </c>
      <c r="X5" t="s">
        <v>1179</v>
      </c>
      <c r="Y5">
        <v>1.0805</v>
      </c>
      <c r="Z5" t="s">
        <v>243</v>
      </c>
      <c r="AA5">
        <v>0.87770000000000004</v>
      </c>
      <c r="AB5" t="s">
        <v>902</v>
      </c>
      <c r="AC5">
        <v>1.3376999999999999</v>
      </c>
      <c r="AD5">
        <v>11.7912</v>
      </c>
      <c r="AE5">
        <v>181.27090000000001</v>
      </c>
      <c r="AF5">
        <v>8</v>
      </c>
      <c r="AG5">
        <v>65</v>
      </c>
    </row>
    <row r="6" spans="1:33">
      <c r="A6" t="s">
        <v>1318</v>
      </c>
      <c r="B6" s="1">
        <v>0.66666666666666663</v>
      </c>
      <c r="C6" t="s">
        <v>226</v>
      </c>
      <c r="D6" t="s">
        <v>229</v>
      </c>
      <c r="E6" t="s">
        <v>388</v>
      </c>
      <c r="F6">
        <v>3493</v>
      </c>
      <c r="G6" t="s">
        <v>231</v>
      </c>
      <c r="H6" t="s">
        <v>232</v>
      </c>
      <c r="I6" t="s">
        <v>5</v>
      </c>
      <c r="J6" t="s">
        <v>778</v>
      </c>
      <c r="K6" t="s">
        <v>1312</v>
      </c>
      <c r="L6">
        <v>3</v>
      </c>
      <c r="M6">
        <v>39.643500000000003</v>
      </c>
      <c r="N6">
        <v>63.12</v>
      </c>
      <c r="O6">
        <v>14.86</v>
      </c>
      <c r="P6">
        <v>10.101699999999999</v>
      </c>
      <c r="Q6">
        <v>6.0357000000000003</v>
      </c>
      <c r="R6">
        <v>5.4896000000000003</v>
      </c>
      <c r="S6">
        <v>2.8170000000000002</v>
      </c>
      <c r="T6">
        <v>1.9864999999999999</v>
      </c>
      <c r="U6">
        <v>1.6635</v>
      </c>
      <c r="V6">
        <v>1.3564000000000001</v>
      </c>
      <c r="W6">
        <v>9.9936000000000007</v>
      </c>
      <c r="X6" t="s">
        <v>1204</v>
      </c>
      <c r="Y6">
        <v>0.52100000000000002</v>
      </c>
      <c r="Z6" t="s">
        <v>263</v>
      </c>
      <c r="AA6">
        <v>1.7930999999999999</v>
      </c>
      <c r="AB6" t="s">
        <v>1061</v>
      </c>
      <c r="AC6">
        <v>2.8656999999999999</v>
      </c>
      <c r="AD6">
        <v>18.628900000000002</v>
      </c>
      <c r="AE6">
        <v>180.87629999999999</v>
      </c>
      <c r="AF6">
        <v>7</v>
      </c>
      <c r="AG6">
        <v>64</v>
      </c>
    </row>
    <row r="7" spans="1:33">
      <c r="A7" t="s">
        <v>1319</v>
      </c>
      <c r="B7" s="1">
        <v>0.66666666666666663</v>
      </c>
      <c r="C7" t="s">
        <v>226</v>
      </c>
      <c r="D7" t="s">
        <v>229</v>
      </c>
      <c r="E7" t="s">
        <v>388</v>
      </c>
      <c r="F7">
        <v>3493</v>
      </c>
      <c r="G7" t="s">
        <v>231</v>
      </c>
      <c r="H7" t="s">
        <v>232</v>
      </c>
      <c r="I7" t="s">
        <v>5</v>
      </c>
      <c r="J7" t="s">
        <v>778</v>
      </c>
      <c r="K7" t="s">
        <v>1312</v>
      </c>
      <c r="L7">
        <v>7</v>
      </c>
      <c r="M7">
        <v>51.63</v>
      </c>
      <c r="N7">
        <v>37.302799999999998</v>
      </c>
      <c r="O7">
        <v>23.3506</v>
      </c>
      <c r="P7">
        <v>5.9141000000000004</v>
      </c>
      <c r="Q7">
        <v>4.3608000000000002</v>
      </c>
      <c r="R7">
        <v>2.8129</v>
      </c>
      <c r="S7">
        <v>1.9063000000000001</v>
      </c>
      <c r="T7">
        <v>1.5782</v>
      </c>
      <c r="U7">
        <v>1.1024</v>
      </c>
      <c r="V7">
        <v>0.97560000000000002</v>
      </c>
      <c r="W7">
        <v>16.957899999999999</v>
      </c>
      <c r="X7" t="s">
        <v>1320</v>
      </c>
      <c r="Y7">
        <v>0.1724</v>
      </c>
      <c r="Z7" t="s">
        <v>1321</v>
      </c>
      <c r="AA7">
        <v>1.1214999999999999</v>
      </c>
      <c r="AB7" t="s">
        <v>307</v>
      </c>
      <c r="AC7">
        <v>1.5329999999999999</v>
      </c>
      <c r="AD7">
        <v>17.790800000000001</v>
      </c>
      <c r="AE7">
        <v>168.50919999999999</v>
      </c>
      <c r="AF7">
        <v>20</v>
      </c>
      <c r="AG7">
        <v>56</v>
      </c>
    </row>
    <row r="8" spans="1:33">
      <c r="A8" t="s">
        <v>1322</v>
      </c>
      <c r="B8" s="1">
        <v>0.66666666666666663</v>
      </c>
      <c r="C8" t="s">
        <v>226</v>
      </c>
      <c r="D8" t="s">
        <v>229</v>
      </c>
      <c r="E8" t="s">
        <v>388</v>
      </c>
      <c r="F8">
        <v>3493</v>
      </c>
      <c r="G8" t="s">
        <v>231</v>
      </c>
      <c r="H8" t="s">
        <v>232</v>
      </c>
      <c r="I8" t="s">
        <v>5</v>
      </c>
      <c r="J8" t="s">
        <v>778</v>
      </c>
      <c r="K8" t="s">
        <v>1312</v>
      </c>
      <c r="L8">
        <v>6</v>
      </c>
      <c r="M8">
        <v>50.485999999999997</v>
      </c>
      <c r="N8">
        <v>36.627000000000002</v>
      </c>
      <c r="O8">
        <v>21.212199999999999</v>
      </c>
      <c r="P8">
        <v>9.6331000000000007</v>
      </c>
      <c r="Q8">
        <v>4.0199999999999996</v>
      </c>
      <c r="R8">
        <v>4.2054999999999998</v>
      </c>
      <c r="S8">
        <v>2.0672000000000001</v>
      </c>
      <c r="T8">
        <v>1.1226</v>
      </c>
      <c r="U8">
        <v>1.4650000000000001</v>
      </c>
      <c r="V8">
        <v>1.7519</v>
      </c>
      <c r="W8">
        <v>18.446400000000001</v>
      </c>
      <c r="X8" t="s">
        <v>1210</v>
      </c>
      <c r="Y8">
        <v>0.21060000000000001</v>
      </c>
      <c r="Z8" t="s">
        <v>255</v>
      </c>
      <c r="AA8">
        <v>0.22500000000000001</v>
      </c>
      <c r="AB8" t="s">
        <v>1323</v>
      </c>
      <c r="AC8">
        <v>0.46839999999999998</v>
      </c>
      <c r="AD8">
        <v>12.180199999999999</v>
      </c>
      <c r="AE8">
        <v>164.12110000000001</v>
      </c>
      <c r="AF8">
        <v>20</v>
      </c>
      <c r="AG8">
        <v>57</v>
      </c>
    </row>
    <row r="9" spans="1:33">
      <c r="A9" t="s">
        <v>1324</v>
      </c>
      <c r="B9" s="1">
        <v>0.66666666666666663</v>
      </c>
      <c r="C9" t="s">
        <v>226</v>
      </c>
      <c r="D9" t="s">
        <v>229</v>
      </c>
      <c r="E9" t="s">
        <v>388</v>
      </c>
      <c r="F9">
        <v>3493</v>
      </c>
      <c r="G9" t="s">
        <v>231</v>
      </c>
      <c r="H9" t="s">
        <v>232</v>
      </c>
      <c r="I9" t="s">
        <v>5</v>
      </c>
      <c r="J9" t="s">
        <v>778</v>
      </c>
      <c r="K9" t="s">
        <v>1312</v>
      </c>
      <c r="L9">
        <v>7</v>
      </c>
      <c r="M9">
        <v>30.137699999999999</v>
      </c>
      <c r="N9">
        <v>45.071300000000001</v>
      </c>
      <c r="O9">
        <v>24.694900000000001</v>
      </c>
      <c r="P9">
        <v>8.6125000000000007</v>
      </c>
      <c r="Q9">
        <v>2.0406</v>
      </c>
      <c r="R9">
        <v>3.4529999999999998</v>
      </c>
      <c r="S9">
        <v>2.0091999999999999</v>
      </c>
      <c r="T9">
        <v>1.4154</v>
      </c>
      <c r="U9">
        <v>1.4421999999999999</v>
      </c>
      <c r="V9">
        <v>0.69440000000000002</v>
      </c>
      <c r="W9">
        <v>15.087899999999999</v>
      </c>
      <c r="X9" t="s">
        <v>606</v>
      </c>
      <c r="Y9">
        <v>1.3772</v>
      </c>
      <c r="Z9" t="s">
        <v>1325</v>
      </c>
      <c r="AA9">
        <v>0.1842</v>
      </c>
      <c r="AB9" t="s">
        <v>501</v>
      </c>
      <c r="AC9">
        <v>1.7757000000000001</v>
      </c>
      <c r="AD9">
        <v>22.081900000000001</v>
      </c>
      <c r="AE9">
        <v>160.07810000000001</v>
      </c>
      <c r="AF9">
        <v>25</v>
      </c>
      <c r="AG9">
        <v>51</v>
      </c>
    </row>
    <row r="10" spans="1:33">
      <c r="A10" t="s">
        <v>1326</v>
      </c>
      <c r="B10" s="1">
        <v>0.66666666666666663</v>
      </c>
      <c r="C10" t="s">
        <v>226</v>
      </c>
      <c r="D10" t="s">
        <v>229</v>
      </c>
      <c r="E10" t="s">
        <v>388</v>
      </c>
      <c r="F10">
        <v>3493</v>
      </c>
      <c r="G10" t="s">
        <v>231</v>
      </c>
      <c r="H10" t="s">
        <v>232</v>
      </c>
      <c r="I10" t="s">
        <v>5</v>
      </c>
      <c r="J10" t="s">
        <v>778</v>
      </c>
      <c r="K10" t="s">
        <v>1312</v>
      </c>
      <c r="L10">
        <v>3</v>
      </c>
      <c r="M10">
        <v>56.305</v>
      </c>
      <c r="N10">
        <v>35.371299999999998</v>
      </c>
      <c r="O10">
        <v>14.080399999999999</v>
      </c>
      <c r="P10">
        <v>4.2058</v>
      </c>
      <c r="Q10">
        <v>6.016</v>
      </c>
      <c r="R10">
        <v>3.694</v>
      </c>
      <c r="S10">
        <v>2.0768</v>
      </c>
      <c r="T10">
        <v>1.0158</v>
      </c>
      <c r="U10">
        <v>0.93879999999999997</v>
      </c>
      <c r="V10">
        <v>0.89639999999999997</v>
      </c>
      <c r="W10">
        <v>15.848599999999999</v>
      </c>
      <c r="X10" t="s">
        <v>408</v>
      </c>
      <c r="Y10">
        <v>1.4007000000000001</v>
      </c>
      <c r="Z10" t="s">
        <v>409</v>
      </c>
      <c r="AA10">
        <v>1.0677000000000001</v>
      </c>
      <c r="AB10" t="s">
        <v>410</v>
      </c>
      <c r="AC10">
        <v>0.26500000000000001</v>
      </c>
      <c r="AD10">
        <v>15.612299999999999</v>
      </c>
      <c r="AE10">
        <v>158.7946</v>
      </c>
      <c r="AF10">
        <v>12</v>
      </c>
      <c r="AG10">
        <v>51</v>
      </c>
    </row>
    <row r="11" spans="1:33">
      <c r="A11" t="s">
        <v>1327</v>
      </c>
      <c r="B11" s="1">
        <v>0.66666666666666663</v>
      </c>
      <c r="C11" t="s">
        <v>226</v>
      </c>
      <c r="D11" t="s">
        <v>229</v>
      </c>
      <c r="E11" t="s">
        <v>388</v>
      </c>
      <c r="F11">
        <v>3493</v>
      </c>
      <c r="G11" t="s">
        <v>231</v>
      </c>
      <c r="H11" t="s">
        <v>232</v>
      </c>
      <c r="I11" t="s">
        <v>5</v>
      </c>
      <c r="J11" t="s">
        <v>778</v>
      </c>
      <c r="K11" t="s">
        <v>1312</v>
      </c>
      <c r="L11">
        <v>6</v>
      </c>
      <c r="M11">
        <v>28.111799999999999</v>
      </c>
      <c r="N11">
        <v>56.363199999999999</v>
      </c>
      <c r="O11">
        <v>21.593599999999999</v>
      </c>
      <c r="P11">
        <v>7.7070999999999996</v>
      </c>
      <c r="Q11">
        <v>3.3902000000000001</v>
      </c>
      <c r="R11">
        <v>3.0577000000000001</v>
      </c>
      <c r="S11">
        <v>2.5844999999999998</v>
      </c>
      <c r="T11">
        <v>2.2343000000000002</v>
      </c>
      <c r="U11">
        <v>1.2291000000000001</v>
      </c>
      <c r="V11">
        <v>1.1184000000000001</v>
      </c>
      <c r="W11">
        <v>11.312900000000001</v>
      </c>
      <c r="X11" t="s">
        <v>1175</v>
      </c>
      <c r="Y11">
        <v>0.46579999999999999</v>
      </c>
      <c r="Z11" t="s">
        <v>766</v>
      </c>
      <c r="AA11">
        <v>1.5612999999999999</v>
      </c>
      <c r="AB11" t="s">
        <v>787</v>
      </c>
      <c r="AC11">
        <v>1.7052</v>
      </c>
      <c r="AD11">
        <v>15.1873</v>
      </c>
      <c r="AE11">
        <v>157.6223</v>
      </c>
      <c r="AF11">
        <v>14</v>
      </c>
      <c r="AG11">
        <v>52</v>
      </c>
    </row>
    <row r="12" spans="1:33">
      <c r="A12" t="s">
        <v>1328</v>
      </c>
      <c r="B12" s="1">
        <v>0.66666666666666663</v>
      </c>
      <c r="C12" t="s">
        <v>226</v>
      </c>
      <c r="D12" t="s">
        <v>229</v>
      </c>
      <c r="E12" t="s">
        <v>388</v>
      </c>
      <c r="F12">
        <v>3493</v>
      </c>
      <c r="G12" t="s">
        <v>231</v>
      </c>
      <c r="H12" t="s">
        <v>232</v>
      </c>
      <c r="I12" t="s">
        <v>5</v>
      </c>
      <c r="J12" t="s">
        <v>778</v>
      </c>
      <c r="K12" t="s">
        <v>1312</v>
      </c>
      <c r="L12">
        <v>4</v>
      </c>
      <c r="M12">
        <v>42.16</v>
      </c>
      <c r="N12">
        <v>45.6</v>
      </c>
      <c r="O12">
        <v>17.856100000000001</v>
      </c>
      <c r="P12">
        <v>9.0769000000000002</v>
      </c>
      <c r="Q12">
        <v>5.5914000000000001</v>
      </c>
      <c r="R12">
        <v>0</v>
      </c>
      <c r="S12">
        <v>0</v>
      </c>
      <c r="T12">
        <v>0</v>
      </c>
      <c r="U12">
        <v>0</v>
      </c>
      <c r="V12">
        <v>0</v>
      </c>
      <c r="W12">
        <v>16.322099999999999</v>
      </c>
      <c r="X12" t="s">
        <v>751</v>
      </c>
      <c r="Y12">
        <v>1.8007</v>
      </c>
      <c r="Z12" t="s">
        <v>1116</v>
      </c>
      <c r="AA12">
        <v>1.2370000000000001</v>
      </c>
      <c r="AB12" t="s">
        <v>1329</v>
      </c>
      <c r="AC12">
        <v>1.5113000000000001</v>
      </c>
      <c r="AD12">
        <v>1.5</v>
      </c>
      <c r="AE12">
        <v>153.8973</v>
      </c>
      <c r="AF12">
        <v>10</v>
      </c>
      <c r="AG12">
        <v>60</v>
      </c>
    </row>
    <row r="13" spans="1:33" ht="45">
      <c r="A13" t="s">
        <v>1330</v>
      </c>
      <c r="B13" s="1">
        <v>0.66666666666666663</v>
      </c>
      <c r="C13" t="s">
        <v>226</v>
      </c>
      <c r="D13" t="s">
        <v>229</v>
      </c>
      <c r="E13" t="s">
        <v>388</v>
      </c>
      <c r="F13">
        <v>3493</v>
      </c>
      <c r="G13" t="s">
        <v>231</v>
      </c>
      <c r="H13" t="s">
        <v>232</v>
      </c>
      <c r="I13" t="s">
        <v>5</v>
      </c>
      <c r="J13" t="s">
        <v>778</v>
      </c>
      <c r="K13" t="s">
        <v>1312</v>
      </c>
      <c r="L13">
        <v>3</v>
      </c>
      <c r="M13">
        <v>42.490499999999997</v>
      </c>
      <c r="N13">
        <v>35.368299999999998</v>
      </c>
      <c r="O13">
        <v>16.079000000000001</v>
      </c>
      <c r="P13">
        <v>9.4038000000000004</v>
      </c>
      <c r="Q13">
        <v>6.4211</v>
      </c>
      <c r="R13">
        <v>2.4197000000000002</v>
      </c>
      <c r="S13">
        <v>1.6273</v>
      </c>
      <c r="T13">
        <v>1.3119000000000001</v>
      </c>
      <c r="U13">
        <v>0.9012</v>
      </c>
      <c r="V13">
        <v>1.2808999999999999</v>
      </c>
      <c r="W13">
        <v>11.21</v>
      </c>
      <c r="X13" t="s">
        <v>415</v>
      </c>
      <c r="Y13">
        <v>1.2729999999999999</v>
      </c>
      <c r="Z13" t="s">
        <v>416</v>
      </c>
      <c r="AA13">
        <v>1.0549999999999999</v>
      </c>
      <c r="AB13" s="5" t="s">
        <v>248</v>
      </c>
      <c r="AC13">
        <v>2.036</v>
      </c>
      <c r="AD13">
        <v>15.091900000000001</v>
      </c>
      <c r="AE13">
        <v>147.96960000000001</v>
      </c>
      <c r="AF13">
        <v>16</v>
      </c>
      <c r="AG13">
        <v>58</v>
      </c>
    </row>
    <row r="14" spans="1:33">
      <c r="A14" t="s">
        <v>1331</v>
      </c>
      <c r="B14" s="1">
        <v>0.66666666666666663</v>
      </c>
      <c r="C14" t="s">
        <v>226</v>
      </c>
      <c r="D14" t="s">
        <v>229</v>
      </c>
      <c r="E14" t="s">
        <v>388</v>
      </c>
      <c r="F14">
        <v>3493</v>
      </c>
      <c r="G14" t="s">
        <v>231</v>
      </c>
      <c r="H14" t="s">
        <v>232</v>
      </c>
      <c r="I14" t="s">
        <v>5</v>
      </c>
      <c r="J14" t="s">
        <v>778</v>
      </c>
      <c r="K14" t="s">
        <v>1312</v>
      </c>
      <c r="L14">
        <v>3</v>
      </c>
      <c r="M14">
        <v>51.84</v>
      </c>
      <c r="N14">
        <v>36.086599999999997</v>
      </c>
      <c r="O14">
        <v>14.8558</v>
      </c>
      <c r="P14">
        <v>5.7717999999999998</v>
      </c>
      <c r="Q14">
        <v>6.8071000000000002</v>
      </c>
      <c r="R14">
        <v>4.2430000000000003</v>
      </c>
      <c r="S14">
        <v>3.395</v>
      </c>
      <c r="T14">
        <v>1.4850000000000001</v>
      </c>
      <c r="U14">
        <v>1.1793</v>
      </c>
      <c r="V14">
        <v>0</v>
      </c>
      <c r="W14">
        <v>9.8214000000000006</v>
      </c>
      <c r="X14" t="s">
        <v>1201</v>
      </c>
      <c r="Y14">
        <v>0.20899999999999999</v>
      </c>
      <c r="Z14" t="s">
        <v>494</v>
      </c>
      <c r="AA14">
        <v>1.1998</v>
      </c>
      <c r="AB14" t="s">
        <v>926</v>
      </c>
      <c r="AC14">
        <v>0.68579999999999997</v>
      </c>
      <c r="AD14">
        <v>7.4778000000000002</v>
      </c>
      <c r="AE14">
        <v>146.33750000000001</v>
      </c>
      <c r="AF14">
        <v>16</v>
      </c>
      <c r="AG14">
        <v>55</v>
      </c>
    </row>
    <row r="15" spans="1:33">
      <c r="A15" t="s">
        <v>1332</v>
      </c>
      <c r="B15" s="1">
        <v>0.66666666666666663</v>
      </c>
      <c r="C15" t="s">
        <v>226</v>
      </c>
      <c r="D15" t="s">
        <v>229</v>
      </c>
      <c r="E15" t="s">
        <v>388</v>
      </c>
      <c r="F15">
        <v>3493</v>
      </c>
      <c r="G15" t="s">
        <v>231</v>
      </c>
      <c r="H15" t="s">
        <v>232</v>
      </c>
      <c r="I15" t="s">
        <v>5</v>
      </c>
      <c r="J15" t="s">
        <v>778</v>
      </c>
      <c r="K15" t="s">
        <v>1312</v>
      </c>
      <c r="L15">
        <v>10</v>
      </c>
      <c r="M15">
        <v>43.01</v>
      </c>
      <c r="N15">
        <v>26.620799999999999</v>
      </c>
      <c r="O15">
        <v>16.104299999999999</v>
      </c>
      <c r="P15">
        <v>6.4790999999999999</v>
      </c>
      <c r="Q15">
        <v>6.2595999999999998</v>
      </c>
      <c r="R15">
        <v>4.1878000000000002</v>
      </c>
      <c r="S15">
        <v>2.8652000000000002</v>
      </c>
      <c r="T15">
        <v>1.7405999999999999</v>
      </c>
      <c r="U15">
        <v>1.3025</v>
      </c>
      <c r="V15">
        <v>1.3050999999999999</v>
      </c>
      <c r="W15">
        <v>16.970700000000001</v>
      </c>
      <c r="X15" t="s">
        <v>1191</v>
      </c>
      <c r="Y15">
        <v>1.2934000000000001</v>
      </c>
      <c r="Z15" t="s">
        <v>1185</v>
      </c>
      <c r="AA15">
        <v>0.75249999999999995</v>
      </c>
      <c r="AB15" t="s">
        <v>1333</v>
      </c>
      <c r="AC15">
        <v>0.71960000000000002</v>
      </c>
      <c r="AD15">
        <v>16.5899</v>
      </c>
      <c r="AE15">
        <v>146.2011</v>
      </c>
      <c r="AF15">
        <v>20</v>
      </c>
      <c r="AG15">
        <v>51</v>
      </c>
    </row>
    <row r="16" spans="1:33">
      <c r="A16" t="s">
        <v>1334</v>
      </c>
      <c r="B16" s="1">
        <v>0.66666666666666663</v>
      </c>
      <c r="C16" t="s">
        <v>226</v>
      </c>
      <c r="D16" t="s">
        <v>229</v>
      </c>
      <c r="E16" t="s">
        <v>388</v>
      </c>
      <c r="F16">
        <v>3493</v>
      </c>
      <c r="G16" t="s">
        <v>231</v>
      </c>
      <c r="H16" t="s">
        <v>232</v>
      </c>
      <c r="I16" t="s">
        <v>5</v>
      </c>
      <c r="J16" t="s">
        <v>778</v>
      </c>
      <c r="K16" t="s">
        <v>1312</v>
      </c>
      <c r="L16">
        <v>8</v>
      </c>
      <c r="M16">
        <v>46.82</v>
      </c>
      <c r="N16">
        <v>27.030899999999999</v>
      </c>
      <c r="O16">
        <v>10.657500000000001</v>
      </c>
      <c r="P16">
        <v>6.0270000000000001</v>
      </c>
      <c r="Q16">
        <v>5.1604000000000001</v>
      </c>
      <c r="R16">
        <v>3.1433</v>
      </c>
      <c r="S16">
        <v>1.5823</v>
      </c>
      <c r="T16">
        <v>1.0621</v>
      </c>
      <c r="U16">
        <v>0.76419999999999999</v>
      </c>
      <c r="V16">
        <v>0.88149999999999995</v>
      </c>
      <c r="W16">
        <v>18.092099999999999</v>
      </c>
      <c r="X16" t="s">
        <v>1335</v>
      </c>
      <c r="Y16">
        <v>1.8005</v>
      </c>
      <c r="Z16" t="s">
        <v>1336</v>
      </c>
      <c r="AA16">
        <v>2.484</v>
      </c>
      <c r="AB16" t="s">
        <v>1329</v>
      </c>
      <c r="AC16">
        <v>1.5641</v>
      </c>
      <c r="AD16">
        <v>17.410699999999999</v>
      </c>
      <c r="AE16">
        <v>144.48070000000001</v>
      </c>
      <c r="AF16">
        <v>14</v>
      </c>
      <c r="AG16">
        <v>64</v>
      </c>
    </row>
    <row r="17" spans="1:33">
      <c r="A17" t="s">
        <v>1337</v>
      </c>
      <c r="B17" s="1">
        <v>0.66666666666666663</v>
      </c>
      <c r="C17" t="s">
        <v>226</v>
      </c>
      <c r="D17" t="s">
        <v>229</v>
      </c>
      <c r="E17" t="s">
        <v>388</v>
      </c>
      <c r="F17">
        <v>3493</v>
      </c>
      <c r="G17" t="s">
        <v>231</v>
      </c>
      <c r="H17" t="s">
        <v>232</v>
      </c>
      <c r="I17" t="s">
        <v>5</v>
      </c>
      <c r="J17" t="s">
        <v>778</v>
      </c>
      <c r="K17" t="s">
        <v>1312</v>
      </c>
      <c r="L17">
        <v>4</v>
      </c>
      <c r="M17">
        <v>49.480400000000003</v>
      </c>
      <c r="N17">
        <v>19.330300000000001</v>
      </c>
      <c r="O17">
        <v>8.0469000000000008</v>
      </c>
      <c r="P17">
        <v>3.5640000000000001</v>
      </c>
      <c r="Q17">
        <v>3.2985000000000002</v>
      </c>
      <c r="R17">
        <v>1.6729000000000001</v>
      </c>
      <c r="S17">
        <v>1.6011</v>
      </c>
      <c r="T17">
        <v>1.4460999999999999</v>
      </c>
      <c r="U17">
        <v>1.1662999999999999</v>
      </c>
      <c r="V17">
        <v>1.4141999999999999</v>
      </c>
      <c r="W17">
        <v>17.1007</v>
      </c>
      <c r="Y17">
        <v>0</v>
      </c>
      <c r="Z17" t="s">
        <v>1338</v>
      </c>
      <c r="AA17">
        <v>0</v>
      </c>
      <c r="AB17" t="s">
        <v>775</v>
      </c>
      <c r="AC17">
        <v>0.63700000000000001</v>
      </c>
      <c r="AD17">
        <v>6.9634</v>
      </c>
      <c r="AE17">
        <v>115.72190000000001</v>
      </c>
      <c r="AF17">
        <v>0</v>
      </c>
      <c r="AG17">
        <v>51</v>
      </c>
    </row>
    <row r="51" spans="1:33" hidden="1" outlineLevel="1">
      <c r="A51" t="str">
        <f>C2</f>
        <v>Redcar</v>
      </c>
      <c r="B51">
        <f>B2</f>
        <v>0.66666666666666663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Sfumato</v>
      </c>
      <c r="L52" t="str">
        <f t="shared" si="0"/>
        <v>Supaulette (IRE)</v>
      </c>
      <c r="M52" t="str">
        <f t="shared" si="0"/>
        <v>Danehill Desert (IRE)</v>
      </c>
      <c r="N52" t="str">
        <f t="shared" ref="N52:N91" si="1">INDEX($A$2:$A$20,(MATCH(LARGE(W$2:W$20,$J52),W$2:W$20,0)))</f>
        <v>Sfumato</v>
      </c>
      <c r="O52" t="str">
        <f t="shared" ref="O52:O91" si="2">INDEX($A$2:$A$20,(MATCH(LARGE(AA$2:AA$20,$J52),AA$2:AA$20,0)))</f>
        <v>Declamation (IRE)</v>
      </c>
      <c r="P52" t="str">
        <f t="shared" ref="P52:P91" si="3">INDEX($A$2:$A$20,(MATCH(LARGE(Y$2:Y$20,$J52),Y$2:Y$20,0)))</f>
        <v>Zorawar (FR)</v>
      </c>
      <c r="Q52" t="str">
        <f t="shared" ref="Q52:Q91" si="4">INDEX($A$2:$A$20,(MATCH(LARGE(Y$2:Y$20,$J52),Y$2:Y$20,0)))</f>
        <v>Zorawar (FR)</v>
      </c>
      <c r="R52" t="str">
        <f t="shared" ref="R52:R91" si="5">INDEX($A$2:$A$20,(MATCH(LARGE(AD$2:AD$20,$J52),AD$2:AD$20,0)))</f>
        <v>Danehill Desert (IRE)</v>
      </c>
      <c r="S52" t="str">
        <f t="shared" ref="S52:S80" si="6">A2</f>
        <v>Danehill Desert (IRE)</v>
      </c>
      <c r="V52">
        <f t="shared" ref="V52:V80" si="7">SUM(Y52:AF52)</f>
        <v>104</v>
      </c>
      <c r="W52">
        <f t="shared" ref="W52:W80" si="8">V52-AG2</f>
        <v>39</v>
      </c>
      <c r="X52">
        <f t="shared" ref="X52:X60" si="9">IF(ISNA(W52),"",W52)</f>
        <v>39</v>
      </c>
      <c r="Y52">
        <f t="shared" ref="Y52:AA80" si="10">(($H$63+1)-(RANK(M2,M$2:M$30)))</f>
        <v>15</v>
      </c>
      <c r="Z52">
        <f t="shared" si="10"/>
        <v>12</v>
      </c>
      <c r="AA52">
        <f t="shared" si="10"/>
        <v>16</v>
      </c>
      <c r="AB52">
        <f t="shared" ref="AB52:AB80" si="11">(($H$63+1)-(RANK(W2,W$2:W$30)))</f>
        <v>12</v>
      </c>
      <c r="AC52">
        <f t="shared" ref="AC52:AC80" si="12">(($H$63+1)-(RANK(Y2,Y$2:Y$30)))</f>
        <v>5</v>
      </c>
      <c r="AD52">
        <f t="shared" ref="AD52:AD80" si="13">(($H$63+1)-(RANK(AA2,AA$2:AA$30)))</f>
        <v>15</v>
      </c>
      <c r="AE52">
        <f t="shared" ref="AE52:AF80" si="14">(($H$63+1)-(RANK(AC2,AC$2:AC$30)))</f>
        <v>13</v>
      </c>
      <c r="AF52">
        <f t="shared" si="14"/>
        <v>16</v>
      </c>
      <c r="AG52" t="str">
        <f>INDEX(S52:S92, MATCH(LARGE(X52:X92, 1),X52:X92, 0))</f>
        <v>Danehill Desert (IRE)</v>
      </c>
    </row>
    <row r="53" spans="1:33" hidden="1" outlineLevel="1">
      <c r="A53" t="s">
        <v>43</v>
      </c>
      <c r="B53" t="str">
        <f>A2</f>
        <v>Danehill Desert (IRE)</v>
      </c>
      <c r="C53">
        <f>AE2</f>
        <v>235.40729999999999</v>
      </c>
      <c r="D53">
        <f>AG2</f>
        <v>65</v>
      </c>
      <c r="E53">
        <f>C53-D53</f>
        <v>170.40729999999999</v>
      </c>
      <c r="F53">
        <f>SUMIF(B53:B61, B53, G53:G61)</f>
        <v>4.90687955341522E-2</v>
      </c>
      <c r="G53">
        <f>(1/C53)*(C53-C54)</f>
        <v>3.6339994554119591E-2</v>
      </c>
      <c r="H53">
        <f>AF2</f>
        <v>5</v>
      </c>
      <c r="J53">
        <v>2</v>
      </c>
      <c r="K53" t="str">
        <f t="shared" si="0"/>
        <v>Danehill Desert (IRE)</v>
      </c>
      <c r="L53" t="str">
        <f t="shared" si="0"/>
        <v>Mable Lee (IRE)</v>
      </c>
      <c r="M53" t="str">
        <f t="shared" si="0"/>
        <v>Mable Lee (IRE)</v>
      </c>
      <c r="N53" t="str">
        <f t="shared" si="1"/>
        <v>Ventura Secret (IRE)</v>
      </c>
      <c r="O53" t="str">
        <f t="shared" si="2"/>
        <v>Danehill Desert (IRE)</v>
      </c>
      <c r="P53" t="str">
        <f t="shared" si="3"/>
        <v>Declamation (IRE)</v>
      </c>
      <c r="Q53" t="str">
        <f t="shared" si="4"/>
        <v>Declamation (IRE)</v>
      </c>
      <c r="R53" t="str">
        <f t="shared" si="5"/>
        <v>Camanche Grey (IRE)</v>
      </c>
      <c r="S53" t="str">
        <f t="shared" si="6"/>
        <v>Sfumato</v>
      </c>
      <c r="V53">
        <f t="shared" si="7"/>
        <v>94</v>
      </c>
      <c r="W53">
        <f t="shared" si="8"/>
        <v>29</v>
      </c>
      <c r="X53">
        <f t="shared" si="9"/>
        <v>29</v>
      </c>
      <c r="Y53">
        <f t="shared" si="10"/>
        <v>16</v>
      </c>
      <c r="Z53">
        <f t="shared" si="10"/>
        <v>13</v>
      </c>
      <c r="AA53">
        <f t="shared" si="10"/>
        <v>9</v>
      </c>
      <c r="AB53">
        <f t="shared" si="11"/>
        <v>16</v>
      </c>
      <c r="AC53">
        <f t="shared" si="12"/>
        <v>9</v>
      </c>
      <c r="AD53">
        <f t="shared" si="13"/>
        <v>12</v>
      </c>
      <c r="AE53">
        <f t="shared" si="14"/>
        <v>15</v>
      </c>
      <c r="AF53">
        <f t="shared" si="14"/>
        <v>4</v>
      </c>
    </row>
    <row r="54" spans="1:33" hidden="1" outlineLevel="1">
      <c r="A54" t="s">
        <v>44</v>
      </c>
      <c r="B54" t="str">
        <f>A3</f>
        <v>Sfumato</v>
      </c>
      <c r="C54">
        <f>AE3</f>
        <v>226.8526</v>
      </c>
      <c r="D54">
        <f>AG3</f>
        <v>65</v>
      </c>
      <c r="E54">
        <f t="shared" ref="E54:E55" si="15">C54-D54</f>
        <v>161.8526</v>
      </c>
      <c r="F54">
        <f ca="1">SUMIF(B53:B64, B54, G53:G61)</f>
        <v>0.14202923498426229</v>
      </c>
      <c r="H54">
        <f>AF3</f>
        <v>4.5</v>
      </c>
      <c r="J54">
        <v>3</v>
      </c>
      <c r="K54" t="str">
        <f t="shared" si="0"/>
        <v>Mable Lee (IRE)</v>
      </c>
      <c r="L54" t="str">
        <f t="shared" si="0"/>
        <v>Tadaany (IRE)</v>
      </c>
      <c r="M54" t="str">
        <f t="shared" si="0"/>
        <v>Camanche Grey (IRE)</v>
      </c>
      <c r="N54" t="str">
        <f t="shared" si="1"/>
        <v>Astrophysics</v>
      </c>
      <c r="O54" t="str">
        <f t="shared" si="2"/>
        <v>Supaulette (IRE)</v>
      </c>
      <c r="P54" t="str">
        <f t="shared" si="3"/>
        <v>Optimickstickhill</v>
      </c>
      <c r="Q54" t="str">
        <f t="shared" si="4"/>
        <v>Optimickstickhill</v>
      </c>
      <c r="R54" t="str">
        <f t="shared" si="5"/>
        <v>Supaulette (IRE)</v>
      </c>
      <c r="S54" t="str">
        <f t="shared" si="6"/>
        <v>Mable Lee (IRE)</v>
      </c>
      <c r="V54">
        <f t="shared" si="7"/>
        <v>84</v>
      </c>
      <c r="W54">
        <f t="shared" si="8"/>
        <v>21</v>
      </c>
      <c r="X54">
        <f t="shared" si="9"/>
        <v>21</v>
      </c>
      <c r="Y54">
        <f t="shared" si="10"/>
        <v>14</v>
      </c>
      <c r="Z54">
        <f t="shared" si="10"/>
        <v>15</v>
      </c>
      <c r="AA54">
        <f t="shared" si="10"/>
        <v>15</v>
      </c>
      <c r="AB54">
        <f t="shared" si="11"/>
        <v>11</v>
      </c>
      <c r="AC54">
        <f t="shared" si="12"/>
        <v>7</v>
      </c>
      <c r="AD54">
        <f t="shared" si="13"/>
        <v>9</v>
      </c>
      <c r="AE54">
        <f t="shared" si="14"/>
        <v>7</v>
      </c>
      <c r="AF54">
        <f t="shared" si="14"/>
        <v>6</v>
      </c>
    </row>
    <row r="55" spans="1:33" hidden="1" outlineLevel="1">
      <c r="A55" t="s">
        <v>45</v>
      </c>
      <c r="B55" t="str">
        <f>A4</f>
        <v>Mable Lee (IRE)</v>
      </c>
      <c r="C55">
        <f>AE4</f>
        <v>208.96199999999999</v>
      </c>
      <c r="D55">
        <f>AG4</f>
        <v>63</v>
      </c>
      <c r="E55">
        <f t="shared" si="15"/>
        <v>145.96199999999999</v>
      </c>
      <c r="F55">
        <f ca="1">SUMIF(B53:B64, B55, G53:G61)</f>
        <v>0</v>
      </c>
      <c r="H55">
        <f>AF4</f>
        <v>7</v>
      </c>
      <c r="J55">
        <v>4</v>
      </c>
      <c r="K55" t="str">
        <f t="shared" si="0"/>
        <v>Ventura Secret (IRE)</v>
      </c>
      <c r="L55" t="str">
        <f t="shared" si="0"/>
        <v>Sfumato</v>
      </c>
      <c r="M55" t="str">
        <f t="shared" si="0"/>
        <v>Ventura Secret (IRE)</v>
      </c>
      <c r="N55" t="str">
        <f t="shared" si="1"/>
        <v>Declamation (IRE)</v>
      </c>
      <c r="O55" t="str">
        <f t="shared" si="2"/>
        <v>Tadaany (IRE)</v>
      </c>
      <c r="P55" t="str">
        <f t="shared" si="3"/>
        <v>Camanche Grey (IRE)</v>
      </c>
      <c r="Q55" t="str">
        <f t="shared" si="4"/>
        <v>Camanche Grey (IRE)</v>
      </c>
      <c r="R55" t="str">
        <f t="shared" si="5"/>
        <v>Gilmer (IRE)</v>
      </c>
      <c r="S55" t="str">
        <f t="shared" si="6"/>
        <v>Ventura Secret (IRE)</v>
      </c>
      <c r="V55">
        <f t="shared" si="7"/>
        <v>71</v>
      </c>
      <c r="W55">
        <f t="shared" si="8"/>
        <v>6</v>
      </c>
      <c r="X55">
        <f t="shared" si="9"/>
        <v>6</v>
      </c>
      <c r="Y55">
        <f t="shared" si="10"/>
        <v>13</v>
      </c>
      <c r="Z55">
        <f t="shared" si="10"/>
        <v>4</v>
      </c>
      <c r="AA55">
        <f t="shared" si="10"/>
        <v>13</v>
      </c>
      <c r="AB55">
        <f t="shared" si="11"/>
        <v>15</v>
      </c>
      <c r="AC55">
        <f t="shared" si="12"/>
        <v>10</v>
      </c>
      <c r="AD55">
        <f t="shared" si="13"/>
        <v>5</v>
      </c>
      <c r="AE55">
        <f t="shared" si="14"/>
        <v>6</v>
      </c>
      <c r="AF55">
        <f t="shared" si="14"/>
        <v>5</v>
      </c>
    </row>
    <row r="56" spans="1:33" hidden="1" outlineLevel="1">
      <c r="A56" t="s">
        <v>46</v>
      </c>
      <c r="B56" t="str">
        <f>INDEX(A$2:A$20,MATCH(C56,M$2:M$20,0))</f>
        <v>Sfumato</v>
      </c>
      <c r="C56">
        <f>LARGE(M$2:M$20, D56)</f>
        <v>96.3</v>
      </c>
      <c r="D56">
        <v>1</v>
      </c>
      <c r="E56">
        <f>LARGE(M$2:M$20, F56)</f>
        <v>84.825000000000003</v>
      </c>
      <c r="F56">
        <v>2</v>
      </c>
      <c r="G56">
        <f t="shared" ref="G56:G61" si="16">IF(C56&gt;0, (1/C56)*(C56-E56), 0.1)</f>
        <v>0.11915887850467284</v>
      </c>
      <c r="H56">
        <f t="shared" ref="H56:H61" si="17">INDEX(AF$2:AF$20,MATCH(B56,A$2:A$20,0))</f>
        <v>4.5</v>
      </c>
      <c r="J56">
        <v>5</v>
      </c>
      <c r="K56" t="str">
        <f t="shared" si="0"/>
        <v>Optimickstickhill</v>
      </c>
      <c r="L56" t="str">
        <f t="shared" si="0"/>
        <v>Danehill Desert (IRE)</v>
      </c>
      <c r="M56" t="str">
        <f t="shared" si="0"/>
        <v>Gilmer (IRE)</v>
      </c>
      <c r="N56" t="str">
        <f t="shared" si="1"/>
        <v>Danehill Desert (IRE)</v>
      </c>
      <c r="O56" t="str">
        <f t="shared" si="2"/>
        <v>Sfumato</v>
      </c>
      <c r="P56" t="str">
        <f t="shared" si="3"/>
        <v>Gaelic Wizard (IRE)</v>
      </c>
      <c r="Q56" t="str">
        <f t="shared" si="4"/>
        <v>Gaelic Wizard (IRE)</v>
      </c>
      <c r="R56" t="str">
        <f t="shared" si="5"/>
        <v>Declamation (IRE)</v>
      </c>
      <c r="S56" t="str">
        <f t="shared" si="6"/>
        <v>Supaulette (IRE)</v>
      </c>
      <c r="V56">
        <f t="shared" si="7"/>
        <v>78</v>
      </c>
      <c r="W56">
        <f t="shared" si="8"/>
        <v>14</v>
      </c>
      <c r="X56">
        <f t="shared" si="9"/>
        <v>14</v>
      </c>
      <c r="Y56">
        <f t="shared" si="10"/>
        <v>3</v>
      </c>
      <c r="Z56">
        <f t="shared" si="10"/>
        <v>16</v>
      </c>
      <c r="AA56">
        <f t="shared" si="10"/>
        <v>5</v>
      </c>
      <c r="AB56">
        <f t="shared" si="11"/>
        <v>2</v>
      </c>
      <c r="AC56">
        <f t="shared" si="12"/>
        <v>8</v>
      </c>
      <c r="AD56">
        <f t="shared" si="13"/>
        <v>14</v>
      </c>
      <c r="AE56">
        <f t="shared" si="14"/>
        <v>16</v>
      </c>
      <c r="AF56">
        <f t="shared" si="14"/>
        <v>14</v>
      </c>
    </row>
    <row r="57" spans="1:33" hidden="1" outlineLevel="1">
      <c r="A57" t="s">
        <v>25</v>
      </c>
      <c r="B57" t="str">
        <f>INDEX(A$2:A$20,MATCH(C57,W$2:W$20,0))</f>
        <v>Sfumato</v>
      </c>
      <c r="C57">
        <f>LARGE(W$2:W$20, D57)</f>
        <v>19.3307</v>
      </c>
      <c r="D57">
        <v>1</v>
      </c>
      <c r="E57">
        <f>LARGE(W$2:W$20, F57)</f>
        <v>18.8886</v>
      </c>
      <c r="F57">
        <v>2</v>
      </c>
      <c r="G57">
        <f t="shared" si="16"/>
        <v>2.287035647958946E-2</v>
      </c>
      <c r="H57">
        <f t="shared" si="17"/>
        <v>4.5</v>
      </c>
      <c r="J57">
        <v>6</v>
      </c>
      <c r="K57" t="str">
        <f t="shared" si="0"/>
        <v>Ganton Par</v>
      </c>
      <c r="L57" t="str">
        <f t="shared" si="0"/>
        <v>Zorawar (FR)</v>
      </c>
      <c r="M57" t="str">
        <f t="shared" si="0"/>
        <v>Tadaany (IRE)</v>
      </c>
      <c r="N57" t="str">
        <f t="shared" si="1"/>
        <v>Mable Lee (IRE)</v>
      </c>
      <c r="O57" t="str">
        <f t="shared" si="2"/>
        <v>Zorawar (FR)</v>
      </c>
      <c r="P57" t="str">
        <f t="shared" si="3"/>
        <v>Billiebrookedit (IRE)</v>
      </c>
      <c r="Q57" t="str">
        <f t="shared" si="4"/>
        <v>Billiebrookedit (IRE)</v>
      </c>
      <c r="R57" t="str">
        <f t="shared" si="5"/>
        <v>Gaelic Wizard (IRE)</v>
      </c>
      <c r="S57" t="str">
        <f t="shared" si="6"/>
        <v>Gilmer (IRE)</v>
      </c>
      <c r="V57">
        <f t="shared" si="7"/>
        <v>71</v>
      </c>
      <c r="W57">
        <f t="shared" si="8"/>
        <v>15</v>
      </c>
      <c r="X57">
        <f t="shared" si="9"/>
        <v>15</v>
      </c>
      <c r="Y57">
        <f t="shared" si="10"/>
        <v>10</v>
      </c>
      <c r="Z57">
        <f t="shared" si="10"/>
        <v>9</v>
      </c>
      <c r="AA57">
        <f t="shared" si="10"/>
        <v>12</v>
      </c>
      <c r="AB57">
        <f t="shared" si="11"/>
        <v>8</v>
      </c>
      <c r="AC57">
        <f t="shared" si="12"/>
        <v>2</v>
      </c>
      <c r="AD57">
        <f t="shared" si="13"/>
        <v>8</v>
      </c>
      <c r="AE57">
        <f t="shared" si="14"/>
        <v>9</v>
      </c>
      <c r="AF57">
        <f t="shared" si="14"/>
        <v>13</v>
      </c>
    </row>
    <row r="58" spans="1:33" hidden="1" outlineLevel="1">
      <c r="A58" t="s">
        <v>28</v>
      </c>
      <c r="B58" t="str">
        <f>INDEX(A$2:A$20,MATCH(C58,AA$2:AA$20,0))</f>
        <v>Declamation (IRE)</v>
      </c>
      <c r="C58">
        <f>LARGE(AA$2:AA$20, D58)</f>
        <v>2.484</v>
      </c>
      <c r="D58">
        <v>1</v>
      </c>
      <c r="E58">
        <f>LARGE(AA$2:AA$20, F58)</f>
        <v>1.8120000000000001</v>
      </c>
      <c r="F58">
        <v>2</v>
      </c>
      <c r="G58">
        <f t="shared" si="16"/>
        <v>0.27053140096618356</v>
      </c>
      <c r="H58">
        <f t="shared" si="17"/>
        <v>14</v>
      </c>
      <c r="J58">
        <v>7</v>
      </c>
      <c r="K58" t="str">
        <f t="shared" si="0"/>
        <v>Gilmer (IRE)</v>
      </c>
      <c r="L58" t="str">
        <f t="shared" si="0"/>
        <v>Camanche Grey (IRE)</v>
      </c>
      <c r="M58" t="str">
        <f t="shared" si="0"/>
        <v>Astrophysics</v>
      </c>
      <c r="N58" t="str">
        <f t="shared" si="1"/>
        <v>Whigwham</v>
      </c>
      <c r="O58" t="str">
        <f t="shared" si="2"/>
        <v>Ganton Par</v>
      </c>
      <c r="P58" t="str">
        <f t="shared" si="3"/>
        <v>Ventura Secret (IRE)</v>
      </c>
      <c r="Q58" t="str">
        <f t="shared" si="4"/>
        <v>Ventura Secret (IRE)</v>
      </c>
      <c r="R58" t="str">
        <f t="shared" si="5"/>
        <v>Optimickstickhill</v>
      </c>
      <c r="S58" t="str">
        <f t="shared" si="6"/>
        <v>Astrophysics</v>
      </c>
      <c r="V58">
        <f t="shared" si="7"/>
        <v>57</v>
      </c>
      <c r="W58">
        <f t="shared" si="8"/>
        <v>0</v>
      </c>
      <c r="X58">
        <f t="shared" si="9"/>
        <v>0</v>
      </c>
      <c r="Y58">
        <f t="shared" si="10"/>
        <v>9</v>
      </c>
      <c r="Z58">
        <f t="shared" si="10"/>
        <v>8</v>
      </c>
      <c r="AA58">
        <f t="shared" si="10"/>
        <v>10</v>
      </c>
      <c r="AB58">
        <f t="shared" si="11"/>
        <v>14</v>
      </c>
      <c r="AC58">
        <f t="shared" si="12"/>
        <v>4</v>
      </c>
      <c r="AD58">
        <f t="shared" si="13"/>
        <v>3</v>
      </c>
      <c r="AE58">
        <f t="shared" si="14"/>
        <v>2</v>
      </c>
      <c r="AF58">
        <f t="shared" si="14"/>
        <v>7</v>
      </c>
    </row>
    <row r="59" spans="1:33" hidden="1" outlineLevel="1">
      <c r="A59" t="s">
        <v>30</v>
      </c>
      <c r="B59" t="str">
        <f>INDEX(A$2:A$20,MATCH(C59,AC$2:AC$20,0))</f>
        <v>Supaulette (IRE)</v>
      </c>
      <c r="C59">
        <f>LARGE(AC$2:AC$20, D59)</f>
        <v>2.8656999999999999</v>
      </c>
      <c r="D59">
        <v>1</v>
      </c>
      <c r="E59">
        <f>LARGE(AC$2:AC$20, F59)</f>
        <v>2.5659999999999998</v>
      </c>
      <c r="F59">
        <v>2</v>
      </c>
      <c r="G59">
        <f t="shared" si="16"/>
        <v>0.10458177757615943</v>
      </c>
      <c r="H59">
        <f t="shared" si="17"/>
        <v>7</v>
      </c>
      <c r="J59">
        <v>8</v>
      </c>
      <c r="K59" t="str">
        <f t="shared" si="0"/>
        <v>Astrophysics</v>
      </c>
      <c r="L59" t="str">
        <f t="shared" si="0"/>
        <v>Gilmer (IRE)</v>
      </c>
      <c r="M59" t="str">
        <f t="shared" si="0"/>
        <v>Sfumato</v>
      </c>
      <c r="N59" t="str">
        <f t="shared" si="1"/>
        <v>Gaelic Wizard (IRE)</v>
      </c>
      <c r="O59" t="str">
        <f t="shared" si="2"/>
        <v>Mable Lee (IRE)</v>
      </c>
      <c r="P59" t="str">
        <f t="shared" si="3"/>
        <v>Sfumato</v>
      </c>
      <c r="Q59" t="str">
        <f t="shared" si="4"/>
        <v>Sfumato</v>
      </c>
      <c r="R59" t="str">
        <f t="shared" si="5"/>
        <v>Tadaany (IRE)</v>
      </c>
      <c r="S59" t="str">
        <f t="shared" si="6"/>
        <v>Camanche Grey (IRE)</v>
      </c>
      <c r="V59">
        <f t="shared" si="7"/>
        <v>73</v>
      </c>
      <c r="W59">
        <f t="shared" si="8"/>
        <v>22</v>
      </c>
      <c r="X59">
        <f t="shared" si="9"/>
        <v>22</v>
      </c>
      <c r="Y59">
        <f t="shared" si="10"/>
        <v>2</v>
      </c>
      <c r="Z59">
        <f t="shared" si="10"/>
        <v>10</v>
      </c>
      <c r="AA59">
        <f t="shared" si="10"/>
        <v>14</v>
      </c>
      <c r="AB59">
        <f t="shared" si="11"/>
        <v>5</v>
      </c>
      <c r="AC59">
        <f t="shared" si="12"/>
        <v>13</v>
      </c>
      <c r="AD59">
        <f t="shared" si="13"/>
        <v>2</v>
      </c>
      <c r="AE59">
        <f t="shared" si="14"/>
        <v>12</v>
      </c>
      <c r="AF59">
        <f t="shared" si="14"/>
        <v>15</v>
      </c>
    </row>
    <row r="60" spans="1:33" hidden="1" outlineLevel="1">
      <c r="A60" t="s">
        <v>26</v>
      </c>
      <c r="B60" t="str">
        <f>INDEX(A$2:A$20,MATCH(C60,Y$2:Y$20,0))</f>
        <v>Zorawar (FR)</v>
      </c>
      <c r="C60">
        <f>LARGE(Y$2:Y$20, D60)</f>
        <v>1.8007</v>
      </c>
      <c r="D60">
        <v>1</v>
      </c>
      <c r="E60">
        <f>LARGE(Y$2:Y$20, F60)</f>
        <v>1.8005</v>
      </c>
      <c r="F60">
        <v>2</v>
      </c>
      <c r="G60">
        <f t="shared" si="16"/>
        <v>1.1106791803186427E-4</v>
      </c>
      <c r="H60">
        <f t="shared" si="17"/>
        <v>10</v>
      </c>
      <c r="J60">
        <v>9</v>
      </c>
      <c r="K60" t="str">
        <f t="shared" si="0"/>
        <v>Whigwham</v>
      </c>
      <c r="L60" t="str">
        <f t="shared" si="0"/>
        <v>Astrophysics</v>
      </c>
      <c r="M60" t="str">
        <f t="shared" si="0"/>
        <v>Zorawar (FR)</v>
      </c>
      <c r="N60" t="str">
        <f t="shared" si="1"/>
        <v>Gilmer (IRE)</v>
      </c>
      <c r="O60" t="str">
        <f t="shared" si="2"/>
        <v>Gilmer (IRE)</v>
      </c>
      <c r="P60" t="str">
        <f t="shared" si="3"/>
        <v>Supaulette (IRE)</v>
      </c>
      <c r="Q60" t="str">
        <f t="shared" si="4"/>
        <v>Supaulette (IRE)</v>
      </c>
      <c r="R60" t="str">
        <f t="shared" si="5"/>
        <v>Billiebrookedit (IRE)</v>
      </c>
      <c r="S60" t="str">
        <f t="shared" si="6"/>
        <v>Optimickstickhill</v>
      </c>
      <c r="V60">
        <f t="shared" si="7"/>
        <v>59</v>
      </c>
      <c r="W60">
        <f t="shared" si="8"/>
        <v>8</v>
      </c>
      <c r="X60">
        <f t="shared" si="9"/>
        <v>8</v>
      </c>
      <c r="Y60">
        <f t="shared" si="10"/>
        <v>12</v>
      </c>
      <c r="Z60">
        <f t="shared" si="10"/>
        <v>6</v>
      </c>
      <c r="AA60">
        <f t="shared" si="10"/>
        <v>3</v>
      </c>
      <c r="AB60">
        <f t="shared" si="11"/>
        <v>6</v>
      </c>
      <c r="AC60">
        <f t="shared" si="12"/>
        <v>14</v>
      </c>
      <c r="AD60">
        <f t="shared" si="13"/>
        <v>7</v>
      </c>
      <c r="AE60">
        <f t="shared" si="14"/>
        <v>1</v>
      </c>
      <c r="AF60">
        <f t="shared" si="14"/>
        <v>10</v>
      </c>
    </row>
    <row r="61" spans="1:33" hidden="1" outlineLevel="1">
      <c r="A61" t="s">
        <v>47</v>
      </c>
      <c r="B61" t="str">
        <f>INDEX(A$2:A$20,MATCH(C61,AD$2:AD$20,0))</f>
        <v>Danehill Desert (IRE)</v>
      </c>
      <c r="C61">
        <f>LARGE(AD$2:AD$20, D61)</f>
        <v>22.366599999999998</v>
      </c>
      <c r="D61">
        <v>1</v>
      </c>
      <c r="E61">
        <f>LARGE(AD$2:AD$20, F61)</f>
        <v>22.081900000000001</v>
      </c>
      <c r="F61">
        <v>2</v>
      </c>
      <c r="G61">
        <f t="shared" si="16"/>
        <v>1.2728800980032607E-2</v>
      </c>
      <c r="H61">
        <f t="shared" si="17"/>
        <v>5</v>
      </c>
      <c r="J61">
        <v>10</v>
      </c>
      <c r="K61" t="str">
        <f t="shared" si="0"/>
        <v>Declamation (IRE)</v>
      </c>
      <c r="L61" t="str">
        <f t="shared" si="0"/>
        <v>Ganton Par</v>
      </c>
      <c r="M61" t="str">
        <f t="shared" si="0"/>
        <v>Gaelic Wizard (IRE)</v>
      </c>
      <c r="N61" t="str">
        <f t="shared" si="1"/>
        <v>Zorawar (FR)</v>
      </c>
      <c r="O61" t="str">
        <f t="shared" si="2"/>
        <v>Optimickstickhill</v>
      </c>
      <c r="P61" t="str">
        <f t="shared" si="3"/>
        <v>Mable Lee (IRE)</v>
      </c>
      <c r="Q61" t="str">
        <f t="shared" si="4"/>
        <v>Mable Lee (IRE)</v>
      </c>
      <c r="R61" t="str">
        <f t="shared" si="5"/>
        <v>Astrophysics</v>
      </c>
      <c r="S61" t="str">
        <f t="shared" si="6"/>
        <v>Tadaany (IRE)</v>
      </c>
      <c r="V61">
        <f t="shared" si="7"/>
        <v>69</v>
      </c>
      <c r="W61">
        <f t="shared" si="8"/>
        <v>17</v>
      </c>
      <c r="X61">
        <f>IF(ISNA(W61),"",W61)</f>
        <v>17</v>
      </c>
      <c r="Y61">
        <f t="shared" si="10"/>
        <v>1</v>
      </c>
      <c r="Z61">
        <f t="shared" si="10"/>
        <v>14</v>
      </c>
      <c r="AA61">
        <f t="shared" si="10"/>
        <v>11</v>
      </c>
      <c r="AB61">
        <f t="shared" si="11"/>
        <v>4</v>
      </c>
      <c r="AC61">
        <f t="shared" si="12"/>
        <v>6</v>
      </c>
      <c r="AD61">
        <f t="shared" si="13"/>
        <v>13</v>
      </c>
      <c r="AE61">
        <f t="shared" si="14"/>
        <v>11</v>
      </c>
      <c r="AF61">
        <f t="shared" si="14"/>
        <v>9</v>
      </c>
    </row>
    <row r="62" spans="1:33" hidden="1" outlineLevel="1">
      <c r="A62" t="s">
        <v>116</v>
      </c>
      <c r="B62" t="str">
        <f>IF(OR(D2="5f ", D2="6f ", D2="7f ", D2="1m "), B57, IF(J2="2yo", B59, B53))</f>
        <v>Sfumato</v>
      </c>
      <c r="J62">
        <v>11</v>
      </c>
      <c r="K62" t="str">
        <f t="shared" si="0"/>
        <v>Gaelic Wizard (IRE)</v>
      </c>
      <c r="L62" t="str">
        <f t="shared" si="0"/>
        <v>Optimickstickhill</v>
      </c>
      <c r="M62" t="str">
        <f t="shared" si="0"/>
        <v>Billiebrookedit (IRE)</v>
      </c>
      <c r="N62" t="str">
        <f t="shared" si="1"/>
        <v>Optimickstickhill</v>
      </c>
      <c r="O62" t="str">
        <f t="shared" si="2"/>
        <v>Billiebrookedit (IRE)</v>
      </c>
      <c r="P62" t="str">
        <f t="shared" si="3"/>
        <v>Tadaany (IRE)</v>
      </c>
      <c r="Q62" t="str">
        <f t="shared" si="4"/>
        <v>Tadaany (IRE)</v>
      </c>
      <c r="R62" t="str">
        <f t="shared" si="5"/>
        <v>Mable Lee (IRE)</v>
      </c>
      <c r="S62" t="str">
        <f t="shared" si="6"/>
        <v>Zorawar (FR)</v>
      </c>
      <c r="V62">
        <f t="shared" si="7"/>
        <v>66</v>
      </c>
      <c r="W62">
        <f t="shared" si="8"/>
        <v>6</v>
      </c>
      <c r="X62">
        <f t="shared" ref="X62:X80" si="18">IF(ISNA(W62),"",W62)</f>
        <v>6</v>
      </c>
      <c r="Y62">
        <f t="shared" si="10"/>
        <v>4</v>
      </c>
      <c r="Z62">
        <f t="shared" si="10"/>
        <v>11</v>
      </c>
      <c r="AA62">
        <f t="shared" si="10"/>
        <v>8</v>
      </c>
      <c r="AB62">
        <f t="shared" si="11"/>
        <v>7</v>
      </c>
      <c r="AC62">
        <f t="shared" si="12"/>
        <v>16</v>
      </c>
      <c r="AD62">
        <f t="shared" si="13"/>
        <v>11</v>
      </c>
      <c r="AE62">
        <f t="shared" si="14"/>
        <v>8</v>
      </c>
      <c r="AF62">
        <f t="shared" si="14"/>
        <v>1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Danehill Desert (IRE)</v>
      </c>
      <c r="C63" t="str">
        <f>IF(G68="Handicap", INDEX(B53:B55,(MATCH(LARGE(D53:D55,3),D53:D55,0))))</f>
        <v>Mable Lee (IRE)</v>
      </c>
      <c r="D63" t="str">
        <f>IF(G68="Handicap", INDEX(B53:B55,(MATCH(LARGE(E53:E55,1),E53:E55,0))))</f>
        <v>Danehill Desert (IRE)</v>
      </c>
      <c r="G63" t="s">
        <v>68</v>
      </c>
      <c r="H63">
        <f>COUNTIF(A2:A30, "*")</f>
        <v>16</v>
      </c>
      <c r="J63">
        <v>12</v>
      </c>
      <c r="K63" t="str">
        <f t="shared" si="0"/>
        <v>Billiebrookedit (IRE)</v>
      </c>
      <c r="L63" t="str">
        <f t="shared" si="0"/>
        <v>Billiebrookedit (IRE)</v>
      </c>
      <c r="M63" t="str">
        <f t="shared" si="0"/>
        <v>Supaulette (IRE)</v>
      </c>
      <c r="N63" t="str">
        <f t="shared" si="1"/>
        <v>Camanche Grey (IRE)</v>
      </c>
      <c r="O63" t="str">
        <f t="shared" si="2"/>
        <v>Ventura Secret (IRE)</v>
      </c>
      <c r="P63" t="str">
        <f t="shared" si="3"/>
        <v>Danehill Desert (IRE)</v>
      </c>
      <c r="Q63" t="str">
        <f t="shared" si="4"/>
        <v>Danehill Desert (IRE)</v>
      </c>
      <c r="R63" t="str">
        <f t="shared" si="5"/>
        <v>Ventura Secret (IRE)</v>
      </c>
      <c r="S63" t="str">
        <f t="shared" si="6"/>
        <v>Billiebrookedit (IRE)</v>
      </c>
      <c r="V63">
        <f t="shared" si="7"/>
        <v>58</v>
      </c>
      <c r="W63">
        <f t="shared" si="8"/>
        <v>0</v>
      </c>
      <c r="X63">
        <f t="shared" si="18"/>
        <v>0</v>
      </c>
      <c r="Y63">
        <f t="shared" si="10"/>
        <v>5</v>
      </c>
      <c r="Z63">
        <f t="shared" si="10"/>
        <v>5</v>
      </c>
      <c r="AA63">
        <f t="shared" si="10"/>
        <v>6</v>
      </c>
      <c r="AB63">
        <f t="shared" si="11"/>
        <v>3</v>
      </c>
      <c r="AC63">
        <f t="shared" si="12"/>
        <v>11</v>
      </c>
      <c r="AD63">
        <f t="shared" si="13"/>
        <v>6</v>
      </c>
      <c r="AE63">
        <f t="shared" si="14"/>
        <v>14</v>
      </c>
      <c r="AF63">
        <f t="shared" si="14"/>
        <v>8</v>
      </c>
    </row>
    <row r="64" spans="1:33" hidden="1" outlineLevel="1">
      <c r="A64" t="s">
        <v>48</v>
      </c>
      <c r="B64" t="str">
        <f>INDEX(B53:B63,MODE(MATCH(B53:B63,B53:B63,0)))</f>
        <v>Sfumato</v>
      </c>
      <c r="C64">
        <f>INDEX(AF$2:AF$20,MATCH(B64,A$2:A$20,0))</f>
        <v>4.5</v>
      </c>
      <c r="D64">
        <v>1</v>
      </c>
      <c r="E64">
        <f>SUMIF(B53:B61, B64, G53:G61)</f>
        <v>0.14202923498426229</v>
      </c>
      <c r="F64">
        <v>0</v>
      </c>
      <c r="G64" t="str">
        <f>K2</f>
        <v>Racing UK Profits Returned To Racing Apprentice Handicap (Div 2)</v>
      </c>
      <c r="J64">
        <v>13</v>
      </c>
      <c r="K64" t="str">
        <f t="shared" si="0"/>
        <v>Zorawar (FR)</v>
      </c>
      <c r="L64" t="str">
        <f t="shared" si="0"/>
        <v>Ventura Secret (IRE)</v>
      </c>
      <c r="M64" t="str">
        <f t="shared" si="0"/>
        <v>Ganton Par</v>
      </c>
      <c r="N64" t="str">
        <f t="shared" si="1"/>
        <v>Tadaany (IRE)</v>
      </c>
      <c r="O64" t="str">
        <f t="shared" si="2"/>
        <v>Gaelic Wizard (IRE)</v>
      </c>
      <c r="P64" t="str">
        <f t="shared" si="3"/>
        <v>Astrophysics</v>
      </c>
      <c r="Q64" t="str">
        <f t="shared" si="4"/>
        <v>Astrophysics</v>
      </c>
      <c r="R64" t="str">
        <f t="shared" si="5"/>
        <v>Sfumato</v>
      </c>
      <c r="S64" t="str">
        <f t="shared" si="6"/>
        <v>Ganton Par</v>
      </c>
      <c r="V64">
        <f t="shared" si="7"/>
        <v>43</v>
      </c>
      <c r="W64">
        <f t="shared" si="8"/>
        <v>-12</v>
      </c>
      <c r="X64">
        <f t="shared" si="18"/>
        <v>-12</v>
      </c>
      <c r="Y64">
        <f t="shared" si="10"/>
        <v>11</v>
      </c>
      <c r="Z64">
        <f t="shared" si="10"/>
        <v>7</v>
      </c>
      <c r="AA64">
        <f t="shared" si="10"/>
        <v>4</v>
      </c>
      <c r="AB64">
        <f t="shared" si="11"/>
        <v>1</v>
      </c>
      <c r="AC64">
        <f t="shared" si="12"/>
        <v>3</v>
      </c>
      <c r="AD64">
        <f t="shared" si="13"/>
        <v>10</v>
      </c>
      <c r="AE64">
        <f t="shared" si="14"/>
        <v>4</v>
      </c>
      <c r="AF64">
        <f t="shared" si="14"/>
        <v>3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6f </v>
      </c>
      <c r="H65">
        <f>LARGE(G58:G60, 1)</f>
        <v>0.27053140096618356</v>
      </c>
      <c r="J65">
        <v>14</v>
      </c>
      <c r="K65" t="str">
        <f t="shared" si="0"/>
        <v>Supaulette (IRE)</v>
      </c>
      <c r="L65" t="str">
        <f t="shared" si="0"/>
        <v>Declamation (IRE)</v>
      </c>
      <c r="M65" t="str">
        <f t="shared" si="0"/>
        <v>Optimickstickhill</v>
      </c>
      <c r="N65" t="str">
        <f t="shared" si="1"/>
        <v>Billiebrookedit (IRE)</v>
      </c>
      <c r="O65" t="str">
        <f t="shared" si="2"/>
        <v>Astrophysics</v>
      </c>
      <c r="P65" t="str">
        <f t="shared" si="3"/>
        <v>Ganton Par</v>
      </c>
      <c r="Q65" t="str">
        <f t="shared" si="4"/>
        <v>Ganton Par</v>
      </c>
      <c r="R65" t="str">
        <f t="shared" si="5"/>
        <v>Ganton Par</v>
      </c>
      <c r="S65" t="str">
        <f t="shared" si="6"/>
        <v>Gaelic Wizard (IRE)</v>
      </c>
      <c r="V65">
        <f t="shared" si="7"/>
        <v>56</v>
      </c>
      <c r="W65">
        <f t="shared" si="8"/>
        <v>5</v>
      </c>
      <c r="X65">
        <f t="shared" si="18"/>
        <v>5</v>
      </c>
      <c r="Y65">
        <f t="shared" si="10"/>
        <v>6</v>
      </c>
      <c r="Z65">
        <f t="shared" si="10"/>
        <v>2</v>
      </c>
      <c r="AA65">
        <f t="shared" si="10"/>
        <v>7</v>
      </c>
      <c r="AB65">
        <f t="shared" si="11"/>
        <v>9</v>
      </c>
      <c r="AC65">
        <f t="shared" si="12"/>
        <v>12</v>
      </c>
      <c r="AD65">
        <f t="shared" si="13"/>
        <v>4</v>
      </c>
      <c r="AE65">
        <f t="shared" si="14"/>
        <v>5</v>
      </c>
      <c r="AF65">
        <f t="shared" si="14"/>
        <v>11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3493</v>
      </c>
      <c r="H66">
        <f ca="1">LARGE(F53:F55, 1)</f>
        <v>0.14202923498426229</v>
      </c>
      <c r="J66">
        <v>15</v>
      </c>
      <c r="K66" t="str">
        <f t="shared" si="0"/>
        <v>Camanche Grey (IRE)</v>
      </c>
      <c r="L66" t="str">
        <f t="shared" si="0"/>
        <v>Gaelic Wizard (IRE)</v>
      </c>
      <c r="M66" t="str">
        <f t="shared" si="0"/>
        <v>Declamation (IRE)</v>
      </c>
      <c r="N66" t="str">
        <f t="shared" si="1"/>
        <v>Supaulette (IRE)</v>
      </c>
      <c r="O66" t="str">
        <f t="shared" si="2"/>
        <v>Camanche Grey (IRE)</v>
      </c>
      <c r="P66" t="str">
        <f t="shared" si="3"/>
        <v>Gilmer (IRE)</v>
      </c>
      <c r="Q66" t="str">
        <f t="shared" si="4"/>
        <v>Gilmer (IRE)</v>
      </c>
      <c r="R66" t="str">
        <f t="shared" si="5"/>
        <v>Whigwham</v>
      </c>
      <c r="S66" t="str">
        <f t="shared" si="6"/>
        <v>Declamation (IRE)</v>
      </c>
      <c r="V66">
        <f t="shared" si="7"/>
        <v>78</v>
      </c>
      <c r="W66">
        <f t="shared" si="8"/>
        <v>14</v>
      </c>
      <c r="X66">
        <f t="shared" si="18"/>
        <v>14</v>
      </c>
      <c r="Y66">
        <f t="shared" si="10"/>
        <v>7</v>
      </c>
      <c r="Z66">
        <f t="shared" si="10"/>
        <v>3</v>
      </c>
      <c r="AA66">
        <f t="shared" si="10"/>
        <v>2</v>
      </c>
      <c r="AB66">
        <f t="shared" si="11"/>
        <v>13</v>
      </c>
      <c r="AC66">
        <f t="shared" si="12"/>
        <v>15</v>
      </c>
      <c r="AD66">
        <f t="shared" si="13"/>
        <v>16</v>
      </c>
      <c r="AE66">
        <f t="shared" si="14"/>
        <v>10</v>
      </c>
      <c r="AF66">
        <f t="shared" si="14"/>
        <v>12</v>
      </c>
    </row>
    <row r="67" spans="1:32" hidden="1" outlineLevel="1">
      <c r="A67" t="s">
        <v>67</v>
      </c>
      <c r="B67" t="str">
        <f ca="1">H67</f>
        <v>Sfumato</v>
      </c>
      <c r="F67">
        <f>IF(H63&lt;11, F66+1, F66)</f>
        <v>0</v>
      </c>
      <c r="G67" t="str">
        <f>G2</f>
        <v>Soft</v>
      </c>
      <c r="H67" t="str">
        <f ca="1">INDEX(B53:B55,MATCH(H66,F53:F55,0))</f>
        <v>Sfumato</v>
      </c>
      <c r="J67">
        <v>16</v>
      </c>
      <c r="K67" t="str">
        <f t="shared" si="0"/>
        <v>Tadaany (IRE)</v>
      </c>
      <c r="L67" t="str">
        <f t="shared" si="0"/>
        <v>Whigwham</v>
      </c>
      <c r="M67" t="str">
        <f t="shared" si="0"/>
        <v>Whigwham</v>
      </c>
      <c r="N67" t="str">
        <f t="shared" si="1"/>
        <v>Ganton Par</v>
      </c>
      <c r="O67" t="str">
        <f t="shared" si="2"/>
        <v>Whigwham</v>
      </c>
      <c r="P67" t="str">
        <f t="shared" si="3"/>
        <v>Whigwham</v>
      </c>
      <c r="Q67" t="str">
        <f t="shared" si="4"/>
        <v>Whigwham</v>
      </c>
      <c r="R67" t="str">
        <f t="shared" si="5"/>
        <v>Zorawar (FR)</v>
      </c>
      <c r="S67" t="str">
        <f t="shared" si="6"/>
        <v>Whigwham</v>
      </c>
      <c r="V67">
        <f t="shared" si="7"/>
        <v>27</v>
      </c>
      <c r="W67">
        <f t="shared" si="8"/>
        <v>-24</v>
      </c>
      <c r="X67">
        <f t="shared" si="18"/>
        <v>-24</v>
      </c>
      <c r="Y67">
        <f t="shared" si="10"/>
        <v>8</v>
      </c>
      <c r="Z67">
        <f t="shared" si="10"/>
        <v>1</v>
      </c>
      <c r="AA67">
        <f t="shared" si="10"/>
        <v>1</v>
      </c>
      <c r="AB67">
        <f t="shared" si="11"/>
        <v>10</v>
      </c>
      <c r="AC67">
        <f t="shared" si="12"/>
        <v>1</v>
      </c>
      <c r="AD67">
        <f t="shared" si="13"/>
        <v>1</v>
      </c>
      <c r="AE67">
        <f t="shared" si="14"/>
        <v>3</v>
      </c>
      <c r="AF67">
        <f t="shared" si="14"/>
        <v>2</v>
      </c>
    </row>
    <row r="68" spans="1:32" hidden="1" outlineLevel="1">
      <c r="A68" t="str">
        <f ca="1">INDEX(B62:B67,MODE(MATCH(B62:B67,B62:B67,0)))</f>
        <v>Sfumato</v>
      </c>
      <c r="B68" t="str">
        <f ca="1">IF(ISNA(A68), B56, A68)</f>
        <v>Sfumato</v>
      </c>
      <c r="C68">
        <f ca="1">INDEX(AF$2:AF$20,MATCH(B68,A$2:A$20,0))</f>
        <v>4.5</v>
      </c>
      <c r="D68">
        <v>1</v>
      </c>
      <c r="F68">
        <f ca="1">IF(E70&gt;0.5, F67+1, F67)</f>
        <v>0</v>
      </c>
      <c r="G68" t="str">
        <f>I2</f>
        <v>Handicap</v>
      </c>
      <c r="H68">
        <f ca="1">IF(G66&gt;10000, G70+1, G70)</f>
        <v>-2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>
        <f t="shared" si="12"/>
        <v>1</v>
      </c>
      <c r="AD68">
        <f t="shared" si="13"/>
        <v>1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Sfumato</v>
      </c>
      <c r="C69">
        <f ca="1">INDEX(AF$2:AF$20,MATCH(B69,A$2:A$20,0))</f>
        <v>4.5</v>
      </c>
      <c r="D69">
        <v>1</v>
      </c>
      <c r="F69">
        <f ca="1">IF(E70&gt;1, F68+1, F68)</f>
        <v>0</v>
      </c>
      <c r="G69">
        <f ca="1">IF(G66&lt;5000, F70-1, F70)</f>
        <v>-1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>
        <f t="shared" si="12"/>
        <v>1</v>
      </c>
      <c r="AD69">
        <f t="shared" si="13"/>
        <v>1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Sfumato</v>
      </c>
      <c r="C70">
        <f ca="1">INDEX(AF$2:AF$20,MATCH(B70,A$2:A$20,0))</f>
        <v>4.5</v>
      </c>
      <c r="D70">
        <v>1</v>
      </c>
      <c r="E70">
        <f ca="1">SUMIF(B53:B61, B70, G53:G61)</f>
        <v>0.14202923498426229</v>
      </c>
      <c r="F70">
        <f ca="1">IF(E70&gt;1.5, F69+1, F69)</f>
        <v>0</v>
      </c>
      <c r="G70">
        <f ca="1">IF(H63&gt;15, G69-1, G69)</f>
        <v>-2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>
        <f t="shared" si="12"/>
        <v>1</v>
      </c>
      <c r="AD70">
        <f t="shared" si="13"/>
        <v>1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>
        <f t="shared" si="12"/>
        <v>1</v>
      </c>
      <c r="AD71">
        <f t="shared" si="13"/>
        <v>1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Danehill Desert (IRE)</v>
      </c>
      <c r="C72">
        <f>C53</f>
        <v>235.40729999999999</v>
      </c>
      <c r="D72">
        <f>(1/C72)*(C72-C73)</f>
        <v>3.6339994554119591E-2</v>
      </c>
      <c r="E72">
        <f>H53</f>
        <v>5</v>
      </c>
      <c r="F72">
        <f>(E72*10)-10</f>
        <v>40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>
        <f t="shared" si="12"/>
        <v>1</v>
      </c>
      <c r="AD72">
        <f t="shared" si="13"/>
        <v>1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Sfumato</v>
      </c>
      <c r="C73">
        <f t="shared" si="19"/>
        <v>226.8526</v>
      </c>
      <c r="D73">
        <f>(1/C73)*(C73-C74)</f>
        <v>7.8864425622628992E-2</v>
      </c>
      <c r="E73">
        <f t="shared" ref="E73:E74" si="20">H54</f>
        <v>4.5</v>
      </c>
      <c r="F73">
        <f>(E73*10)-10</f>
        <v>35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>
        <f t="shared" si="12"/>
        <v>1</v>
      </c>
      <c r="AD73">
        <f t="shared" si="13"/>
        <v>1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Mable Lee (IRE)</v>
      </c>
      <c r="C74">
        <f t="shared" si="19"/>
        <v>208.96199999999999</v>
      </c>
      <c r="E74">
        <f t="shared" si="20"/>
        <v>7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>
        <f t="shared" si="12"/>
        <v>1</v>
      </c>
      <c r="AD74">
        <f t="shared" si="13"/>
        <v>1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>
        <f t="shared" si="12"/>
        <v>1</v>
      </c>
      <c r="AD75">
        <f t="shared" si="13"/>
        <v>1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>
        <f t="shared" si="12"/>
        <v>1</v>
      </c>
      <c r="AD76">
        <f t="shared" si="13"/>
        <v>1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0</v>
      </c>
      <c r="C77">
        <f>SMALL(AF2:AF50, 1)</f>
        <v>0</v>
      </c>
      <c r="D77" t="str">
        <f>IF(G77&lt;=3, "YES", "NO")</f>
        <v>NO</v>
      </c>
      <c r="E77">
        <f>IF(C77=0,SMALL(AF2:AF49,2), C77)</f>
        <v>4.5</v>
      </c>
      <c r="F77">
        <f>IF(E77=0, SMALL(AF2:AF49, 3), E77)</f>
        <v>4.5</v>
      </c>
      <c r="G77">
        <f>IF(F77=0, SMALL(AF2:AF49, 4), F77)</f>
        <v>4.5</v>
      </c>
      <c r="H77" t="str">
        <f>INDEX(A2:A50, MATCH(G77, AF2:AF50, 0))</f>
        <v>Sfumato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>
        <f t="shared" si="12"/>
        <v>1</v>
      </c>
      <c r="AD77">
        <f t="shared" si="13"/>
        <v>1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226.8526</v>
      </c>
      <c r="C78">
        <f>(B79-B78)+0.01</f>
        <v>8.5646999999999966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>
        <f t="shared" si="12"/>
        <v>1</v>
      </c>
      <c r="AD78">
        <f t="shared" si="13"/>
        <v>1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235.40729999999999</v>
      </c>
      <c r="C79">
        <f>C78/B79</f>
        <v>3.6382474120386227E-2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Sfumato is highly rated.</v>
      </c>
      <c r="H79" t="str">
        <f>INDEX(A2:A50, MATCH(B79, AE2:AE50, 0))</f>
        <v>Danehill Desert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>
        <f t="shared" si="12"/>
        <v>1</v>
      </c>
      <c r="AD79">
        <f t="shared" si="13"/>
        <v>1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19.3307</v>
      </c>
      <c r="C80">
        <f>(B81-B80)+0.01</f>
        <v>0.01</v>
      </c>
      <c r="D80" t="str">
        <f>D2</f>
        <v xml:space="preserve">6f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>
        <f t="shared" si="12"/>
        <v>1</v>
      </c>
      <c r="AD80">
        <f t="shared" si="13"/>
        <v>1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19.3307</v>
      </c>
      <c r="C81">
        <f>C80/B81</f>
        <v>5.1731184075072296E-4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Whigwham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Redcar</v>
      </c>
    </row>
    <row r="82" spans="1:19" hidden="1" outlineLevel="1">
      <c r="A82" t="s">
        <v>110</v>
      </c>
      <c r="B82">
        <f>INDEX(M2:M49, MATCH(H77, A2:A49, 0))</f>
        <v>96.3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96.3</v>
      </c>
      <c r="C83">
        <f>C82/B83</f>
        <v>1.0384215991692627E-4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Sfumatois the form horse.</v>
      </c>
      <c r="H83" t="str">
        <f>INDEX(A2:A50,MATCH(B83,INDEX(M2:M50,0)))</f>
        <v>Whigwham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2.5659999999999998</v>
      </c>
      <c r="C84">
        <f>(B85-B84)+0.01</f>
        <v>0.30970000000000009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2.8656999999999999</v>
      </c>
      <c r="C85">
        <f>C84/B85</f>
        <v>0.10807132637749942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Supaulette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8.8554999999999993</v>
      </c>
      <c r="C86">
        <f>(B87-B86)+0.01</f>
        <v>13.521099999999999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22.366599999999998</v>
      </c>
      <c r="C87">
        <f>C86/B87</f>
        <v>0.60452192107875136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Danehill Desert (IRE) is 60.45% ahead of Sfumato. </v>
      </c>
      <c r="H87" t="str">
        <f>INDEX(A2:A50, MATCH(B87, AD2:AD50, 0))</f>
        <v>Danehill Desert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0.83699999999999997</v>
      </c>
      <c r="C88">
        <f>B89-B88</f>
        <v>0.9637</v>
      </c>
      <c r="H88" t="str">
        <f>INDEX(X2:X50, MATCH(B88, Y2:Y50, 0))</f>
        <v>Murtagh, Connor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1.8007</v>
      </c>
      <c r="C89">
        <f>C88/B89</f>
        <v>0.5351807630365969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Marsh, Finley is 53.52% ahead of Murtagh, Connor. </v>
      </c>
      <c r="H89" t="str">
        <f>INDEX(X2:X50, MATCH(B89, Y2:Y50, 0))</f>
        <v>Marsh, Finley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49.611800000000002</v>
      </c>
      <c r="C90">
        <f>(B91-B90)+0.01</f>
        <v>13.518199999999995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63.12</v>
      </c>
      <c r="C91">
        <f>(C90+0.01)/(B91+0.01)</f>
        <v>0.21429114525582124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Supaulette (IRE) outperformed Sfumato significantly.</v>
      </c>
      <c r="H91" t="str">
        <f>INDEX(A2:A50, MATCH(B91, N2:N50, 0))</f>
        <v>Supaulette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3</v>
      </c>
      <c r="F92" t="str">
        <f>IF(E92=0, "", IF(E92=1, "*", IF(E92=2, "**", IF(E92=3, "***", IF(E92=4, "****", IF(E92&gt;4, "*****", ""))))))</f>
        <v>***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8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</v>
      </c>
    </row>
    <row r="96" spans="1:19" hidden="1" outlineLevel="1">
      <c r="A96" t="s">
        <v>70</v>
      </c>
      <c r="B96">
        <f>INDEX(Sheet1!H:H, MATCH($A$51, Sheet1!$A:$A,0))</f>
        <v>0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0.375</v>
      </c>
      <c r="C97" t="b">
        <f>IF(AND($B$94&gt;15,B97&gt;0.25),B56)</f>
        <v>0</v>
      </c>
      <c r="D97">
        <f t="shared" si="22"/>
        <v>6</v>
      </c>
      <c r="E97">
        <f t="shared" si="23"/>
        <v>1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0.125</v>
      </c>
      <c r="C101" t="b">
        <f>IF(AND($B$94&gt;15,B101&gt;0.25),B60)</f>
        <v>0</v>
      </c>
      <c r="D101">
        <f t="shared" si="22"/>
        <v>5</v>
      </c>
      <c r="E101">
        <f t="shared" si="23"/>
        <v>2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7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2.140625" bestFit="1" customWidth="1"/>
    <col min="2" max="2" width="18.5703125" bestFit="1" customWidth="1"/>
    <col min="3" max="3" width="18.140625" bestFit="1" customWidth="1"/>
    <col min="4" max="4" width="18.5703125" bestFit="1" customWidth="1"/>
    <col min="5" max="5" width="12" bestFit="1" customWidth="1"/>
    <col min="6" max="6" width="13.28515625" bestFit="1" customWidth="1"/>
    <col min="7" max="7" width="86.28515625" bestFit="1" customWidth="1"/>
    <col min="8" max="8" width="18.5703125" bestFit="1" customWidth="1"/>
    <col min="9" max="9" width="10.140625" bestFit="1" customWidth="1"/>
    <col min="10" max="10" width="16.28515625" bestFit="1" customWidth="1"/>
    <col min="11" max="11" width="80.7109375" bestFit="1" customWidth="1"/>
    <col min="12" max="19" width="22.1406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7.42578125" bestFit="1" customWidth="1"/>
    <col min="25" max="25" width="14.42578125" bestFit="1" customWidth="1"/>
    <col min="26" max="26" width="22.42578125" bestFit="1" customWidth="1"/>
    <col min="27" max="27" width="15" bestFit="1" customWidth="1"/>
    <col min="28" max="28" width="24.57031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1340</v>
      </c>
      <c r="B2" s="1">
        <v>0.67013888888888884</v>
      </c>
      <c r="C2" t="s">
        <v>224</v>
      </c>
      <c r="D2" t="s">
        <v>801</v>
      </c>
      <c r="F2">
        <v>5996</v>
      </c>
      <c r="G2" t="s">
        <v>231</v>
      </c>
      <c r="H2" t="s">
        <v>232</v>
      </c>
      <c r="I2" t="s">
        <v>5</v>
      </c>
      <c r="J2" t="s">
        <v>778</v>
      </c>
      <c r="K2" t="s">
        <v>1339</v>
      </c>
      <c r="L2">
        <v>6</v>
      </c>
      <c r="M2">
        <v>78.91</v>
      </c>
      <c r="N2">
        <v>64.072000000000003</v>
      </c>
      <c r="O2">
        <v>22.4253</v>
      </c>
      <c r="P2">
        <v>6.7866999999999997</v>
      </c>
      <c r="Q2">
        <v>7.8250999999999999</v>
      </c>
      <c r="R2">
        <v>5.9537000000000004</v>
      </c>
      <c r="S2">
        <v>5.4614000000000003</v>
      </c>
      <c r="T2">
        <v>3.3803999999999998</v>
      </c>
      <c r="U2">
        <v>2.4752000000000001</v>
      </c>
      <c r="V2">
        <v>2.6183000000000001</v>
      </c>
      <c r="W2">
        <v>18.816400000000002</v>
      </c>
      <c r="X2" t="s">
        <v>617</v>
      </c>
      <c r="Y2">
        <v>0.3962</v>
      </c>
      <c r="Z2" t="s">
        <v>1341</v>
      </c>
      <c r="AA2">
        <v>0.15989999999999999</v>
      </c>
      <c r="AB2" t="s">
        <v>1342</v>
      </c>
      <c r="AC2">
        <v>0.1399</v>
      </c>
      <c r="AD2">
        <v>24.1617</v>
      </c>
      <c r="AE2" s="23">
        <v>243.58240000000001</v>
      </c>
      <c r="AF2">
        <v>5</v>
      </c>
      <c r="AG2">
        <v>61</v>
      </c>
    </row>
    <row r="3" spans="1:33">
      <c r="A3" t="s">
        <v>1343</v>
      </c>
      <c r="B3" s="1">
        <v>0.67013888888888884</v>
      </c>
      <c r="C3" t="s">
        <v>224</v>
      </c>
      <c r="D3" t="s">
        <v>801</v>
      </c>
      <c r="F3">
        <v>5996</v>
      </c>
      <c r="G3" t="s">
        <v>231</v>
      </c>
      <c r="H3" t="s">
        <v>232</v>
      </c>
      <c r="I3" t="s">
        <v>5</v>
      </c>
      <c r="J3" t="s">
        <v>778</v>
      </c>
      <c r="K3" t="s">
        <v>1339</v>
      </c>
      <c r="L3">
        <v>4</v>
      </c>
      <c r="M3">
        <v>74.605000000000004</v>
      </c>
      <c r="N3">
        <v>64.239999999999995</v>
      </c>
      <c r="O3">
        <v>24.112200000000001</v>
      </c>
      <c r="P3">
        <v>6.1634000000000002</v>
      </c>
      <c r="Q3">
        <v>5.125</v>
      </c>
      <c r="R3">
        <v>0</v>
      </c>
      <c r="S3">
        <v>0</v>
      </c>
      <c r="T3">
        <v>0</v>
      </c>
      <c r="U3">
        <v>0</v>
      </c>
      <c r="V3">
        <v>0</v>
      </c>
      <c r="W3">
        <v>15.9129</v>
      </c>
      <c r="X3" t="s">
        <v>452</v>
      </c>
      <c r="Y3">
        <v>3.0804999999999998</v>
      </c>
      <c r="Z3" t="s">
        <v>615</v>
      </c>
      <c r="AA3">
        <v>1.9027000000000001</v>
      </c>
      <c r="AB3" t="s">
        <v>818</v>
      </c>
      <c r="AC3">
        <v>1.4894000000000001</v>
      </c>
      <c r="AD3">
        <v>6.4</v>
      </c>
      <c r="AE3">
        <v>216.31610000000001</v>
      </c>
      <c r="AF3">
        <v>7</v>
      </c>
      <c r="AG3">
        <v>57</v>
      </c>
    </row>
    <row r="4" spans="1:33">
      <c r="A4" t="s">
        <v>1344</v>
      </c>
      <c r="B4" s="1">
        <v>0.67013888888888884</v>
      </c>
      <c r="C4" t="s">
        <v>224</v>
      </c>
      <c r="D4" t="s">
        <v>801</v>
      </c>
      <c r="F4">
        <v>5996</v>
      </c>
      <c r="G4" t="s">
        <v>231</v>
      </c>
      <c r="H4" t="s">
        <v>232</v>
      </c>
      <c r="I4" t="s">
        <v>5</v>
      </c>
      <c r="J4" t="s">
        <v>778</v>
      </c>
      <c r="K4" t="s">
        <v>1339</v>
      </c>
      <c r="L4">
        <v>7</v>
      </c>
      <c r="M4">
        <v>69.850999999999999</v>
      </c>
      <c r="N4">
        <v>63.483499999999999</v>
      </c>
      <c r="O4">
        <v>23.331</v>
      </c>
      <c r="P4">
        <v>9.9535</v>
      </c>
      <c r="Q4">
        <v>7.9359000000000002</v>
      </c>
      <c r="R4">
        <v>2.6497000000000002</v>
      </c>
      <c r="S4">
        <v>2.9392</v>
      </c>
      <c r="T4">
        <v>2.0760000000000001</v>
      </c>
      <c r="U4">
        <v>1.3339000000000001</v>
      </c>
      <c r="V4">
        <v>1.8666</v>
      </c>
      <c r="W4">
        <v>16.2043</v>
      </c>
      <c r="X4" t="s">
        <v>1222</v>
      </c>
      <c r="Y4">
        <v>0.3886</v>
      </c>
      <c r="Z4" t="s">
        <v>925</v>
      </c>
      <c r="AA4">
        <v>1.3855</v>
      </c>
      <c r="AB4" t="s">
        <v>1345</v>
      </c>
      <c r="AC4">
        <v>0.49580000000000002</v>
      </c>
      <c r="AD4">
        <v>11.241899999999999</v>
      </c>
      <c r="AE4">
        <v>215.13630000000001</v>
      </c>
      <c r="AF4">
        <v>12</v>
      </c>
      <c r="AG4">
        <v>59</v>
      </c>
    </row>
    <row r="5" spans="1:33">
      <c r="A5" t="s">
        <v>1346</v>
      </c>
      <c r="B5" s="1">
        <v>0.67013888888888884</v>
      </c>
      <c r="C5" t="s">
        <v>224</v>
      </c>
      <c r="D5" t="s">
        <v>801</v>
      </c>
      <c r="F5">
        <v>5996</v>
      </c>
      <c r="G5" t="s">
        <v>231</v>
      </c>
      <c r="H5" t="s">
        <v>232</v>
      </c>
      <c r="I5" t="s">
        <v>5</v>
      </c>
      <c r="J5" t="s">
        <v>778</v>
      </c>
      <c r="K5" t="s">
        <v>1339</v>
      </c>
      <c r="L5">
        <v>3</v>
      </c>
      <c r="M5">
        <v>89.8</v>
      </c>
      <c r="N5">
        <v>38.167999999999999</v>
      </c>
      <c r="O5">
        <v>20.613</v>
      </c>
      <c r="P5">
        <v>6.6327999999999996</v>
      </c>
      <c r="Q5">
        <v>4.3072999999999997</v>
      </c>
      <c r="R5">
        <v>3.4401000000000002</v>
      </c>
      <c r="S5">
        <v>0</v>
      </c>
      <c r="T5">
        <v>0</v>
      </c>
      <c r="U5">
        <v>0</v>
      </c>
      <c r="V5">
        <v>0</v>
      </c>
      <c r="W5">
        <v>17.775700000000001</v>
      </c>
      <c r="X5" t="s">
        <v>626</v>
      </c>
      <c r="Y5">
        <v>2.4944999999999999</v>
      </c>
      <c r="Z5" t="s">
        <v>728</v>
      </c>
      <c r="AA5">
        <v>1.5249999999999999</v>
      </c>
      <c r="AB5" t="s">
        <v>762</v>
      </c>
      <c r="AC5">
        <v>1.9535</v>
      </c>
      <c r="AD5">
        <v>18.300799999999999</v>
      </c>
      <c r="AE5">
        <v>212.6748</v>
      </c>
      <c r="AF5">
        <v>5.5</v>
      </c>
      <c r="AG5">
        <v>58</v>
      </c>
    </row>
    <row r="6" spans="1:33">
      <c r="A6" t="s">
        <v>1347</v>
      </c>
      <c r="B6" s="1">
        <v>0.67013888888888884</v>
      </c>
      <c r="C6" t="s">
        <v>224</v>
      </c>
      <c r="D6" t="s">
        <v>801</v>
      </c>
      <c r="F6">
        <v>5996</v>
      </c>
      <c r="G6" t="s">
        <v>231</v>
      </c>
      <c r="H6" t="s">
        <v>232</v>
      </c>
      <c r="I6" t="s">
        <v>5</v>
      </c>
      <c r="J6" t="s">
        <v>778</v>
      </c>
      <c r="K6" t="s">
        <v>1339</v>
      </c>
      <c r="L6">
        <v>6</v>
      </c>
      <c r="M6">
        <v>55.46</v>
      </c>
      <c r="N6">
        <v>58.996000000000002</v>
      </c>
      <c r="O6">
        <v>25.592500000000001</v>
      </c>
      <c r="P6">
        <v>5.6905000000000001</v>
      </c>
      <c r="Q6">
        <v>6.5533999999999999</v>
      </c>
      <c r="R6">
        <v>6.4231999999999996</v>
      </c>
      <c r="S6">
        <v>2.4418000000000002</v>
      </c>
      <c r="T6">
        <v>1.7346999999999999</v>
      </c>
      <c r="U6">
        <v>1.7484</v>
      </c>
      <c r="V6">
        <v>1.0505</v>
      </c>
      <c r="W6">
        <v>15.0364</v>
      </c>
      <c r="Y6">
        <v>0</v>
      </c>
      <c r="Z6" t="s">
        <v>1348</v>
      </c>
      <c r="AA6">
        <v>1.2585</v>
      </c>
      <c r="AB6" t="s">
        <v>1349</v>
      </c>
      <c r="AC6">
        <v>2.4199000000000002</v>
      </c>
      <c r="AD6">
        <v>12.326000000000001</v>
      </c>
      <c r="AE6">
        <v>196.7319</v>
      </c>
      <c r="AF6">
        <v>0</v>
      </c>
      <c r="AG6">
        <v>56</v>
      </c>
    </row>
    <row r="7" spans="1:33">
      <c r="A7" t="s">
        <v>1350</v>
      </c>
      <c r="B7" s="1">
        <v>0.67013888888888884</v>
      </c>
      <c r="C7" t="s">
        <v>224</v>
      </c>
      <c r="D7" t="s">
        <v>801</v>
      </c>
      <c r="F7">
        <v>5996</v>
      </c>
      <c r="G7" t="s">
        <v>231</v>
      </c>
      <c r="H7" t="s">
        <v>232</v>
      </c>
      <c r="I7" t="s">
        <v>5</v>
      </c>
      <c r="J7" t="s">
        <v>778</v>
      </c>
      <c r="K7" t="s">
        <v>1339</v>
      </c>
      <c r="L7">
        <v>3</v>
      </c>
      <c r="M7">
        <v>66.52</v>
      </c>
      <c r="N7">
        <v>53.107500000000002</v>
      </c>
      <c r="O7">
        <v>23.798500000000001</v>
      </c>
      <c r="P7">
        <v>5.8807999999999998</v>
      </c>
      <c r="Q7">
        <v>3.2736000000000001</v>
      </c>
      <c r="R7">
        <v>2.9518</v>
      </c>
      <c r="S7">
        <v>2.1414</v>
      </c>
      <c r="T7">
        <v>0</v>
      </c>
      <c r="U7">
        <v>0</v>
      </c>
      <c r="V7">
        <v>0</v>
      </c>
      <c r="W7">
        <v>17.129300000000001</v>
      </c>
      <c r="X7" t="s">
        <v>614</v>
      </c>
      <c r="Y7">
        <v>2.7254</v>
      </c>
      <c r="Z7" t="s">
        <v>1351</v>
      </c>
      <c r="AA7">
        <v>3.9600000000000003E-2</v>
      </c>
      <c r="AB7" t="s">
        <v>896</v>
      </c>
      <c r="AC7">
        <v>0.69059999999999999</v>
      </c>
      <c r="AD7">
        <v>11.743499999999999</v>
      </c>
      <c r="AE7">
        <v>194.3339</v>
      </c>
      <c r="AF7">
        <v>12</v>
      </c>
      <c r="AG7">
        <v>53</v>
      </c>
    </row>
    <row r="8" spans="1:33">
      <c r="A8" t="s">
        <v>1352</v>
      </c>
      <c r="B8" s="1">
        <v>0.67013888888888884</v>
      </c>
      <c r="C8" t="s">
        <v>224</v>
      </c>
      <c r="D8" t="s">
        <v>801</v>
      </c>
      <c r="F8">
        <v>5996</v>
      </c>
      <c r="G8" t="s">
        <v>231</v>
      </c>
      <c r="H8" t="s">
        <v>232</v>
      </c>
      <c r="I8" t="s">
        <v>5</v>
      </c>
      <c r="J8" t="s">
        <v>778</v>
      </c>
      <c r="K8" t="s">
        <v>1339</v>
      </c>
      <c r="L8">
        <v>3</v>
      </c>
      <c r="M8">
        <v>49.202199999999998</v>
      </c>
      <c r="N8">
        <v>70.9238</v>
      </c>
      <c r="O8">
        <v>18.265799999999999</v>
      </c>
      <c r="P8">
        <v>7.1417999999999999</v>
      </c>
      <c r="Q8">
        <v>4.4194000000000004</v>
      </c>
      <c r="R8">
        <v>0</v>
      </c>
      <c r="S8">
        <v>0</v>
      </c>
      <c r="T8">
        <v>0</v>
      </c>
      <c r="U8">
        <v>0</v>
      </c>
      <c r="V8">
        <v>0</v>
      </c>
      <c r="W8">
        <v>17.3157</v>
      </c>
      <c r="X8" t="s">
        <v>473</v>
      </c>
      <c r="Y8">
        <v>1.5518000000000001</v>
      </c>
      <c r="Z8" t="s">
        <v>334</v>
      </c>
      <c r="AA8">
        <v>2.3921999999999999</v>
      </c>
      <c r="AB8" t="s">
        <v>691</v>
      </c>
      <c r="AC8">
        <v>1.5079</v>
      </c>
      <c r="AD8">
        <v>7.6</v>
      </c>
      <c r="AE8">
        <v>192.21459999999999</v>
      </c>
      <c r="AF8">
        <v>10</v>
      </c>
      <c r="AG8">
        <v>58</v>
      </c>
    </row>
    <row r="9" spans="1:33">
      <c r="A9" t="s">
        <v>1353</v>
      </c>
      <c r="B9" s="1">
        <v>0.67013888888888884</v>
      </c>
      <c r="C9" t="s">
        <v>224</v>
      </c>
      <c r="D9" t="s">
        <v>801</v>
      </c>
      <c r="F9">
        <v>5996</v>
      </c>
      <c r="G9" t="s">
        <v>231</v>
      </c>
      <c r="H9" t="s">
        <v>232</v>
      </c>
      <c r="I9" t="s">
        <v>5</v>
      </c>
      <c r="J9" t="s">
        <v>778</v>
      </c>
      <c r="K9" t="s">
        <v>1339</v>
      </c>
      <c r="L9">
        <v>8</v>
      </c>
      <c r="M9">
        <v>43.589799999999997</v>
      </c>
      <c r="N9">
        <v>65.775999999999996</v>
      </c>
      <c r="O9">
        <v>30.635999999999999</v>
      </c>
      <c r="P9">
        <v>10.750500000000001</v>
      </c>
      <c r="Q9">
        <v>3.6040999999999999</v>
      </c>
      <c r="R9">
        <v>2.7179000000000002</v>
      </c>
      <c r="S9">
        <v>2.3441000000000001</v>
      </c>
      <c r="T9">
        <v>1.3170999999999999</v>
      </c>
      <c r="U9">
        <v>0.93110000000000004</v>
      </c>
      <c r="V9">
        <v>1.2617</v>
      </c>
      <c r="W9">
        <v>16.482900000000001</v>
      </c>
      <c r="X9" t="s">
        <v>454</v>
      </c>
      <c r="Y9">
        <v>0.35399999999999998</v>
      </c>
      <c r="Z9" t="s">
        <v>1354</v>
      </c>
      <c r="AA9">
        <v>8.8200000000000001E-2</v>
      </c>
      <c r="AB9" t="s">
        <v>501</v>
      </c>
      <c r="AC9">
        <v>1.347</v>
      </c>
      <c r="AD9">
        <v>10.054399999999999</v>
      </c>
      <c r="AE9">
        <v>191.25470000000001</v>
      </c>
      <c r="AF9">
        <v>10</v>
      </c>
      <c r="AG9">
        <v>52</v>
      </c>
    </row>
    <row r="10" spans="1:33">
      <c r="A10" t="s">
        <v>1355</v>
      </c>
      <c r="B10" s="1">
        <v>0.67013888888888884</v>
      </c>
      <c r="C10" t="s">
        <v>224</v>
      </c>
      <c r="D10" t="s">
        <v>801</v>
      </c>
      <c r="F10">
        <v>5996</v>
      </c>
      <c r="G10" t="s">
        <v>231</v>
      </c>
      <c r="H10" t="s">
        <v>232</v>
      </c>
      <c r="I10" t="s">
        <v>5</v>
      </c>
      <c r="J10" t="s">
        <v>778</v>
      </c>
      <c r="K10" t="s">
        <v>1339</v>
      </c>
      <c r="L10">
        <v>4</v>
      </c>
      <c r="M10">
        <v>78.010000000000005</v>
      </c>
      <c r="N10">
        <v>35.052999999999997</v>
      </c>
      <c r="O10">
        <v>21.357600000000001</v>
      </c>
      <c r="P10">
        <v>8.4545999999999992</v>
      </c>
      <c r="Q10">
        <v>4.9263000000000003</v>
      </c>
      <c r="R10">
        <v>3.9912000000000001</v>
      </c>
      <c r="S10">
        <v>3.1206999999999998</v>
      </c>
      <c r="T10">
        <v>1.4266000000000001</v>
      </c>
      <c r="U10">
        <v>1.1263000000000001</v>
      </c>
      <c r="V10">
        <v>0.85309999999999997</v>
      </c>
      <c r="W10">
        <v>11.492100000000001</v>
      </c>
      <c r="X10" t="s">
        <v>469</v>
      </c>
      <c r="Y10">
        <v>1.3339000000000001</v>
      </c>
      <c r="Z10" t="s">
        <v>791</v>
      </c>
      <c r="AA10">
        <v>2.2323</v>
      </c>
      <c r="AB10" t="s">
        <v>1085</v>
      </c>
      <c r="AC10">
        <v>1.5051000000000001</v>
      </c>
      <c r="AD10">
        <v>15.7159</v>
      </c>
      <c r="AE10">
        <v>190.59880000000001</v>
      </c>
      <c r="AF10">
        <v>4.5</v>
      </c>
      <c r="AG10">
        <v>52</v>
      </c>
    </row>
    <row r="11" spans="1:33">
      <c r="A11" t="s">
        <v>1356</v>
      </c>
      <c r="B11" s="1">
        <v>0.67013888888888884</v>
      </c>
      <c r="C11" t="s">
        <v>224</v>
      </c>
      <c r="D11" t="s">
        <v>801</v>
      </c>
      <c r="F11">
        <v>5996</v>
      </c>
      <c r="G11" t="s">
        <v>231</v>
      </c>
      <c r="H11" t="s">
        <v>232</v>
      </c>
      <c r="I11" t="s">
        <v>5</v>
      </c>
      <c r="J11" t="s">
        <v>778</v>
      </c>
      <c r="K11" t="s">
        <v>1339</v>
      </c>
      <c r="L11">
        <v>7</v>
      </c>
      <c r="M11">
        <v>52.31</v>
      </c>
      <c r="N11">
        <v>49.375399999999999</v>
      </c>
      <c r="O11">
        <v>19.1006</v>
      </c>
      <c r="P11">
        <v>6.1193999999999997</v>
      </c>
      <c r="Q11">
        <v>6.3952</v>
      </c>
      <c r="R11">
        <v>3.8805999999999998</v>
      </c>
      <c r="S11">
        <v>2.7707000000000002</v>
      </c>
      <c r="T11">
        <v>1.4372</v>
      </c>
      <c r="U11">
        <v>0.9708</v>
      </c>
      <c r="V11">
        <v>0.98809999999999998</v>
      </c>
      <c r="W11">
        <v>17.348600000000001</v>
      </c>
      <c r="X11" t="s">
        <v>637</v>
      </c>
      <c r="Y11">
        <v>0.77739999999999998</v>
      </c>
      <c r="Z11" t="s">
        <v>1087</v>
      </c>
      <c r="AA11">
        <v>0.33229999999999998</v>
      </c>
      <c r="AB11" t="s">
        <v>601</v>
      </c>
      <c r="AC11">
        <v>1.3949</v>
      </c>
      <c r="AD11">
        <v>10.750500000000001</v>
      </c>
      <c r="AE11">
        <v>173.95169999999999</v>
      </c>
      <c r="AF11">
        <v>25</v>
      </c>
      <c r="AG11">
        <v>48</v>
      </c>
    </row>
    <row r="12" spans="1:33">
      <c r="A12" t="s">
        <v>1357</v>
      </c>
      <c r="B12" s="1">
        <v>0.67013888888888884</v>
      </c>
      <c r="C12" t="s">
        <v>224</v>
      </c>
      <c r="D12" t="s">
        <v>801</v>
      </c>
      <c r="F12">
        <v>5996</v>
      </c>
      <c r="G12" t="s">
        <v>231</v>
      </c>
      <c r="H12" t="s">
        <v>232</v>
      </c>
      <c r="I12" t="s">
        <v>5</v>
      </c>
      <c r="J12" t="s">
        <v>778</v>
      </c>
      <c r="K12" t="s">
        <v>1339</v>
      </c>
      <c r="L12">
        <v>3</v>
      </c>
      <c r="M12">
        <v>58.284199999999998</v>
      </c>
      <c r="N12">
        <v>31.6648</v>
      </c>
      <c r="O12">
        <v>25.837399999999999</v>
      </c>
      <c r="P12">
        <v>11.985799999999999</v>
      </c>
      <c r="Q12">
        <v>3.8323</v>
      </c>
      <c r="R12">
        <v>2.1248999999999998</v>
      </c>
      <c r="S12">
        <v>1.8151999999999999</v>
      </c>
      <c r="T12">
        <v>1.179</v>
      </c>
      <c r="U12">
        <v>0</v>
      </c>
      <c r="V12">
        <v>0</v>
      </c>
      <c r="W12">
        <v>10.928599999999999</v>
      </c>
      <c r="X12" t="s">
        <v>634</v>
      </c>
      <c r="Y12">
        <v>1.8056000000000001</v>
      </c>
      <c r="Z12" t="s">
        <v>709</v>
      </c>
      <c r="AA12">
        <v>1.3294999999999999</v>
      </c>
      <c r="AB12" t="s">
        <v>753</v>
      </c>
      <c r="AC12">
        <v>1.1456</v>
      </c>
      <c r="AD12">
        <v>17.461099999999998</v>
      </c>
      <c r="AE12">
        <v>171.87100000000001</v>
      </c>
      <c r="AF12">
        <v>12</v>
      </c>
      <c r="AG12">
        <v>58</v>
      </c>
    </row>
    <row r="13" spans="1:33">
      <c r="A13" t="s">
        <v>1358</v>
      </c>
      <c r="B13" s="1">
        <v>0.67013888888888884</v>
      </c>
      <c r="C13" t="s">
        <v>224</v>
      </c>
      <c r="D13" t="s">
        <v>801</v>
      </c>
      <c r="F13">
        <v>5996</v>
      </c>
      <c r="G13" t="s">
        <v>231</v>
      </c>
      <c r="H13" t="s">
        <v>232</v>
      </c>
      <c r="I13" t="s">
        <v>5</v>
      </c>
      <c r="J13" t="s">
        <v>778</v>
      </c>
      <c r="K13" t="s">
        <v>1339</v>
      </c>
      <c r="L13">
        <v>4</v>
      </c>
      <c r="M13">
        <v>45.901299999999999</v>
      </c>
      <c r="N13">
        <v>55.926299999999998</v>
      </c>
      <c r="O13">
        <v>23.3948</v>
      </c>
      <c r="P13">
        <v>7.9257999999999997</v>
      </c>
      <c r="Q13">
        <v>3.8452999999999999</v>
      </c>
      <c r="R13">
        <v>4.2367999999999997</v>
      </c>
      <c r="S13">
        <v>1.3209</v>
      </c>
      <c r="T13">
        <v>1.4823</v>
      </c>
      <c r="U13">
        <v>1.2363999999999999</v>
      </c>
      <c r="V13">
        <v>1.2722</v>
      </c>
      <c r="W13">
        <v>15.2629</v>
      </c>
      <c r="X13" t="s">
        <v>465</v>
      </c>
      <c r="Y13">
        <v>0.59179999999999999</v>
      </c>
      <c r="Z13" t="s">
        <v>545</v>
      </c>
      <c r="AA13">
        <v>0.2475</v>
      </c>
      <c r="AB13" t="s">
        <v>961</v>
      </c>
      <c r="AC13">
        <v>1.9554</v>
      </c>
      <c r="AD13">
        <v>4.5</v>
      </c>
      <c r="AE13">
        <v>169.09960000000001</v>
      </c>
      <c r="AF13">
        <v>20</v>
      </c>
      <c r="AG13">
        <v>45</v>
      </c>
    </row>
    <row r="14" spans="1:33">
      <c r="A14" t="s">
        <v>1359</v>
      </c>
      <c r="B14" s="1">
        <v>0.67013888888888884</v>
      </c>
      <c r="C14" t="s">
        <v>224</v>
      </c>
      <c r="D14" t="s">
        <v>801</v>
      </c>
      <c r="F14">
        <v>5996</v>
      </c>
      <c r="G14" t="s">
        <v>231</v>
      </c>
      <c r="H14" t="s">
        <v>232</v>
      </c>
      <c r="I14" t="s">
        <v>5</v>
      </c>
      <c r="J14" t="s">
        <v>778</v>
      </c>
      <c r="K14" t="s">
        <v>1339</v>
      </c>
      <c r="L14">
        <v>3</v>
      </c>
      <c r="M14">
        <v>48.022399999999998</v>
      </c>
      <c r="N14">
        <v>50.4129</v>
      </c>
      <c r="O14">
        <v>15.949</v>
      </c>
      <c r="P14">
        <v>8.9201999999999995</v>
      </c>
      <c r="Q14">
        <v>7.3624999999999998</v>
      </c>
      <c r="R14">
        <v>2.8334000000000001</v>
      </c>
      <c r="S14">
        <v>2.6939000000000002</v>
      </c>
      <c r="T14">
        <v>1.6422000000000001</v>
      </c>
      <c r="U14">
        <v>0.8327</v>
      </c>
      <c r="V14">
        <v>1.1236999999999999</v>
      </c>
      <c r="W14">
        <v>15.459300000000001</v>
      </c>
      <c r="X14" t="s">
        <v>477</v>
      </c>
      <c r="Y14">
        <v>1.1019000000000001</v>
      </c>
      <c r="Z14" t="s">
        <v>797</v>
      </c>
      <c r="AA14">
        <v>0.28089999999999998</v>
      </c>
      <c r="AB14" t="s">
        <v>628</v>
      </c>
      <c r="AC14">
        <v>1.5742</v>
      </c>
      <c r="AD14">
        <v>8.5474999999999994</v>
      </c>
      <c r="AE14">
        <v>166.7567</v>
      </c>
      <c r="AF14">
        <v>20</v>
      </c>
      <c r="AG14">
        <v>55</v>
      </c>
    </row>
    <row r="15" spans="1:33">
      <c r="A15" t="s">
        <v>1360</v>
      </c>
      <c r="B15" s="1">
        <v>0.67013888888888884</v>
      </c>
      <c r="C15" t="s">
        <v>224</v>
      </c>
      <c r="D15" t="s">
        <v>801</v>
      </c>
      <c r="F15">
        <v>5996</v>
      </c>
      <c r="G15" t="s">
        <v>231</v>
      </c>
      <c r="H15" t="s">
        <v>232</v>
      </c>
      <c r="I15" t="s">
        <v>5</v>
      </c>
      <c r="J15" t="s">
        <v>778</v>
      </c>
      <c r="K15" t="s">
        <v>1339</v>
      </c>
      <c r="L15">
        <v>5</v>
      </c>
      <c r="M15">
        <v>61.1935</v>
      </c>
      <c r="N15">
        <v>30.116</v>
      </c>
      <c r="O15">
        <v>18.9894</v>
      </c>
      <c r="P15">
        <v>7.6779999999999999</v>
      </c>
      <c r="Q15">
        <v>5.1132999999999997</v>
      </c>
      <c r="R15">
        <v>3.5066000000000002</v>
      </c>
      <c r="S15">
        <v>2.7753000000000001</v>
      </c>
      <c r="T15">
        <v>2.1307999999999998</v>
      </c>
      <c r="U15">
        <v>1.6269</v>
      </c>
      <c r="V15">
        <v>1.9178999999999999</v>
      </c>
      <c r="W15">
        <v>15.6793</v>
      </c>
      <c r="X15" t="s">
        <v>458</v>
      </c>
      <c r="Y15">
        <v>0.37619999999999998</v>
      </c>
      <c r="Z15" t="s">
        <v>1361</v>
      </c>
      <c r="AA15">
        <v>0.5454</v>
      </c>
      <c r="AB15" t="s">
        <v>911</v>
      </c>
      <c r="AC15">
        <v>0.35699999999999998</v>
      </c>
      <c r="AD15">
        <v>13.585599999999999</v>
      </c>
      <c r="AE15">
        <v>165.59129999999999</v>
      </c>
      <c r="AF15">
        <v>20</v>
      </c>
      <c r="AG15">
        <v>52</v>
      </c>
    </row>
    <row r="16" spans="1:33">
      <c r="A16" t="s">
        <v>1362</v>
      </c>
      <c r="B16" s="1">
        <v>0.67013888888888884</v>
      </c>
      <c r="C16" t="s">
        <v>224</v>
      </c>
      <c r="D16" t="s">
        <v>801</v>
      </c>
      <c r="F16">
        <v>5996</v>
      </c>
      <c r="G16" t="s">
        <v>231</v>
      </c>
      <c r="H16" t="s">
        <v>232</v>
      </c>
      <c r="I16" t="s">
        <v>5</v>
      </c>
      <c r="J16" t="s">
        <v>778</v>
      </c>
      <c r="K16" t="s">
        <v>1339</v>
      </c>
      <c r="L16">
        <v>7</v>
      </c>
      <c r="M16">
        <v>55.367199999999997</v>
      </c>
      <c r="N16">
        <v>29.7254</v>
      </c>
      <c r="O16">
        <v>16.441600000000001</v>
      </c>
      <c r="P16">
        <v>7.2930000000000001</v>
      </c>
      <c r="Q16">
        <v>3.5556999999999999</v>
      </c>
      <c r="R16">
        <v>3.2492000000000001</v>
      </c>
      <c r="S16">
        <v>2.3506999999999998</v>
      </c>
      <c r="T16">
        <v>1.8488</v>
      </c>
      <c r="U16">
        <v>1.1763999999999999</v>
      </c>
      <c r="V16">
        <v>1.2984</v>
      </c>
      <c r="W16">
        <v>17.206399999999999</v>
      </c>
      <c r="X16" t="s">
        <v>461</v>
      </c>
      <c r="Y16">
        <v>0.98309999999999997</v>
      </c>
      <c r="Z16" t="s">
        <v>1363</v>
      </c>
      <c r="AA16">
        <v>1.2623</v>
      </c>
      <c r="AB16" t="s">
        <v>587</v>
      </c>
      <c r="AC16">
        <v>2.1049000000000002</v>
      </c>
      <c r="AD16">
        <v>10.8164</v>
      </c>
      <c r="AE16">
        <v>154.67949999999999</v>
      </c>
      <c r="AF16">
        <v>20</v>
      </c>
      <c r="AG16">
        <v>60</v>
      </c>
    </row>
    <row r="17" spans="1:33">
      <c r="A17" t="s">
        <v>1364</v>
      </c>
      <c r="B17" s="1">
        <v>0.67013888888888884</v>
      </c>
      <c r="C17" t="s">
        <v>224</v>
      </c>
      <c r="D17" t="s">
        <v>801</v>
      </c>
      <c r="F17">
        <v>5996</v>
      </c>
      <c r="G17" t="s">
        <v>231</v>
      </c>
      <c r="H17" t="s">
        <v>232</v>
      </c>
      <c r="I17" t="s">
        <v>5</v>
      </c>
      <c r="J17" t="s">
        <v>778</v>
      </c>
      <c r="K17" t="s">
        <v>1339</v>
      </c>
      <c r="L17">
        <v>3</v>
      </c>
      <c r="M17">
        <v>42.4679</v>
      </c>
      <c r="N17">
        <v>39.339199999999998</v>
      </c>
      <c r="O17">
        <v>11.686299999999999</v>
      </c>
      <c r="P17">
        <v>8.3178999999999998</v>
      </c>
      <c r="Q17">
        <v>4.4683999999999999</v>
      </c>
      <c r="R17">
        <v>2.6153</v>
      </c>
      <c r="S17">
        <v>0</v>
      </c>
      <c r="T17">
        <v>0</v>
      </c>
      <c r="U17">
        <v>0</v>
      </c>
      <c r="V17">
        <v>0</v>
      </c>
      <c r="W17">
        <v>16.752099999999999</v>
      </c>
      <c r="Y17">
        <v>0</v>
      </c>
      <c r="Z17" t="s">
        <v>1365</v>
      </c>
      <c r="AA17">
        <v>0.2059</v>
      </c>
      <c r="AB17" t="s">
        <v>406</v>
      </c>
      <c r="AC17">
        <v>1.5551999999999999</v>
      </c>
      <c r="AD17">
        <v>5.7</v>
      </c>
      <c r="AE17">
        <v>139.19659999999999</v>
      </c>
      <c r="AF17">
        <v>0</v>
      </c>
      <c r="AG17">
        <v>46</v>
      </c>
    </row>
    <row r="18" spans="1:33">
      <c r="A18" t="s">
        <v>1366</v>
      </c>
      <c r="B18" s="1">
        <v>0.67013888888888884</v>
      </c>
      <c r="C18" t="s">
        <v>224</v>
      </c>
      <c r="D18" t="s">
        <v>801</v>
      </c>
      <c r="F18">
        <v>5996</v>
      </c>
      <c r="G18" t="s">
        <v>231</v>
      </c>
      <c r="H18" t="s">
        <v>232</v>
      </c>
      <c r="I18" t="s">
        <v>5</v>
      </c>
      <c r="J18" t="s">
        <v>778</v>
      </c>
      <c r="K18" t="s">
        <v>1339</v>
      </c>
      <c r="L18">
        <v>3</v>
      </c>
      <c r="M18">
        <v>43.026000000000003</v>
      </c>
      <c r="N18">
        <v>33.6218</v>
      </c>
      <c r="O18">
        <v>15.5327</v>
      </c>
      <c r="P18">
        <v>6.0044000000000004</v>
      </c>
      <c r="Q18">
        <v>5.3282999999999996</v>
      </c>
      <c r="R18">
        <v>0</v>
      </c>
      <c r="S18">
        <v>0</v>
      </c>
      <c r="T18">
        <v>0</v>
      </c>
      <c r="U18">
        <v>0</v>
      </c>
      <c r="V18">
        <v>0</v>
      </c>
      <c r="W18">
        <v>18.1829</v>
      </c>
      <c r="Y18">
        <v>0</v>
      </c>
      <c r="Z18" t="s">
        <v>647</v>
      </c>
      <c r="AA18">
        <v>0.31809999999999999</v>
      </c>
      <c r="AB18" t="s">
        <v>311</v>
      </c>
      <c r="AC18">
        <v>1.2121</v>
      </c>
      <c r="AD18">
        <v>3</v>
      </c>
      <c r="AE18">
        <v>135.60919999999999</v>
      </c>
      <c r="AF18">
        <v>0</v>
      </c>
      <c r="AG18">
        <v>55</v>
      </c>
    </row>
    <row r="19" spans="1:33">
      <c r="A19" t="s">
        <v>1367</v>
      </c>
      <c r="B19" s="1">
        <v>0.67013888888888884</v>
      </c>
      <c r="C19" t="s">
        <v>224</v>
      </c>
      <c r="D19" t="s">
        <v>801</v>
      </c>
      <c r="F19">
        <v>5996</v>
      </c>
      <c r="G19" t="s">
        <v>231</v>
      </c>
      <c r="H19" t="s">
        <v>232</v>
      </c>
      <c r="I19" t="s">
        <v>5</v>
      </c>
      <c r="J19" t="s">
        <v>778</v>
      </c>
      <c r="K19" t="s">
        <v>1339</v>
      </c>
      <c r="L19">
        <v>3</v>
      </c>
      <c r="M19">
        <v>42.375</v>
      </c>
      <c r="N19">
        <v>33.295699999999997</v>
      </c>
      <c r="O19">
        <v>21.994900000000001</v>
      </c>
      <c r="P19">
        <v>6.7202000000000002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 t="s">
        <v>1368</v>
      </c>
      <c r="Y19">
        <v>0</v>
      </c>
      <c r="Z19" t="s">
        <v>728</v>
      </c>
      <c r="AA19">
        <v>0.85819999999999996</v>
      </c>
      <c r="AB19" t="s">
        <v>501</v>
      </c>
      <c r="AC19">
        <v>1.7645999999999999</v>
      </c>
      <c r="AD19">
        <v>11</v>
      </c>
      <c r="AE19">
        <v>132.06800000000001</v>
      </c>
      <c r="AF19">
        <v>25</v>
      </c>
      <c r="AG19">
        <v>45</v>
      </c>
    </row>
    <row r="20" spans="1:33">
      <c r="A20" t="s">
        <v>1369</v>
      </c>
      <c r="B20" s="1">
        <v>0.67013888888888884</v>
      </c>
      <c r="C20" t="s">
        <v>224</v>
      </c>
      <c r="D20" t="s">
        <v>801</v>
      </c>
      <c r="F20">
        <v>5996</v>
      </c>
      <c r="G20" t="s">
        <v>231</v>
      </c>
      <c r="H20" t="s">
        <v>232</v>
      </c>
      <c r="I20" t="s">
        <v>5</v>
      </c>
      <c r="J20" t="s">
        <v>778</v>
      </c>
      <c r="K20" t="s">
        <v>1339</v>
      </c>
      <c r="L20">
        <v>3</v>
      </c>
      <c r="M20">
        <v>42.745699999999999</v>
      </c>
      <c r="N20">
        <v>32.236400000000003</v>
      </c>
      <c r="O20">
        <v>18.416799999999999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6.25</v>
      </c>
      <c r="X20" t="s">
        <v>441</v>
      </c>
      <c r="Y20">
        <v>0.95679999999999998</v>
      </c>
      <c r="Z20" t="s">
        <v>442</v>
      </c>
      <c r="AA20">
        <v>1.5294000000000001</v>
      </c>
      <c r="AB20" t="s">
        <v>785</v>
      </c>
      <c r="AC20">
        <v>1.8327</v>
      </c>
      <c r="AD20">
        <v>0.9</v>
      </c>
      <c r="AE20">
        <v>123.84310000000001</v>
      </c>
      <c r="AF20">
        <v>14</v>
      </c>
      <c r="AG20">
        <v>62</v>
      </c>
    </row>
    <row r="21" spans="1:33">
      <c r="A21" t="s">
        <v>1370</v>
      </c>
      <c r="B21" s="1">
        <v>0.67013888888888884</v>
      </c>
      <c r="C21" t="s">
        <v>224</v>
      </c>
      <c r="D21" t="s">
        <v>801</v>
      </c>
      <c r="F21">
        <v>5996</v>
      </c>
      <c r="G21" t="s">
        <v>231</v>
      </c>
      <c r="H21" t="s">
        <v>232</v>
      </c>
      <c r="I21" t="s">
        <v>5</v>
      </c>
      <c r="J21" t="s">
        <v>778</v>
      </c>
      <c r="K21" t="s">
        <v>1339</v>
      </c>
      <c r="L21">
        <v>3</v>
      </c>
      <c r="M21">
        <v>45.599200000000003</v>
      </c>
      <c r="N21">
        <v>26.875399999999999</v>
      </c>
      <c r="O21">
        <v>16.9618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 t="s">
        <v>656</v>
      </c>
      <c r="Y21">
        <v>0.4138</v>
      </c>
      <c r="Z21" t="s">
        <v>1371</v>
      </c>
      <c r="AA21">
        <v>5.5599999999999997E-2</v>
      </c>
      <c r="AB21" t="s">
        <v>902</v>
      </c>
      <c r="AC21">
        <v>1.7733000000000001</v>
      </c>
      <c r="AD21">
        <v>5.4</v>
      </c>
      <c r="AE21">
        <v>114.9541</v>
      </c>
      <c r="AF21">
        <v>25</v>
      </c>
      <c r="AG21">
        <v>47</v>
      </c>
    </row>
    <row r="22" spans="1:33">
      <c r="A22" t="s">
        <v>1372</v>
      </c>
      <c r="B22" s="1">
        <v>0.67013888888888884</v>
      </c>
      <c r="C22" t="s">
        <v>224</v>
      </c>
      <c r="D22" t="s">
        <v>801</v>
      </c>
      <c r="F22">
        <v>5996</v>
      </c>
      <c r="G22" t="s">
        <v>231</v>
      </c>
      <c r="H22" t="s">
        <v>232</v>
      </c>
      <c r="I22" t="s">
        <v>5</v>
      </c>
      <c r="J22" t="s">
        <v>778</v>
      </c>
      <c r="K22" t="s">
        <v>1339</v>
      </c>
      <c r="L22">
        <v>3</v>
      </c>
      <c r="M22">
        <v>28.7425</v>
      </c>
      <c r="N22">
        <v>21.271899999999999</v>
      </c>
      <c r="O22">
        <v>9.7774000000000001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 t="s">
        <v>650</v>
      </c>
      <c r="Y22">
        <v>0.87639999999999996</v>
      </c>
      <c r="Z22" t="s">
        <v>641</v>
      </c>
      <c r="AA22">
        <v>0.68520000000000003</v>
      </c>
      <c r="AB22" t="s">
        <v>396</v>
      </c>
      <c r="AC22">
        <v>1.5553999999999999</v>
      </c>
      <c r="AD22">
        <v>6</v>
      </c>
      <c r="AE22">
        <v>80.6357</v>
      </c>
      <c r="AF22">
        <v>20</v>
      </c>
      <c r="AG22">
        <v>45</v>
      </c>
    </row>
    <row r="51" spans="1:33" hidden="1" outlineLevel="1">
      <c r="A51" t="str">
        <f>C2</f>
        <v>Galway</v>
      </c>
      <c r="B51">
        <f>B2</f>
        <v>0.67013888888888884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Yo Tambien</v>
      </c>
      <c r="L52" t="str">
        <f t="shared" si="0"/>
        <v>Dharma Rain (IRE)</v>
      </c>
      <c r="M52" t="str">
        <f t="shared" si="0"/>
        <v>Paddytheirishman (IRE)</v>
      </c>
      <c r="N52" t="str">
        <f t="shared" ref="N52:N91" si="1">INDEX($A$2:$A$20,(MATCH(LARGE(W$2:W$20,$J52),W$2:W$20,0)))</f>
        <v>One Cool Poet (IRE)</v>
      </c>
      <c r="O52" t="str">
        <f t="shared" ref="O52:O91" si="2">INDEX($A$2:$A$20,(MATCH(LARGE(AA$2:AA$20,$J52),AA$2:AA$20,0)))</f>
        <v>Dharma Rain (IRE)</v>
      </c>
      <c r="P52" t="str">
        <f t="shared" ref="P52:P91" si="3">INDEX($A$2:$A$20,(MATCH(LARGE(Y$2:Y$20,$J52),Y$2:Y$20,0)))</f>
        <v>Shadow Seven (FR)</v>
      </c>
      <c r="Q52" t="str">
        <f t="shared" ref="Q52:Q91" si="4">INDEX($A$2:$A$20,(MATCH(LARGE(Y$2:Y$20,$J52),Y$2:Y$20,0)))</f>
        <v>Shadow Seven (FR)</v>
      </c>
      <c r="R52" t="str">
        <f t="shared" ref="R52:R91" si="5">INDEX($A$2:$A$20,(MATCH(LARGE(AD$2:AD$20,$J52),AD$2:AD$20,0)))</f>
        <v>One Cool Poet (IRE)</v>
      </c>
      <c r="S52" t="str">
        <f t="shared" ref="S52:S80" si="6">A2</f>
        <v>One Cool Poet (IRE)</v>
      </c>
      <c r="V52">
        <f t="shared" ref="V52:V80" si="7">SUM(Y52:AF52)</f>
        <v>107</v>
      </c>
      <c r="W52">
        <f t="shared" ref="W52:W80" si="8">V52-AG2</f>
        <v>46</v>
      </c>
      <c r="X52">
        <f t="shared" ref="X52:X60" si="9">IF(ISNA(W52),"",W52)</f>
        <v>46</v>
      </c>
      <c r="Y52">
        <f t="shared" ref="Y52:AA80" si="10">(($H$63+1)-(RANK(M2,M$2:M$30)))</f>
        <v>20</v>
      </c>
      <c r="Z52">
        <f t="shared" si="10"/>
        <v>18</v>
      </c>
      <c r="AA52">
        <f t="shared" si="10"/>
        <v>14</v>
      </c>
      <c r="AB52">
        <f t="shared" ref="AB52:AB80" si="11">(($H$63+1)-(RANK(W2,W$2:W$30)))</f>
        <v>21</v>
      </c>
      <c r="AC52">
        <f t="shared" ref="AC52:AC80" si="12">(($H$63+1)-(RANK(Y2,Y$2:Y$30)))</f>
        <v>8</v>
      </c>
      <c r="AD52">
        <f t="shared" ref="AD52:AD80" si="13">(($H$63+1)-(RANK(AA2,AA$2:AA$30)))</f>
        <v>4</v>
      </c>
      <c r="AE52">
        <f t="shared" ref="AE52:AF80" si="14">(($H$63+1)-(RANK(AC2,AC$2:AC$30)))</f>
        <v>1</v>
      </c>
      <c r="AF52">
        <f t="shared" si="14"/>
        <v>21</v>
      </c>
      <c r="AG52" t="str">
        <f>INDEX(S52:S92, MATCH(LARGE(X52:X92, 1),X52:X92, 0))</f>
        <v>Yo Tambien</v>
      </c>
    </row>
    <row r="53" spans="1:33" hidden="1" outlineLevel="1">
      <c r="A53" t="s">
        <v>43</v>
      </c>
      <c r="B53" t="str">
        <f>A2</f>
        <v>One Cool Poet (IRE)</v>
      </c>
      <c r="C53">
        <f>AE2</f>
        <v>243.58240000000001</v>
      </c>
      <c r="D53">
        <f>AG2</f>
        <v>61</v>
      </c>
      <c r="E53">
        <f>C53-D53</f>
        <v>182.58240000000001</v>
      </c>
      <c r="F53">
        <f>SUMIF(B53:B61, B53, G53:G61)</f>
        <v>0.3881760028291027</v>
      </c>
      <c r="G53">
        <f>(1/C53)*(C53-C54)</f>
        <v>0.11193871149968142</v>
      </c>
      <c r="H53">
        <f>AF2</f>
        <v>5</v>
      </c>
      <c r="J53">
        <v>2</v>
      </c>
      <c r="K53" t="str">
        <f t="shared" si="0"/>
        <v>One Cool Poet (IRE)</v>
      </c>
      <c r="L53" t="str">
        <f t="shared" si="0"/>
        <v>Paddytheirishman (IRE)</v>
      </c>
      <c r="M53" t="str">
        <f t="shared" si="0"/>
        <v>Sunnyhill Lad (IRE)</v>
      </c>
      <c r="N53" t="str">
        <f t="shared" si="1"/>
        <v>Stormy Falls (IRE)</v>
      </c>
      <c r="O53" t="str">
        <f t="shared" si="2"/>
        <v>Giorni Felice (IRE)</v>
      </c>
      <c r="P53" t="str">
        <f t="shared" si="3"/>
        <v>Carols Return</v>
      </c>
      <c r="Q53" t="str">
        <f t="shared" si="4"/>
        <v>Carols Return</v>
      </c>
      <c r="R53" t="str">
        <f t="shared" si="5"/>
        <v>Yo Tambien</v>
      </c>
      <c r="S53" t="str">
        <f t="shared" si="6"/>
        <v>Shadow Seven (FR)</v>
      </c>
      <c r="V53">
        <f t="shared" si="7"/>
        <v>122</v>
      </c>
      <c r="W53">
        <f t="shared" si="8"/>
        <v>65</v>
      </c>
      <c r="X53">
        <f t="shared" si="9"/>
        <v>65</v>
      </c>
      <c r="Y53">
        <f t="shared" si="10"/>
        <v>18</v>
      </c>
      <c r="Z53">
        <f t="shared" si="10"/>
        <v>19</v>
      </c>
      <c r="AA53">
        <f t="shared" si="10"/>
        <v>18</v>
      </c>
      <c r="AB53">
        <f t="shared" si="11"/>
        <v>11</v>
      </c>
      <c r="AC53">
        <f t="shared" si="12"/>
        <v>21</v>
      </c>
      <c r="AD53">
        <f t="shared" si="13"/>
        <v>19</v>
      </c>
      <c r="AE53">
        <f t="shared" si="14"/>
        <v>9</v>
      </c>
      <c r="AF53">
        <f t="shared" si="14"/>
        <v>7</v>
      </c>
    </row>
    <row r="54" spans="1:33" hidden="1" outlineLevel="1">
      <c r="A54" t="s">
        <v>44</v>
      </c>
      <c r="B54" t="str">
        <f>A3</f>
        <v>Shadow Seven (FR)</v>
      </c>
      <c r="C54">
        <f>AE3</f>
        <v>216.31610000000001</v>
      </c>
      <c r="D54">
        <f>AG3</f>
        <v>57</v>
      </c>
      <c r="E54">
        <f t="shared" ref="E54:E55" si="15">C54-D54</f>
        <v>159.31610000000001</v>
      </c>
      <c r="F54">
        <f ca="1">SUMIF(B53:B64, B54, G53:G61)</f>
        <v>0.11527349456257094</v>
      </c>
      <c r="H54">
        <f>AF3</f>
        <v>7</v>
      </c>
      <c r="J54">
        <v>3</v>
      </c>
      <c r="K54" t="str">
        <f t="shared" si="0"/>
        <v>Giorni Felice (IRE)</v>
      </c>
      <c r="L54" t="str">
        <f t="shared" si="0"/>
        <v>Shadow Seven (FR)</v>
      </c>
      <c r="M54" t="str">
        <f t="shared" si="0"/>
        <v>Last Garrison (IRE)</v>
      </c>
      <c r="N54" t="str">
        <f t="shared" si="1"/>
        <v>Yo Tambien</v>
      </c>
      <c r="O54" t="str">
        <f t="shared" si="2"/>
        <v>Shadow Seven (FR)</v>
      </c>
      <c r="P54" t="str">
        <f t="shared" si="3"/>
        <v>Yo Tambien</v>
      </c>
      <c r="Q54" t="str">
        <f t="shared" si="4"/>
        <v>Yo Tambien</v>
      </c>
      <c r="R54" t="str">
        <f t="shared" si="5"/>
        <v>Sunnyhill Lad (IRE)</v>
      </c>
      <c r="S54" t="str">
        <f t="shared" si="6"/>
        <v>El Tren (IRE)</v>
      </c>
      <c r="V54">
        <f t="shared" si="7"/>
        <v>101</v>
      </c>
      <c r="W54">
        <f t="shared" si="8"/>
        <v>42</v>
      </c>
      <c r="X54">
        <f t="shared" si="9"/>
        <v>42</v>
      </c>
      <c r="Y54">
        <f t="shared" si="10"/>
        <v>17</v>
      </c>
      <c r="Z54">
        <f t="shared" si="10"/>
        <v>17</v>
      </c>
      <c r="AA54">
        <f t="shared" si="10"/>
        <v>15</v>
      </c>
      <c r="AB54">
        <f t="shared" si="11"/>
        <v>12</v>
      </c>
      <c r="AC54">
        <f t="shared" si="12"/>
        <v>7</v>
      </c>
      <c r="AD54">
        <f t="shared" si="13"/>
        <v>16</v>
      </c>
      <c r="AE54">
        <f t="shared" si="14"/>
        <v>3</v>
      </c>
      <c r="AF54">
        <f t="shared" si="14"/>
        <v>14</v>
      </c>
    </row>
    <row r="55" spans="1:33" hidden="1" outlineLevel="1">
      <c r="A55" t="s">
        <v>45</v>
      </c>
      <c r="B55" t="str">
        <f>A4</f>
        <v>El Tren (IRE)</v>
      </c>
      <c r="C55">
        <f>AE4</f>
        <v>215.13630000000001</v>
      </c>
      <c r="D55">
        <f>AG4</f>
        <v>59</v>
      </c>
      <c r="E55">
        <f t="shared" si="15"/>
        <v>156.13630000000001</v>
      </c>
      <c r="F55">
        <f ca="1">SUMIF(B53:B64, B55, G53:G61)</f>
        <v>0</v>
      </c>
      <c r="H55">
        <f>AF4</f>
        <v>12</v>
      </c>
      <c r="J55">
        <v>4</v>
      </c>
      <c r="K55" t="str">
        <f t="shared" si="0"/>
        <v>Shadow Seven (FR)</v>
      </c>
      <c r="L55" t="str">
        <f t="shared" si="0"/>
        <v>One Cool Poet (IRE)</v>
      </c>
      <c r="M55" t="str">
        <f t="shared" si="0"/>
        <v>Shadow Seven (FR)</v>
      </c>
      <c r="N55" t="str">
        <f t="shared" si="1"/>
        <v>Greanta (IRE)</v>
      </c>
      <c r="O55" t="str">
        <f t="shared" si="2"/>
        <v>Sigismund (IRE)</v>
      </c>
      <c r="P55" t="str">
        <f t="shared" si="3"/>
        <v>Sunnyhill Lad (IRE)</v>
      </c>
      <c r="Q55" t="str">
        <f t="shared" si="4"/>
        <v>Sunnyhill Lad (IRE)</v>
      </c>
      <c r="R55" t="str">
        <f t="shared" si="5"/>
        <v>Giorni Felice (IRE)</v>
      </c>
      <c r="S55" t="str">
        <f t="shared" si="6"/>
        <v>Yo Tambien</v>
      </c>
      <c r="V55">
        <f t="shared" si="7"/>
        <v>135</v>
      </c>
      <c r="W55">
        <f t="shared" si="8"/>
        <v>77</v>
      </c>
      <c r="X55">
        <f t="shared" si="9"/>
        <v>77</v>
      </c>
      <c r="Y55">
        <f t="shared" si="10"/>
        <v>21</v>
      </c>
      <c r="Z55">
        <f t="shared" si="10"/>
        <v>10</v>
      </c>
      <c r="AA55">
        <f t="shared" si="10"/>
        <v>11</v>
      </c>
      <c r="AB55">
        <f t="shared" si="11"/>
        <v>19</v>
      </c>
      <c r="AC55">
        <f t="shared" si="12"/>
        <v>19</v>
      </c>
      <c r="AD55">
        <f t="shared" si="13"/>
        <v>17</v>
      </c>
      <c r="AE55">
        <f t="shared" si="14"/>
        <v>18</v>
      </c>
      <c r="AF55">
        <f t="shared" si="14"/>
        <v>20</v>
      </c>
    </row>
    <row r="56" spans="1:33" hidden="1" outlineLevel="1">
      <c r="A56" t="s">
        <v>46</v>
      </c>
      <c r="B56" t="str">
        <f>INDEX(A$2:A$20,MATCH(C56,M$2:M$20,0))</f>
        <v>Yo Tambien</v>
      </c>
      <c r="C56">
        <f>LARGE(M$2:M$20, D56)</f>
        <v>89.8</v>
      </c>
      <c r="D56">
        <v>1</v>
      </c>
      <c r="E56">
        <f>LARGE(M$2:M$20, F56)</f>
        <v>78.91</v>
      </c>
      <c r="F56">
        <v>2</v>
      </c>
      <c r="G56">
        <f t="shared" ref="G56:G61" si="16">IF(C56&gt;0, (1/C56)*(C56-E56), 0.1)</f>
        <v>0.12126948775055679</v>
      </c>
      <c r="H56">
        <f t="shared" ref="H56:H61" si="17">INDEX(AF$2:AF$20,MATCH(B56,A$2:A$20,0))</f>
        <v>5.5</v>
      </c>
      <c r="J56">
        <v>5</v>
      </c>
      <c r="K56" t="str">
        <f t="shared" si="0"/>
        <v>El Tren (IRE)</v>
      </c>
      <c r="L56" t="str">
        <f t="shared" si="0"/>
        <v>El Tren (IRE)</v>
      </c>
      <c r="M56" t="str">
        <f t="shared" si="0"/>
        <v>Carols Return</v>
      </c>
      <c r="N56" t="str">
        <f t="shared" si="1"/>
        <v>Dharma Rain (IRE)</v>
      </c>
      <c r="O56" t="str">
        <f t="shared" si="2"/>
        <v>Yo Tambien</v>
      </c>
      <c r="P56" t="str">
        <f t="shared" si="3"/>
        <v>Dharma Rain (IRE)</v>
      </c>
      <c r="Q56" t="str">
        <f t="shared" si="4"/>
        <v>Dharma Rain (IRE)</v>
      </c>
      <c r="R56" t="str">
        <f t="shared" si="5"/>
        <v>Harvey Specter (IRE)</v>
      </c>
      <c r="S56" t="str">
        <f t="shared" si="6"/>
        <v>Last Garrison (IRE)</v>
      </c>
      <c r="V56">
        <f t="shared" si="7"/>
        <v>109</v>
      </c>
      <c r="W56">
        <f t="shared" si="8"/>
        <v>53</v>
      </c>
      <c r="X56">
        <f t="shared" si="9"/>
        <v>53</v>
      </c>
      <c r="Y56">
        <f t="shared" si="10"/>
        <v>13</v>
      </c>
      <c r="Z56">
        <f t="shared" si="10"/>
        <v>16</v>
      </c>
      <c r="AA56">
        <f t="shared" si="10"/>
        <v>19</v>
      </c>
      <c r="AB56">
        <f t="shared" si="11"/>
        <v>7</v>
      </c>
      <c r="AC56">
        <f t="shared" si="12"/>
        <v>4</v>
      </c>
      <c r="AD56">
        <f t="shared" si="13"/>
        <v>13</v>
      </c>
      <c r="AE56">
        <f t="shared" si="14"/>
        <v>21</v>
      </c>
      <c r="AF56">
        <f t="shared" si="14"/>
        <v>16</v>
      </c>
    </row>
    <row r="57" spans="1:33" hidden="1" outlineLevel="1">
      <c r="A57" t="s">
        <v>25</v>
      </c>
      <c r="B57" t="str">
        <f>INDEX(A$2:A$20,MATCH(C57,W$2:W$20,0))</f>
        <v>One Cool Poet (IRE)</v>
      </c>
      <c r="C57">
        <f>LARGE(W$2:W$20, D57)</f>
        <v>18.816400000000002</v>
      </c>
      <c r="D57">
        <v>1</v>
      </c>
      <c r="E57">
        <f>LARGE(W$2:W$20, F57)</f>
        <v>18.1829</v>
      </c>
      <c r="F57">
        <v>2</v>
      </c>
      <c r="G57">
        <f t="shared" si="16"/>
        <v>3.3667439042537439E-2</v>
      </c>
      <c r="H57">
        <f t="shared" si="17"/>
        <v>5</v>
      </c>
      <c r="J57">
        <v>6</v>
      </c>
      <c r="K57" t="str">
        <f t="shared" si="0"/>
        <v>Carols Return</v>
      </c>
      <c r="L57" t="str">
        <f t="shared" si="0"/>
        <v>Last Garrison (IRE)</v>
      </c>
      <c r="M57" t="str">
        <f t="shared" si="0"/>
        <v>Seapoint (IRE)</v>
      </c>
      <c r="N57" t="str">
        <f t="shared" si="1"/>
        <v>Theophilus (IRE)</v>
      </c>
      <c r="O57" t="str">
        <f t="shared" si="2"/>
        <v>El Tren (IRE)</v>
      </c>
      <c r="P57" t="str">
        <f t="shared" si="3"/>
        <v>Giorni Felice (IRE)</v>
      </c>
      <c r="Q57" t="str">
        <f t="shared" si="4"/>
        <v>Giorni Felice (IRE)</v>
      </c>
      <c r="R57" t="str">
        <f t="shared" si="5"/>
        <v>Last Garrison (IRE)</v>
      </c>
      <c r="S57" t="str">
        <f t="shared" si="6"/>
        <v>Carols Return</v>
      </c>
      <c r="V57">
        <f t="shared" si="7"/>
        <v>102</v>
      </c>
      <c r="W57">
        <f t="shared" si="8"/>
        <v>49</v>
      </c>
      <c r="X57">
        <f t="shared" si="9"/>
        <v>49</v>
      </c>
      <c r="Y57">
        <f t="shared" si="10"/>
        <v>16</v>
      </c>
      <c r="Z57">
        <f t="shared" si="10"/>
        <v>14</v>
      </c>
      <c r="AA57">
        <f t="shared" si="10"/>
        <v>17</v>
      </c>
      <c r="AB57">
        <f t="shared" si="11"/>
        <v>15</v>
      </c>
      <c r="AC57">
        <f t="shared" si="12"/>
        <v>20</v>
      </c>
      <c r="AD57">
        <f t="shared" si="13"/>
        <v>1</v>
      </c>
      <c r="AE57">
        <f t="shared" si="14"/>
        <v>4</v>
      </c>
      <c r="AF57">
        <f t="shared" si="14"/>
        <v>15</v>
      </c>
    </row>
    <row r="58" spans="1:33" hidden="1" outlineLevel="1">
      <c r="A58" t="s">
        <v>28</v>
      </c>
      <c r="B58" t="str">
        <f>INDEX(A$2:A$20,MATCH(C58,AA$2:AA$20,0))</f>
        <v>Dharma Rain (IRE)</v>
      </c>
      <c r="C58">
        <f>LARGE(AA$2:AA$20, D58)</f>
        <v>2.3921999999999999</v>
      </c>
      <c r="D58">
        <v>1</v>
      </c>
      <c r="E58">
        <f>LARGE(AA$2:AA$20, F58)</f>
        <v>2.2323</v>
      </c>
      <c r="F58">
        <v>2</v>
      </c>
      <c r="G58">
        <f t="shared" si="16"/>
        <v>6.6842237271131144E-2</v>
      </c>
      <c r="H58">
        <f t="shared" si="17"/>
        <v>10</v>
      </c>
      <c r="J58">
        <v>7</v>
      </c>
      <c r="K58" t="str">
        <f t="shared" si="0"/>
        <v>Harvey Specter (IRE)</v>
      </c>
      <c r="L58" t="str">
        <f t="shared" si="0"/>
        <v>Seapoint (IRE)</v>
      </c>
      <c r="M58" t="str">
        <f t="shared" si="0"/>
        <v>El Tren (IRE)</v>
      </c>
      <c r="N58" t="str">
        <f t="shared" si="1"/>
        <v>Carols Return</v>
      </c>
      <c r="O58" t="str">
        <f t="shared" si="2"/>
        <v>Sunnyhill Lad (IRE)</v>
      </c>
      <c r="P58" t="str">
        <f t="shared" si="3"/>
        <v>Big Bad Sal (IRE)</v>
      </c>
      <c r="Q58" t="str">
        <f t="shared" si="4"/>
        <v>Big Bad Sal (IRE)</v>
      </c>
      <c r="R58" t="str">
        <f t="shared" si="5"/>
        <v>Carols Return</v>
      </c>
      <c r="S58" t="str">
        <f t="shared" si="6"/>
        <v>Dharma Rain (IRE)</v>
      </c>
      <c r="V58">
        <f t="shared" si="7"/>
        <v>112</v>
      </c>
      <c r="W58">
        <f t="shared" si="8"/>
        <v>54</v>
      </c>
      <c r="X58">
        <f t="shared" si="9"/>
        <v>54</v>
      </c>
      <c r="Y58">
        <f t="shared" si="10"/>
        <v>10</v>
      </c>
      <c r="Z58">
        <f t="shared" si="10"/>
        <v>21</v>
      </c>
      <c r="AA58">
        <f t="shared" si="10"/>
        <v>7</v>
      </c>
      <c r="AB58">
        <f t="shared" si="11"/>
        <v>17</v>
      </c>
      <c r="AC58">
        <f t="shared" si="12"/>
        <v>17</v>
      </c>
      <c r="AD58">
        <f t="shared" si="13"/>
        <v>21</v>
      </c>
      <c r="AE58">
        <f t="shared" si="14"/>
        <v>11</v>
      </c>
      <c r="AF58">
        <f t="shared" si="14"/>
        <v>8</v>
      </c>
    </row>
    <row r="59" spans="1:33" hidden="1" outlineLevel="1">
      <c r="A59" t="s">
        <v>30</v>
      </c>
      <c r="B59" t="str">
        <f>INDEX(A$2:A$20,MATCH(C59,AC$2:AC$20,0))</f>
        <v>Last Garrison (IRE)</v>
      </c>
      <c r="C59">
        <f>LARGE(AC$2:AC$20, D59)</f>
        <v>2.4199000000000002</v>
      </c>
      <c r="D59">
        <v>1</v>
      </c>
      <c r="E59">
        <f>LARGE(AC$2:AC$20, F59)</f>
        <v>2.1049000000000002</v>
      </c>
      <c r="F59">
        <v>2</v>
      </c>
      <c r="G59">
        <f t="shared" si="16"/>
        <v>0.13017066820943013</v>
      </c>
      <c r="H59">
        <f t="shared" si="17"/>
        <v>0</v>
      </c>
      <c r="J59">
        <v>8</v>
      </c>
      <c r="K59" t="str">
        <f t="shared" si="0"/>
        <v>Sunnyhill Lad (IRE)</v>
      </c>
      <c r="L59" t="str">
        <f t="shared" si="0"/>
        <v>Carols Return</v>
      </c>
      <c r="M59" t="str">
        <f t="shared" si="0"/>
        <v>One Cool Poet (IRE)</v>
      </c>
      <c r="N59" t="str">
        <f t="shared" si="1"/>
        <v>Sir Popple (IRE)</v>
      </c>
      <c r="O59" t="str">
        <f t="shared" si="2"/>
        <v>Theophilus (IRE)</v>
      </c>
      <c r="P59" t="str">
        <f t="shared" si="3"/>
        <v>Theophilus (IRE)</v>
      </c>
      <c r="Q59" t="str">
        <f t="shared" si="4"/>
        <v>Theophilus (IRE)</v>
      </c>
      <c r="R59" t="str">
        <f t="shared" si="5"/>
        <v>El Tren (IRE)</v>
      </c>
      <c r="S59" t="str">
        <f t="shared" si="6"/>
        <v>Paddytheirishman (IRE)</v>
      </c>
      <c r="V59">
        <f t="shared" si="7"/>
        <v>85</v>
      </c>
      <c r="W59">
        <f t="shared" si="8"/>
        <v>33</v>
      </c>
      <c r="X59">
        <f t="shared" si="9"/>
        <v>33</v>
      </c>
      <c r="Y59">
        <f t="shared" si="10"/>
        <v>6</v>
      </c>
      <c r="Z59">
        <f t="shared" si="10"/>
        <v>20</v>
      </c>
      <c r="AA59">
        <f t="shared" si="10"/>
        <v>21</v>
      </c>
      <c r="AB59">
        <f t="shared" si="11"/>
        <v>13</v>
      </c>
      <c r="AC59">
        <f t="shared" si="12"/>
        <v>5</v>
      </c>
      <c r="AD59">
        <f t="shared" si="13"/>
        <v>3</v>
      </c>
      <c r="AE59">
        <f t="shared" si="14"/>
        <v>7</v>
      </c>
      <c r="AF59">
        <f t="shared" si="14"/>
        <v>10</v>
      </c>
    </row>
    <row r="60" spans="1:33" hidden="1" outlineLevel="1">
      <c r="A60" t="s">
        <v>26</v>
      </c>
      <c r="B60" t="str">
        <f>INDEX(A$2:A$20,MATCH(C60,Y$2:Y$20,0))</f>
        <v>Shadow Seven (FR)</v>
      </c>
      <c r="C60">
        <f>LARGE(Y$2:Y$20, D60)</f>
        <v>3.0804999999999998</v>
      </c>
      <c r="D60">
        <v>1</v>
      </c>
      <c r="E60">
        <f>LARGE(Y$2:Y$20, F60)</f>
        <v>2.7254</v>
      </c>
      <c r="F60">
        <v>2</v>
      </c>
      <c r="G60">
        <f t="shared" si="16"/>
        <v>0.11527349456257094</v>
      </c>
      <c r="H60">
        <f t="shared" si="17"/>
        <v>7</v>
      </c>
      <c r="J60">
        <v>9</v>
      </c>
      <c r="K60" t="str">
        <f t="shared" si="0"/>
        <v>Last Garrison (IRE)</v>
      </c>
      <c r="L60" t="str">
        <f t="shared" si="0"/>
        <v>Big Bad Sal (IRE)</v>
      </c>
      <c r="M60" t="str">
        <f t="shared" si="0"/>
        <v>The Perch (IRE)</v>
      </c>
      <c r="N60" t="str">
        <f t="shared" si="1"/>
        <v>Paddytheirishman (IRE)</v>
      </c>
      <c r="O60" t="str">
        <f t="shared" si="2"/>
        <v>Last Garrison (IRE)</v>
      </c>
      <c r="P60" t="str">
        <f t="shared" si="3"/>
        <v>Sigismund (IRE)</v>
      </c>
      <c r="Q60" t="str">
        <f t="shared" si="4"/>
        <v>Sigismund (IRE)</v>
      </c>
      <c r="R60" t="str">
        <f t="shared" si="5"/>
        <v>The Perch (IRE)</v>
      </c>
      <c r="S60" t="str">
        <f t="shared" si="6"/>
        <v>Giorni Felice (IRE)</v>
      </c>
      <c r="V60">
        <f t="shared" si="7"/>
        <v>110</v>
      </c>
      <c r="W60">
        <f t="shared" si="8"/>
        <v>58</v>
      </c>
      <c r="X60">
        <f t="shared" si="9"/>
        <v>58</v>
      </c>
      <c r="Y60">
        <f t="shared" si="10"/>
        <v>19</v>
      </c>
      <c r="Z60">
        <f t="shared" si="10"/>
        <v>9</v>
      </c>
      <c r="AA60">
        <f t="shared" si="10"/>
        <v>12</v>
      </c>
      <c r="AB60">
        <f t="shared" si="11"/>
        <v>6</v>
      </c>
      <c r="AC60">
        <f t="shared" si="12"/>
        <v>16</v>
      </c>
      <c r="AD60">
        <f t="shared" si="13"/>
        <v>20</v>
      </c>
      <c r="AE60">
        <f t="shared" si="14"/>
        <v>10</v>
      </c>
      <c r="AF60">
        <f t="shared" si="14"/>
        <v>18</v>
      </c>
    </row>
    <row r="61" spans="1:33" hidden="1" outlineLevel="1">
      <c r="A61" t="s">
        <v>47</v>
      </c>
      <c r="B61" t="str">
        <f>INDEX(A$2:A$20,MATCH(C61,AD$2:AD$20,0))</f>
        <v>One Cool Poet (IRE)</v>
      </c>
      <c r="C61">
        <f>LARGE(AD$2:AD$20, D61)</f>
        <v>24.1617</v>
      </c>
      <c r="D61">
        <v>1</v>
      </c>
      <c r="E61">
        <f>LARGE(AD$2:AD$20, F61)</f>
        <v>18.300799999999999</v>
      </c>
      <c r="F61">
        <v>2</v>
      </c>
      <c r="G61">
        <f t="shared" si="16"/>
        <v>0.24256985228688382</v>
      </c>
      <c r="H61">
        <f t="shared" si="17"/>
        <v>5</v>
      </c>
      <c r="J61">
        <v>10</v>
      </c>
      <c r="K61" t="str">
        <f t="shared" si="0"/>
        <v>Theophilus (IRE)</v>
      </c>
      <c r="L61" t="str">
        <f t="shared" si="0"/>
        <v>Greanta (IRE)</v>
      </c>
      <c r="M61" t="str">
        <f t="shared" si="0"/>
        <v>Giorni Felice (IRE)</v>
      </c>
      <c r="N61" t="str">
        <f t="shared" si="1"/>
        <v>El Tren (IRE)</v>
      </c>
      <c r="O61" t="str">
        <f t="shared" si="2"/>
        <v>The Perch (IRE)</v>
      </c>
      <c r="P61" t="str">
        <f t="shared" si="3"/>
        <v>Greanta (IRE)</v>
      </c>
      <c r="Q61" t="str">
        <f t="shared" si="4"/>
        <v>Greanta (IRE)</v>
      </c>
      <c r="R61" t="str">
        <f t="shared" si="5"/>
        <v>Theophilus (IRE)</v>
      </c>
      <c r="S61" t="str">
        <f t="shared" si="6"/>
        <v>Greanta (IRE)</v>
      </c>
      <c r="V61">
        <f t="shared" si="7"/>
        <v>90</v>
      </c>
      <c r="W61">
        <f t="shared" si="8"/>
        <v>42</v>
      </c>
      <c r="X61">
        <f>IF(ISNA(W61),"",W61)</f>
        <v>42</v>
      </c>
      <c r="Y61">
        <f t="shared" si="10"/>
        <v>11</v>
      </c>
      <c r="Z61">
        <f t="shared" si="10"/>
        <v>12</v>
      </c>
      <c r="AA61">
        <f t="shared" si="10"/>
        <v>10</v>
      </c>
      <c r="AB61">
        <f t="shared" si="11"/>
        <v>18</v>
      </c>
      <c r="AC61">
        <f t="shared" si="12"/>
        <v>11</v>
      </c>
      <c r="AD61">
        <f t="shared" si="13"/>
        <v>9</v>
      </c>
      <c r="AE61">
        <f t="shared" si="14"/>
        <v>8</v>
      </c>
      <c r="AF61">
        <f t="shared" si="14"/>
        <v>11</v>
      </c>
    </row>
    <row r="62" spans="1:33" hidden="1" outlineLevel="1">
      <c r="A62" t="s">
        <v>116</v>
      </c>
      <c r="B62" t="str">
        <f>IF(OR(D2="5f ", D2="6f ", D2="7f ", D2="1m "), B57, IF(J2="2yo", B59, B53))</f>
        <v>One Cool Poet (IRE)</v>
      </c>
      <c r="J62">
        <v>11</v>
      </c>
      <c r="K62" t="str">
        <f t="shared" si="0"/>
        <v>Greanta (IRE)</v>
      </c>
      <c r="L62" t="str">
        <f t="shared" si="0"/>
        <v>Sir Popple (IRE)</v>
      </c>
      <c r="M62" t="str">
        <f t="shared" si="0"/>
        <v>Yo Tambien</v>
      </c>
      <c r="N62" t="str">
        <f t="shared" si="1"/>
        <v>Shadow Seven (FR)</v>
      </c>
      <c r="O62" t="str">
        <f t="shared" si="2"/>
        <v>Harvey Specter (IRE)</v>
      </c>
      <c r="P62" t="str">
        <f t="shared" si="3"/>
        <v>Seapoint (IRE)</v>
      </c>
      <c r="Q62" t="str">
        <f t="shared" si="4"/>
        <v>Seapoint (IRE)</v>
      </c>
      <c r="R62" t="str">
        <f t="shared" si="5"/>
        <v>Greanta (IRE)</v>
      </c>
      <c r="S62" t="str">
        <f t="shared" si="6"/>
        <v>Sunnyhill Lad (IRE)</v>
      </c>
      <c r="V62">
        <f t="shared" si="7"/>
        <v>101</v>
      </c>
      <c r="W62">
        <f t="shared" si="8"/>
        <v>43</v>
      </c>
      <c r="X62">
        <f t="shared" ref="X62:X80" si="18">IF(ISNA(W62),"",W62)</f>
        <v>43</v>
      </c>
      <c r="Y62">
        <f t="shared" si="10"/>
        <v>14</v>
      </c>
      <c r="Z62">
        <f t="shared" si="10"/>
        <v>5</v>
      </c>
      <c r="AA62">
        <f t="shared" si="10"/>
        <v>20</v>
      </c>
      <c r="AB62">
        <f t="shared" si="11"/>
        <v>5</v>
      </c>
      <c r="AC62">
        <f t="shared" si="12"/>
        <v>18</v>
      </c>
      <c r="AD62">
        <f t="shared" si="13"/>
        <v>15</v>
      </c>
      <c r="AE62">
        <f t="shared" si="14"/>
        <v>5</v>
      </c>
      <c r="AF62">
        <f t="shared" si="14"/>
        <v>19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Dharma Rain (IRE)</v>
      </c>
      <c r="C63" t="str">
        <f>IF(G68="Handicap", INDEX(B53:B55,(MATCH(LARGE(D53:D55,3),D53:D55,0))))</f>
        <v>Shadow Seven (FR)</v>
      </c>
      <c r="D63" t="str">
        <f>IF(G68="Handicap", INDEX(B53:B55,(MATCH(LARGE(E53:E55,1),E53:E55,0))))</f>
        <v>One Cool Poet (IRE)</v>
      </c>
      <c r="G63" t="s">
        <v>68</v>
      </c>
      <c r="H63">
        <f>COUNTIF(A2:A30, "*")</f>
        <v>21</v>
      </c>
      <c r="J63">
        <v>12</v>
      </c>
      <c r="K63" t="str">
        <f t="shared" si="0"/>
        <v>Dharma Rain (IRE)</v>
      </c>
      <c r="L63" t="str">
        <f t="shared" si="0"/>
        <v>Yo Tambien</v>
      </c>
      <c r="M63" t="str">
        <f t="shared" si="0"/>
        <v>Greanta (IRE)</v>
      </c>
      <c r="N63" t="str">
        <f t="shared" si="1"/>
        <v>Harvey Specter (IRE)</v>
      </c>
      <c r="O63" t="str">
        <f t="shared" si="2"/>
        <v>Greanta (IRE)</v>
      </c>
      <c r="P63" t="str">
        <f t="shared" si="3"/>
        <v>One Cool Poet (IRE)</v>
      </c>
      <c r="Q63" t="str">
        <f t="shared" si="4"/>
        <v>One Cool Poet (IRE)</v>
      </c>
      <c r="R63" t="str">
        <f t="shared" si="5"/>
        <v>Paddytheirishman (IRE)</v>
      </c>
      <c r="S63" t="str">
        <f t="shared" si="6"/>
        <v>Seapoint (IRE)</v>
      </c>
      <c r="V63">
        <f t="shared" si="7"/>
        <v>85</v>
      </c>
      <c r="W63">
        <f t="shared" si="8"/>
        <v>40</v>
      </c>
      <c r="X63">
        <f t="shared" si="18"/>
        <v>40</v>
      </c>
      <c r="Y63">
        <f t="shared" si="10"/>
        <v>8</v>
      </c>
      <c r="Z63">
        <f t="shared" si="10"/>
        <v>15</v>
      </c>
      <c r="AA63">
        <f t="shared" si="10"/>
        <v>16</v>
      </c>
      <c r="AB63">
        <f t="shared" si="11"/>
        <v>8</v>
      </c>
      <c r="AC63">
        <f t="shared" si="12"/>
        <v>10</v>
      </c>
      <c r="AD63">
        <f t="shared" si="13"/>
        <v>6</v>
      </c>
      <c r="AE63">
        <f t="shared" si="14"/>
        <v>19</v>
      </c>
      <c r="AF63">
        <f t="shared" si="14"/>
        <v>3</v>
      </c>
    </row>
    <row r="64" spans="1:33" hidden="1" outlineLevel="1">
      <c r="A64" t="s">
        <v>48</v>
      </c>
      <c r="B64" t="str">
        <f>INDEX(B53:B63,MODE(MATCH(B53:B63,B53:B63,0)))</f>
        <v>One Cool Poet (IRE)</v>
      </c>
      <c r="C64">
        <f>INDEX(AF$2:AF$20,MATCH(B64,A$2:A$20,0))</f>
        <v>5</v>
      </c>
      <c r="D64">
        <v>1</v>
      </c>
      <c r="E64">
        <f>SUMIF(B53:B61, B64, G53:G61)</f>
        <v>0.3881760028291027</v>
      </c>
      <c r="F64">
        <v>0</v>
      </c>
      <c r="G64" t="str">
        <f>K2</f>
        <v>Reaneys Of Galway Supporting NUIG Volunteer Services Abroad Handicap (45-65) (Div 1)</v>
      </c>
      <c r="J64">
        <v>13</v>
      </c>
      <c r="K64" t="str">
        <f t="shared" si="0"/>
        <v>Big Bad Sal (IRE)</v>
      </c>
      <c r="L64" t="str">
        <f t="shared" si="0"/>
        <v>Giorni Felice (IRE)</v>
      </c>
      <c r="M64" t="str">
        <f t="shared" si="0"/>
        <v>Harvey Specter (IRE)</v>
      </c>
      <c r="N64" t="str">
        <f t="shared" si="1"/>
        <v>Big Bad Sal (IRE)</v>
      </c>
      <c r="O64" t="str">
        <f t="shared" si="2"/>
        <v>Stormy Falls (IRE)</v>
      </c>
      <c r="P64" t="str">
        <f t="shared" si="3"/>
        <v>El Tren (IRE)</v>
      </c>
      <c r="Q64" t="str">
        <f t="shared" si="4"/>
        <v>El Tren (IRE)</v>
      </c>
      <c r="R64" t="str">
        <f t="shared" si="5"/>
        <v>Big Bad Sal (IRE)</v>
      </c>
      <c r="S64" t="str">
        <f t="shared" si="6"/>
        <v>Big Bad Sal (IRE)</v>
      </c>
      <c r="V64">
        <f t="shared" si="7"/>
        <v>80</v>
      </c>
      <c r="W64">
        <f t="shared" si="8"/>
        <v>25</v>
      </c>
      <c r="X64">
        <f t="shared" si="18"/>
        <v>25</v>
      </c>
      <c r="Y64">
        <f t="shared" si="10"/>
        <v>9</v>
      </c>
      <c r="Z64">
        <f t="shared" si="10"/>
        <v>13</v>
      </c>
      <c r="AA64">
        <f t="shared" si="10"/>
        <v>4</v>
      </c>
      <c r="AB64">
        <f t="shared" si="11"/>
        <v>9</v>
      </c>
      <c r="AC64">
        <f t="shared" si="12"/>
        <v>15</v>
      </c>
      <c r="AD64">
        <f t="shared" si="13"/>
        <v>7</v>
      </c>
      <c r="AE64">
        <f t="shared" si="14"/>
        <v>14</v>
      </c>
      <c r="AF64">
        <f t="shared" si="14"/>
        <v>9</v>
      </c>
    </row>
    <row r="65" spans="1:32" hidden="1" outlineLevel="1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1m4f </v>
      </c>
      <c r="H65">
        <f>LARGE(G58:G60, 1)</f>
        <v>0.13017066820943013</v>
      </c>
      <c r="J65">
        <v>14</v>
      </c>
      <c r="K65" t="str">
        <f t="shared" si="0"/>
        <v>Seapoint (IRE)</v>
      </c>
      <c r="L65" t="str">
        <f t="shared" si="0"/>
        <v>Stormy Falls (IRE)</v>
      </c>
      <c r="M65" t="str">
        <f t="shared" si="0"/>
        <v>Sigismund (IRE)</v>
      </c>
      <c r="N65" t="str">
        <f t="shared" si="1"/>
        <v>Seapoint (IRE)</v>
      </c>
      <c r="O65" t="str">
        <f t="shared" si="2"/>
        <v>Big Bad Sal (IRE)</v>
      </c>
      <c r="P65" t="str">
        <f t="shared" si="3"/>
        <v>Harvey Specter (IRE)</v>
      </c>
      <c r="Q65" t="str">
        <f t="shared" si="4"/>
        <v>Harvey Specter (IRE)</v>
      </c>
      <c r="R65" t="str">
        <f t="shared" si="5"/>
        <v>Dharma Rain (IRE)</v>
      </c>
      <c r="S65" t="str">
        <f t="shared" si="6"/>
        <v>Harvey Specter (IRE)</v>
      </c>
      <c r="V65">
        <f t="shared" si="7"/>
        <v>73</v>
      </c>
      <c r="W65">
        <f t="shared" si="8"/>
        <v>21</v>
      </c>
      <c r="X65">
        <f t="shared" si="18"/>
        <v>21</v>
      </c>
      <c r="Y65">
        <f t="shared" si="10"/>
        <v>15</v>
      </c>
      <c r="Z65">
        <f t="shared" si="10"/>
        <v>4</v>
      </c>
      <c r="AA65">
        <f t="shared" si="10"/>
        <v>9</v>
      </c>
      <c r="AB65">
        <f t="shared" si="11"/>
        <v>10</v>
      </c>
      <c r="AC65">
        <f t="shared" si="12"/>
        <v>6</v>
      </c>
      <c r="AD65">
        <f t="shared" si="13"/>
        <v>10</v>
      </c>
      <c r="AE65">
        <f t="shared" si="14"/>
        <v>2</v>
      </c>
      <c r="AF65">
        <f t="shared" si="14"/>
        <v>17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5996</v>
      </c>
      <c r="H66">
        <f ca="1">LARGE(F53:F55, 1)</f>
        <v>0.3881760028291027</v>
      </c>
      <c r="J66">
        <v>15</v>
      </c>
      <c r="K66" t="str">
        <f t="shared" si="0"/>
        <v>Paddytheirishman (IRE)</v>
      </c>
      <c r="L66" t="str">
        <f t="shared" si="0"/>
        <v>The Perch (IRE)</v>
      </c>
      <c r="M66" t="str">
        <f t="shared" si="0"/>
        <v>Dharma Rain (IRE)</v>
      </c>
      <c r="N66" t="str">
        <f t="shared" si="1"/>
        <v>Last Garrison (IRE)</v>
      </c>
      <c r="O66" t="str">
        <f t="shared" si="2"/>
        <v>Seapoint (IRE)</v>
      </c>
      <c r="P66" t="str">
        <f t="shared" si="3"/>
        <v>Paddytheirishman (IRE)</v>
      </c>
      <c r="Q66" t="str">
        <f t="shared" si="4"/>
        <v>Paddytheirishman (IRE)</v>
      </c>
      <c r="R66" t="str">
        <f t="shared" si="5"/>
        <v>Shadow Seven (FR)</v>
      </c>
      <c r="S66" t="str">
        <f t="shared" si="6"/>
        <v>Theophilus (IRE)</v>
      </c>
      <c r="V66">
        <f t="shared" si="7"/>
        <v>96</v>
      </c>
      <c r="W66">
        <f t="shared" si="8"/>
        <v>36</v>
      </c>
      <c r="X66">
        <f t="shared" si="18"/>
        <v>36</v>
      </c>
      <c r="Y66">
        <f t="shared" si="10"/>
        <v>12</v>
      </c>
      <c r="Z66">
        <f t="shared" si="10"/>
        <v>3</v>
      </c>
      <c r="AA66">
        <f t="shared" si="10"/>
        <v>5</v>
      </c>
      <c r="AB66">
        <f t="shared" si="11"/>
        <v>16</v>
      </c>
      <c r="AC66">
        <f t="shared" si="12"/>
        <v>14</v>
      </c>
      <c r="AD66">
        <f t="shared" si="13"/>
        <v>14</v>
      </c>
      <c r="AE66">
        <f t="shared" si="14"/>
        <v>20</v>
      </c>
      <c r="AF66">
        <f t="shared" si="14"/>
        <v>12</v>
      </c>
    </row>
    <row r="67" spans="1:32" hidden="1" outlineLevel="1">
      <c r="A67" t="s">
        <v>67</v>
      </c>
      <c r="B67" t="str">
        <f ca="1">H67</f>
        <v>One Cool Poet (IRE)</v>
      </c>
      <c r="F67">
        <f>IF(H63&lt;11, F66+1, F66)</f>
        <v>1</v>
      </c>
      <c r="G67" t="str">
        <f>G2</f>
        <v>Soft</v>
      </c>
      <c r="H67" t="str">
        <f ca="1">INDEX(B53:B55,MATCH(H66,F53:F55,0))</f>
        <v>One Cool Poet (IRE)</v>
      </c>
      <c r="J67">
        <v>16</v>
      </c>
      <c r="K67" t="str">
        <f t="shared" si="0"/>
        <v>Stormy Falls (IRE)</v>
      </c>
      <c r="L67" t="str">
        <f t="shared" si="0"/>
        <v>Sigismund (IRE)</v>
      </c>
      <c r="M67" t="str">
        <f t="shared" si="0"/>
        <v>Theophilus (IRE)</v>
      </c>
      <c r="N67" t="str">
        <f t="shared" si="1"/>
        <v>Giorni Felice (IRE)</v>
      </c>
      <c r="O67" t="str">
        <f t="shared" si="2"/>
        <v>Sir Popple (IRE)</v>
      </c>
      <c r="P67" t="str">
        <f t="shared" si="3"/>
        <v>Last Garrison (IRE)</v>
      </c>
      <c r="Q67" t="str">
        <f t="shared" si="4"/>
        <v>Last Garrison (IRE)</v>
      </c>
      <c r="R67" t="str">
        <f t="shared" si="5"/>
        <v>Sir Popple (IRE)</v>
      </c>
      <c r="S67" t="str">
        <f t="shared" si="6"/>
        <v>Sir Popple (IRE)</v>
      </c>
      <c r="V67">
        <f t="shared" si="7"/>
        <v>56</v>
      </c>
      <c r="W67">
        <f t="shared" si="8"/>
        <v>10</v>
      </c>
      <c r="X67">
        <f t="shared" si="18"/>
        <v>10</v>
      </c>
      <c r="Y67">
        <f t="shared" si="10"/>
        <v>3</v>
      </c>
      <c r="Z67">
        <f t="shared" si="10"/>
        <v>11</v>
      </c>
      <c r="AA67">
        <f t="shared" si="10"/>
        <v>2</v>
      </c>
      <c r="AB67">
        <f t="shared" si="11"/>
        <v>14</v>
      </c>
      <c r="AC67">
        <f t="shared" si="12"/>
        <v>4</v>
      </c>
      <c r="AD67">
        <f t="shared" si="13"/>
        <v>5</v>
      </c>
      <c r="AE67">
        <f t="shared" si="14"/>
        <v>12</v>
      </c>
      <c r="AF67">
        <f t="shared" si="14"/>
        <v>5</v>
      </c>
    </row>
    <row r="68" spans="1:32" hidden="1" outlineLevel="1">
      <c r="A68" t="str">
        <f ca="1">INDEX(B62:B67,MODE(MATCH(B62:B67,B62:B67,0)))</f>
        <v>One Cool Poet (IRE)</v>
      </c>
      <c r="B68" t="str">
        <f ca="1">IF(ISNA(A68), B56, A68)</f>
        <v>One Cool Poet (IRE)</v>
      </c>
      <c r="C68">
        <f ca="1">INDEX(AF$2:AF$20,MATCH(B68,A$2:A$20,0))</f>
        <v>5</v>
      </c>
      <c r="D68">
        <v>1</v>
      </c>
      <c r="F68">
        <f ca="1">IF(E70&gt;0.5, F67+1, F67)</f>
        <v>1</v>
      </c>
      <c r="G68" t="str">
        <f>I2</f>
        <v>Handicap</v>
      </c>
      <c r="H68">
        <f ca="1">IF(G66&gt;10000, G70+1, G70)</f>
        <v>0</v>
      </c>
      <c r="J68">
        <v>17</v>
      </c>
      <c r="K68" t="str">
        <f t="shared" si="0"/>
        <v>Sigismund (IRE)</v>
      </c>
      <c r="L68" t="str">
        <f t="shared" si="0"/>
        <v>Sunnyhill Lad (IRE)</v>
      </c>
      <c r="M68" t="str">
        <f t="shared" si="0"/>
        <v>Big Bad Sal (IRE)</v>
      </c>
      <c r="N68" t="str">
        <f t="shared" si="1"/>
        <v>Sunnyhill Lad (IRE)</v>
      </c>
      <c r="O68" t="str">
        <f t="shared" si="2"/>
        <v>One Cool Poet (IRE)</v>
      </c>
      <c r="P68" t="str">
        <f t="shared" si="3"/>
        <v>Last Garrison (IRE)</v>
      </c>
      <c r="Q68" t="str">
        <f t="shared" si="4"/>
        <v>Last Garrison (IRE)</v>
      </c>
      <c r="R68" t="str">
        <f t="shared" si="5"/>
        <v>Seapoint (IRE)</v>
      </c>
      <c r="S68" t="str">
        <f t="shared" si="6"/>
        <v>Stormy Falls (IRE)</v>
      </c>
      <c r="V68">
        <f t="shared" si="7"/>
        <v>56</v>
      </c>
      <c r="W68">
        <f t="shared" si="8"/>
        <v>1</v>
      </c>
      <c r="X68">
        <f t="shared" si="18"/>
        <v>1</v>
      </c>
      <c r="Y68">
        <f t="shared" si="10"/>
        <v>5</v>
      </c>
      <c r="Z68">
        <f t="shared" si="10"/>
        <v>8</v>
      </c>
      <c r="AA68">
        <f t="shared" si="10"/>
        <v>3</v>
      </c>
      <c r="AB68">
        <f t="shared" si="11"/>
        <v>20</v>
      </c>
      <c r="AC68">
        <f t="shared" si="12"/>
        <v>4</v>
      </c>
      <c r="AD68">
        <f t="shared" si="13"/>
        <v>8</v>
      </c>
      <c r="AE68">
        <f t="shared" si="14"/>
        <v>6</v>
      </c>
      <c r="AF68">
        <f t="shared" si="14"/>
        <v>2</v>
      </c>
    </row>
    <row r="69" spans="1:32" hidden="1" outlineLevel="1">
      <c r="A69" t="s">
        <v>51</v>
      </c>
      <c r="B69" t="str">
        <f ca="1">IF(OR(ISNA(B68), B68="no selection"), B64, B68)</f>
        <v>One Cool Poet (IRE)</v>
      </c>
      <c r="C69">
        <f ca="1">INDEX(AF$2:AF$20,MATCH(B69,A$2:A$20,0))</f>
        <v>5</v>
      </c>
      <c r="D69">
        <v>1</v>
      </c>
      <c r="F69">
        <f ca="1">IF(E70&gt;1, F68+1, F68)</f>
        <v>1</v>
      </c>
      <c r="G69">
        <f ca="1">IF(G66&lt;5000, F70-1, F70)</f>
        <v>1</v>
      </c>
      <c r="J69">
        <v>18</v>
      </c>
      <c r="K69" t="str">
        <f t="shared" si="0"/>
        <v>Sir Popple (IRE)</v>
      </c>
      <c r="L69" t="str">
        <f t="shared" si="0"/>
        <v>Harvey Specter (IRE)</v>
      </c>
      <c r="M69" t="str">
        <f t="shared" si="0"/>
        <v>Stormy Falls (IRE)</v>
      </c>
      <c r="N69" t="str">
        <f t="shared" si="1"/>
        <v>Sigismund (IRE)</v>
      </c>
      <c r="O69" t="str">
        <f t="shared" si="2"/>
        <v>Paddytheirishman (IRE)</v>
      </c>
      <c r="P69" t="str">
        <f t="shared" si="3"/>
        <v>Last Garrison (IRE)</v>
      </c>
      <c r="Q69" t="str">
        <f t="shared" si="4"/>
        <v>Last Garrison (IRE)</v>
      </c>
      <c r="R69" t="str">
        <f t="shared" si="5"/>
        <v>Stormy Falls (IRE)</v>
      </c>
      <c r="S69" t="str">
        <f t="shared" si="6"/>
        <v>The Perch (IRE)</v>
      </c>
      <c r="V69">
        <f t="shared" si="7"/>
        <v>69</v>
      </c>
      <c r="W69">
        <f t="shared" si="8"/>
        <v>24</v>
      </c>
      <c r="X69">
        <f t="shared" si="18"/>
        <v>24</v>
      </c>
      <c r="Y69">
        <f t="shared" si="10"/>
        <v>2</v>
      </c>
      <c r="Z69">
        <f t="shared" si="10"/>
        <v>7</v>
      </c>
      <c r="AA69">
        <f t="shared" si="10"/>
        <v>13</v>
      </c>
      <c r="AB69">
        <f t="shared" si="11"/>
        <v>3</v>
      </c>
      <c r="AC69">
        <f t="shared" si="12"/>
        <v>4</v>
      </c>
      <c r="AD69">
        <f t="shared" si="13"/>
        <v>12</v>
      </c>
      <c r="AE69">
        <f t="shared" si="14"/>
        <v>15</v>
      </c>
      <c r="AF69">
        <f t="shared" si="14"/>
        <v>13</v>
      </c>
    </row>
    <row r="70" spans="1:32" hidden="1" outlineLevel="1">
      <c r="A70" t="s">
        <v>62</v>
      </c>
      <c r="B70" t="str">
        <f ca="1">IF(B69=FALSE, B53, B69)</f>
        <v>One Cool Poet (IRE)</v>
      </c>
      <c r="C70">
        <f ca="1">INDEX(AF$2:AF$20,MATCH(B70,A$2:A$20,0))</f>
        <v>5</v>
      </c>
      <c r="D70">
        <v>1</v>
      </c>
      <c r="E70">
        <f ca="1">SUMIF(B53:B61, B70, G53:G61)</f>
        <v>0.3881760028291027</v>
      </c>
      <c r="F70">
        <f ca="1">IF(E70&gt;1.5, F69+1, F69)</f>
        <v>1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str">
        <f t="shared" si="0"/>
        <v>The Perch (IRE)</v>
      </c>
      <c r="L70" t="str">
        <f t="shared" si="0"/>
        <v>Theophilus (IRE)</v>
      </c>
      <c r="M70" t="str">
        <f t="shared" si="0"/>
        <v>Sir Popple (IRE)</v>
      </c>
      <c r="N70" t="str">
        <f t="shared" si="1"/>
        <v>The Perch (IRE)</v>
      </c>
      <c r="O70" t="str">
        <f t="shared" si="2"/>
        <v>Carols Return</v>
      </c>
      <c r="P70" t="str">
        <f t="shared" si="3"/>
        <v>Last Garrison (IRE)</v>
      </c>
      <c r="Q70" t="str">
        <f t="shared" si="4"/>
        <v>Last Garrison (IRE)</v>
      </c>
      <c r="R70" t="str">
        <f t="shared" si="5"/>
        <v>Sigismund (IRE)</v>
      </c>
      <c r="S70" t="str">
        <f t="shared" si="6"/>
        <v>Sigismund (IRE)</v>
      </c>
      <c r="V70">
        <f t="shared" si="7"/>
        <v>71</v>
      </c>
      <c r="W70">
        <f t="shared" si="8"/>
        <v>9</v>
      </c>
      <c r="X70">
        <f t="shared" si="18"/>
        <v>9</v>
      </c>
      <c r="Y70">
        <f t="shared" si="10"/>
        <v>4</v>
      </c>
      <c r="Z70">
        <f t="shared" si="10"/>
        <v>6</v>
      </c>
      <c r="AA70">
        <f t="shared" si="10"/>
        <v>8</v>
      </c>
      <c r="AB70">
        <f t="shared" si="11"/>
        <v>4</v>
      </c>
      <c r="AC70">
        <f t="shared" si="12"/>
        <v>13</v>
      </c>
      <c r="AD70">
        <f t="shared" si="13"/>
        <v>18</v>
      </c>
      <c r="AE70">
        <f t="shared" si="14"/>
        <v>17</v>
      </c>
      <c r="AF70">
        <f t="shared" si="14"/>
        <v>1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 t="str">
        <f t="shared" si="6"/>
        <v>Realtog (IRE)</v>
      </c>
      <c r="V71">
        <f t="shared" si="7"/>
        <v>49</v>
      </c>
      <c r="W71">
        <f t="shared" si="8"/>
        <v>2</v>
      </c>
      <c r="X71">
        <f t="shared" si="18"/>
        <v>2</v>
      </c>
      <c r="Y71">
        <f t="shared" si="10"/>
        <v>7</v>
      </c>
      <c r="Z71">
        <f t="shared" si="10"/>
        <v>2</v>
      </c>
      <c r="AA71">
        <f t="shared" si="10"/>
        <v>6</v>
      </c>
      <c r="AB71">
        <f t="shared" si="11"/>
        <v>3</v>
      </c>
      <c r="AC71">
        <f t="shared" si="12"/>
        <v>9</v>
      </c>
      <c r="AD71">
        <f t="shared" si="13"/>
        <v>2</v>
      </c>
      <c r="AE71">
        <f t="shared" si="14"/>
        <v>16</v>
      </c>
      <c r="AF71">
        <f t="shared" si="14"/>
        <v>4</v>
      </c>
    </row>
    <row r="72" spans="1:32" hidden="1" outlineLevel="1">
      <c r="A72" t="s">
        <v>98</v>
      </c>
      <c r="B72" t="str">
        <f>B53</f>
        <v>One Cool Poet (IRE)</v>
      </c>
      <c r="C72">
        <f>C53</f>
        <v>243.58240000000001</v>
      </c>
      <c r="D72">
        <f>(1/C72)*(C72-C73)</f>
        <v>0.11193871149968142</v>
      </c>
      <c r="E72">
        <f>H53</f>
        <v>5</v>
      </c>
      <c r="F72">
        <f>(E72*10)-10</f>
        <v>40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 t="str">
        <f t="shared" si="6"/>
        <v>Cork Harbour (IRE)</v>
      </c>
      <c r="V72">
        <f t="shared" si="7"/>
        <v>48</v>
      </c>
      <c r="W72">
        <f t="shared" si="8"/>
        <v>3</v>
      </c>
      <c r="X72">
        <f t="shared" si="18"/>
        <v>3</v>
      </c>
      <c r="Y72">
        <f t="shared" si="10"/>
        <v>1</v>
      </c>
      <c r="Z72">
        <f t="shared" si="10"/>
        <v>1</v>
      </c>
      <c r="AA72">
        <f t="shared" si="10"/>
        <v>1</v>
      </c>
      <c r="AB72">
        <f t="shared" si="11"/>
        <v>3</v>
      </c>
      <c r="AC72">
        <f t="shared" si="12"/>
        <v>12</v>
      </c>
      <c r="AD72">
        <f t="shared" si="13"/>
        <v>11</v>
      </c>
      <c r="AE72">
        <f t="shared" si="14"/>
        <v>13</v>
      </c>
      <c r="AF72">
        <f t="shared" si="14"/>
        <v>6</v>
      </c>
    </row>
    <row r="73" spans="1:32" hidden="1" outlineLevel="1">
      <c r="A73" t="s">
        <v>99</v>
      </c>
      <c r="B73" t="str">
        <f t="shared" ref="B73:C74" si="19">B54</f>
        <v>Shadow Seven (FR)</v>
      </c>
      <c r="C73">
        <f t="shared" si="19"/>
        <v>216.31610000000001</v>
      </c>
      <c r="D73">
        <f>(1/C73)*(C73-C74)</f>
        <v>5.4540554309179951E-3</v>
      </c>
      <c r="E73">
        <f t="shared" ref="E73:E74" si="20">H54</f>
        <v>7</v>
      </c>
      <c r="F73">
        <f>(E73*10)-10</f>
        <v>60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>
        <f t="shared" si="11"/>
        <v>3</v>
      </c>
      <c r="AC73">
        <f t="shared" si="12"/>
        <v>4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El Tren (IRE)</v>
      </c>
      <c r="C74">
        <f t="shared" si="19"/>
        <v>215.13630000000001</v>
      </c>
      <c r="E74">
        <f t="shared" si="20"/>
        <v>12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>
        <f t="shared" si="11"/>
        <v>3</v>
      </c>
      <c r="AC74">
        <f t="shared" si="12"/>
        <v>4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>
        <f t="shared" si="11"/>
        <v>3</v>
      </c>
      <c r="AC75">
        <f t="shared" si="12"/>
        <v>4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>
        <f t="shared" si="11"/>
        <v>3</v>
      </c>
      <c r="AC76">
        <f t="shared" si="12"/>
        <v>4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0</v>
      </c>
      <c r="C77">
        <f>SMALL(AF2:AF50, 1)</f>
        <v>0</v>
      </c>
      <c r="D77" t="str">
        <f>IF(G77&lt;=3, "YES", "NO")</f>
        <v>NO</v>
      </c>
      <c r="E77">
        <f>IF(C77=0,SMALL(AF2:AF49,2), C77)</f>
        <v>0</v>
      </c>
      <c r="F77">
        <f>IF(E77=0, SMALL(AF2:AF49, 3), E77)</f>
        <v>0</v>
      </c>
      <c r="G77">
        <f>IF(F77=0, SMALL(AF2:AF49, 4), F77)</f>
        <v>4.5</v>
      </c>
      <c r="H77" t="str">
        <f>INDEX(A2:A50, MATCH(G77, AF2:AF50, 0))</f>
        <v>Giorni Felice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>
        <f t="shared" si="11"/>
        <v>3</v>
      </c>
      <c r="AC77">
        <f t="shared" si="12"/>
        <v>4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190.59880000000001</v>
      </c>
      <c r="C78">
        <f>(B79-B78)+0.01</f>
        <v>52.993599999999994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>
        <f t="shared" si="11"/>
        <v>3</v>
      </c>
      <c r="AC78">
        <f t="shared" si="12"/>
        <v>4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243.58240000000001</v>
      </c>
      <c r="C79">
        <f>C78/B79</f>
        <v>0.21755923252254675</v>
      </c>
      <c r="D79" t="str">
        <f>IF(C79&gt;=0.15, "YES", "NO")</f>
        <v>YES</v>
      </c>
      <c r="G79" t="str">
        <f>IF(D79="YES",CONCATENATE("PLUS: "&amp;H77&amp;" is "&amp;ROUND(C79*100,2)&amp;"% behind top-rated "&amp;H79&amp;". "),CONCATENATE("NEGATIVE: "&amp;H77&amp;" is highly rated."))</f>
        <v xml:space="preserve">PLUS: Giorni Felice (IRE) is 21.76% behind top-rated One Cool Poet (IRE). </v>
      </c>
      <c r="H79" t="str">
        <f>INDEX(A2:A50, MATCH(B79, AE2:AE50, 0))</f>
        <v>One Cool Poet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>
        <f t="shared" si="11"/>
        <v>3</v>
      </c>
      <c r="AC79">
        <f t="shared" si="12"/>
        <v>4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11.492100000000001</v>
      </c>
      <c r="C80">
        <f>(B81-B80)+0.01</f>
        <v>7.3343000000000007</v>
      </c>
      <c r="D80" t="str">
        <f>D2</f>
        <v xml:space="preserve">1m4f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>
        <f t="shared" si="11"/>
        <v>3</v>
      </c>
      <c r="AC80">
        <f t="shared" si="12"/>
        <v>4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18.816400000000002</v>
      </c>
      <c r="C81">
        <f>C80/B81</f>
        <v>0.38978231755277309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Cork Harbour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Galway</v>
      </c>
    </row>
    <row r="82" spans="1:19" hidden="1" outlineLevel="1">
      <c r="A82" t="s">
        <v>110</v>
      </c>
      <c r="B82">
        <f>INDEX(M2:M49, MATCH(H77, A2:A49, 0))</f>
        <v>78.010000000000005</v>
      </c>
      <c r="C82">
        <f>(B83-B82)+0.01</f>
        <v>11.799999999999992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89.8</v>
      </c>
      <c r="C83">
        <f>C82/B83</f>
        <v>0.131403118040089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Giorni Felice (IRE)is the form horse.</v>
      </c>
      <c r="H83" t="str">
        <f>INDEX(A2:A50,MATCH(B83,INDEX(M2:M50,0)))</f>
        <v>Cork Harbour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1.5051000000000001</v>
      </c>
      <c r="C84">
        <f>(B85-B84)+0.01</f>
        <v>0.92480000000000007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2.4199000000000002</v>
      </c>
      <c r="C85">
        <f>C84/B85</f>
        <v>0.38216455225422541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Last Garrison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15.7159</v>
      </c>
      <c r="C86">
        <f>(B87-B86)+0.01</f>
        <v>8.4558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24.1617</v>
      </c>
      <c r="C87">
        <f>C86/B87</f>
        <v>0.34996709668607756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One Cool Poet (IRE) is 35% ahead of Giorni Felice (IRE). </v>
      </c>
      <c r="H87" t="str">
        <f>INDEX(A2:A50, MATCH(B87, AD2:AD50, 0))</f>
        <v>One Cool Poet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1.3339000000000001</v>
      </c>
      <c r="C88">
        <f>B89-B88</f>
        <v>1.7465999999999997</v>
      </c>
      <c r="H88" t="str">
        <f>INDEX(X2:X50, MATCH(B88, Y2:Y50, 0))</f>
        <v>Foley, Shane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3.0804999999999998</v>
      </c>
      <c r="C89">
        <f>C88/B89</f>
        <v>0.56698587891576036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OBrien, Donnacha is 56.7% ahead of Foley, Shane. </v>
      </c>
      <c r="H89" t="str">
        <f>INDEX(X2:X50, MATCH(B89, Y2:Y50, 0))</f>
        <v>OBrien, Donnacha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35.052999999999997</v>
      </c>
      <c r="C90">
        <f>(B91-B90)+0.01</f>
        <v>35.880800000000001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70.9238</v>
      </c>
      <c r="C91">
        <f>(C90+0.01)/(B91+0.01)</f>
        <v>0.50597599451883302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Dharma Rain (IRE) outperformed Giorni Felice (IRE) significantly.</v>
      </c>
      <c r="H91" t="str">
        <f>INDEX(A2:A50, MATCH(B91, N2:N50, 0))</f>
        <v>Dharma Rain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2</v>
      </c>
      <c r="E92">
        <f>COUNTIF(D79:D91, "YES")</f>
        <v>4</v>
      </c>
      <c r="F92" t="str">
        <f>IF(E92=0, "", IF(E92=1, "*", IF(E92=2, "**", IF(E92=3, "***", IF(E92=4, "****", IF(E92&gt;4, "*****", ""))))))</f>
        <v>****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</v>
      </c>
    </row>
    <row r="96" spans="1:19" hidden="1" outlineLevel="1">
      <c r="A96" t="s">
        <v>70</v>
      </c>
      <c r="B96">
        <f>INDEX(Sheet1!H:H, MATCH($A$51, Sheet1!$A:$A,0))</f>
        <v>0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e">
        <f>INDEX(F96:F101,MATCH(1,E96:E101,0))</f>
        <v>#N/A</v>
      </c>
    </row>
    <row r="97" spans="1:6" hidden="1" outlineLevel="1">
      <c r="A97" t="s">
        <v>25</v>
      </c>
      <c r="B97">
        <f>INDEX(Sheet1!J:J, MATCH($A$51, Sheet1!$A:$A,0))</f>
        <v>0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</v>
      </c>
      <c r="C101" t="b">
        <f>IF(AND($B$94&gt;15,B101&gt;0.25),B60)</f>
        <v>0</v>
      </c>
      <c r="D101">
        <f t="shared" si="22"/>
        <v>1</v>
      </c>
      <c r="E101">
        <f t="shared" si="23"/>
        <v>6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2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2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2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2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2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2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22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2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2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2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1.42578125" bestFit="1" customWidth="1"/>
    <col min="2" max="3" width="17" bestFit="1" customWidth="1"/>
    <col min="4" max="4" width="13.28515625" bestFit="1" customWidth="1"/>
    <col min="5" max="5" width="12" bestFit="1" customWidth="1"/>
    <col min="6" max="6" width="17" bestFit="1" customWidth="1"/>
    <col min="7" max="7" width="97" bestFit="1" customWidth="1"/>
    <col min="8" max="8" width="21.42578125" bestFit="1" customWidth="1"/>
    <col min="9" max="9" width="10.140625" bestFit="1" customWidth="1"/>
    <col min="10" max="10" width="16.28515625" bestFit="1" customWidth="1"/>
    <col min="11" max="11" width="45.85546875" bestFit="1" customWidth="1"/>
    <col min="12" max="19" width="21.425781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21.5703125" bestFit="1" customWidth="1"/>
    <col min="25" max="25" width="14.42578125" bestFit="1" customWidth="1"/>
    <col min="26" max="26" width="18.140625" bestFit="1" customWidth="1"/>
    <col min="27" max="27" width="15" bestFit="1" customWidth="1"/>
    <col min="28" max="28" width="20.71093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1374</v>
      </c>
      <c r="B2" s="1">
        <v>0.67708333333333337</v>
      </c>
      <c r="C2" t="s">
        <v>175</v>
      </c>
      <c r="D2" t="s">
        <v>484</v>
      </c>
      <c r="E2" t="s">
        <v>230</v>
      </c>
      <c r="F2">
        <v>3619</v>
      </c>
      <c r="G2" t="s">
        <v>291</v>
      </c>
      <c r="H2" t="s">
        <v>232</v>
      </c>
      <c r="I2" t="s">
        <v>5</v>
      </c>
      <c r="J2" t="s">
        <v>778</v>
      </c>
      <c r="K2" t="s">
        <v>1373</v>
      </c>
      <c r="L2">
        <v>4</v>
      </c>
      <c r="M2">
        <v>83.894999999999996</v>
      </c>
      <c r="N2">
        <v>70.855999999999995</v>
      </c>
      <c r="O2">
        <v>21.746200000000002</v>
      </c>
      <c r="P2">
        <v>14.489100000000001</v>
      </c>
      <c r="Q2">
        <v>5.7590000000000003</v>
      </c>
      <c r="R2">
        <v>3.8460000000000001</v>
      </c>
      <c r="S2">
        <v>3.6585999999999999</v>
      </c>
      <c r="T2">
        <v>2.5882000000000001</v>
      </c>
      <c r="U2">
        <v>1.0588</v>
      </c>
      <c r="V2">
        <v>1.0994999999999999</v>
      </c>
      <c r="W2">
        <v>19.174299999999999</v>
      </c>
      <c r="X2" t="s">
        <v>1375</v>
      </c>
      <c r="Y2">
        <v>1</v>
      </c>
      <c r="Z2" t="s">
        <v>494</v>
      </c>
      <c r="AA2">
        <v>1.6875</v>
      </c>
      <c r="AB2" t="s">
        <v>729</v>
      </c>
      <c r="AC2">
        <v>1.9468000000000001</v>
      </c>
      <c r="AD2">
        <v>15.033899999999999</v>
      </c>
      <c r="AE2" s="23">
        <v>247.83879999999999</v>
      </c>
      <c r="AF2">
        <v>6</v>
      </c>
      <c r="AG2">
        <v>70</v>
      </c>
    </row>
    <row r="3" spans="1:33">
      <c r="A3" t="s">
        <v>1376</v>
      </c>
      <c r="B3" s="1">
        <v>0.67708333333333337</v>
      </c>
      <c r="C3" t="s">
        <v>175</v>
      </c>
      <c r="D3" t="s">
        <v>484</v>
      </c>
      <c r="E3" t="s">
        <v>230</v>
      </c>
      <c r="F3">
        <v>3619</v>
      </c>
      <c r="G3" t="s">
        <v>291</v>
      </c>
      <c r="H3" t="s">
        <v>232</v>
      </c>
      <c r="I3" t="s">
        <v>5</v>
      </c>
      <c r="J3" t="s">
        <v>778</v>
      </c>
      <c r="K3" t="s">
        <v>1373</v>
      </c>
      <c r="L3">
        <v>3</v>
      </c>
      <c r="M3">
        <v>84.59</v>
      </c>
      <c r="N3">
        <v>54.444699999999997</v>
      </c>
      <c r="O3">
        <v>18.1252</v>
      </c>
      <c r="P3">
        <v>7.5629999999999997</v>
      </c>
      <c r="Q3">
        <v>4.1147999999999998</v>
      </c>
      <c r="R3">
        <v>3.0524</v>
      </c>
      <c r="S3">
        <v>2.0926999999999998</v>
      </c>
      <c r="T3">
        <v>2.2921999999999998</v>
      </c>
      <c r="U3">
        <v>1.7358</v>
      </c>
      <c r="V3">
        <v>1.1780999999999999</v>
      </c>
      <c r="W3">
        <v>18.119299999999999</v>
      </c>
      <c r="X3" t="s">
        <v>1377</v>
      </c>
      <c r="Y3">
        <v>6.9000000000000006E-2</v>
      </c>
      <c r="Z3" t="s">
        <v>1378</v>
      </c>
      <c r="AA3">
        <v>0.62770000000000004</v>
      </c>
      <c r="AB3" t="s">
        <v>278</v>
      </c>
      <c r="AC3">
        <v>1.3258000000000001</v>
      </c>
      <c r="AD3">
        <v>31.7149</v>
      </c>
      <c r="AE3">
        <v>231.04560000000001</v>
      </c>
      <c r="AF3">
        <v>5</v>
      </c>
      <c r="AG3">
        <v>67</v>
      </c>
    </row>
    <row r="4" spans="1:33">
      <c r="A4" t="s">
        <v>1379</v>
      </c>
      <c r="B4" s="1">
        <v>0.67708333333333337</v>
      </c>
      <c r="C4" t="s">
        <v>175</v>
      </c>
      <c r="D4" t="s">
        <v>484</v>
      </c>
      <c r="E4" t="s">
        <v>230</v>
      </c>
      <c r="F4">
        <v>3619</v>
      </c>
      <c r="G4" t="s">
        <v>291</v>
      </c>
      <c r="H4" t="s">
        <v>232</v>
      </c>
      <c r="I4" t="s">
        <v>5</v>
      </c>
      <c r="J4" t="s">
        <v>778</v>
      </c>
      <c r="K4" t="s">
        <v>1373</v>
      </c>
      <c r="L4">
        <v>5</v>
      </c>
      <c r="M4">
        <v>62.24</v>
      </c>
      <c r="N4">
        <v>61.488</v>
      </c>
      <c r="O4">
        <v>38.2956</v>
      </c>
      <c r="P4">
        <v>7.9789000000000003</v>
      </c>
      <c r="Q4">
        <v>6.9421999999999997</v>
      </c>
      <c r="R4">
        <v>5.4226999999999999</v>
      </c>
      <c r="S4">
        <v>3.7372999999999998</v>
      </c>
      <c r="T4">
        <v>2.036</v>
      </c>
      <c r="U4">
        <v>0.82410000000000005</v>
      </c>
      <c r="V4">
        <v>1.1783999999999999</v>
      </c>
      <c r="W4">
        <v>18.415700000000001</v>
      </c>
      <c r="X4" t="s">
        <v>1380</v>
      </c>
      <c r="Y4">
        <v>1.2766</v>
      </c>
      <c r="Z4" t="s">
        <v>299</v>
      </c>
      <c r="AA4">
        <v>0.67720000000000002</v>
      </c>
      <c r="AB4" t="s">
        <v>1381</v>
      </c>
      <c r="AC4">
        <v>1.8053999999999999</v>
      </c>
      <c r="AD4">
        <v>18.383099999999999</v>
      </c>
      <c r="AE4">
        <v>230.7013</v>
      </c>
      <c r="AF4">
        <v>12</v>
      </c>
      <c r="AG4">
        <v>67</v>
      </c>
    </row>
    <row r="5" spans="1:33">
      <c r="A5" t="s">
        <v>1382</v>
      </c>
      <c r="B5" s="1">
        <v>0.67708333333333337</v>
      </c>
      <c r="C5" t="s">
        <v>175</v>
      </c>
      <c r="D5" t="s">
        <v>484</v>
      </c>
      <c r="E5" t="s">
        <v>230</v>
      </c>
      <c r="F5">
        <v>3619</v>
      </c>
      <c r="G5" t="s">
        <v>291</v>
      </c>
      <c r="H5" t="s">
        <v>232</v>
      </c>
      <c r="I5" t="s">
        <v>5</v>
      </c>
      <c r="J5" t="s">
        <v>778</v>
      </c>
      <c r="K5" t="s">
        <v>1373</v>
      </c>
      <c r="L5">
        <v>5</v>
      </c>
      <c r="M5">
        <v>73.8</v>
      </c>
      <c r="N5">
        <v>67.408000000000001</v>
      </c>
      <c r="O5">
        <v>28.584199999999999</v>
      </c>
      <c r="P5">
        <v>6.5949999999999998</v>
      </c>
      <c r="Q5">
        <v>4.4983000000000004</v>
      </c>
      <c r="R5">
        <v>2.8409</v>
      </c>
      <c r="S5">
        <v>1.8691</v>
      </c>
      <c r="T5">
        <v>2.4054000000000002</v>
      </c>
      <c r="U5">
        <v>1.5669</v>
      </c>
      <c r="V5">
        <v>1.2979000000000001</v>
      </c>
      <c r="W5">
        <v>20.952100000000002</v>
      </c>
      <c r="X5" t="s">
        <v>1383</v>
      </c>
      <c r="Y5">
        <v>0.05</v>
      </c>
      <c r="Z5" t="s">
        <v>668</v>
      </c>
      <c r="AA5">
        <v>1.4423999999999999</v>
      </c>
      <c r="AB5" t="s">
        <v>787</v>
      </c>
      <c r="AC5">
        <v>1.6958</v>
      </c>
      <c r="AD5">
        <v>11.006</v>
      </c>
      <c r="AE5">
        <v>226.01220000000001</v>
      </c>
      <c r="AF5">
        <v>8</v>
      </c>
      <c r="AG5">
        <v>67</v>
      </c>
    </row>
    <row r="6" spans="1:33">
      <c r="A6" t="s">
        <v>1384</v>
      </c>
      <c r="B6" s="1">
        <v>0.67708333333333337</v>
      </c>
      <c r="C6" t="s">
        <v>175</v>
      </c>
      <c r="D6" t="s">
        <v>484</v>
      </c>
      <c r="E6" t="s">
        <v>230</v>
      </c>
      <c r="F6">
        <v>3619</v>
      </c>
      <c r="G6" t="s">
        <v>291</v>
      </c>
      <c r="H6" t="s">
        <v>232</v>
      </c>
      <c r="I6" t="s">
        <v>5</v>
      </c>
      <c r="J6" t="s">
        <v>778</v>
      </c>
      <c r="K6" t="s">
        <v>1373</v>
      </c>
      <c r="L6">
        <v>5</v>
      </c>
      <c r="M6">
        <v>69.709999999999994</v>
      </c>
      <c r="N6">
        <v>61.52</v>
      </c>
      <c r="O6">
        <v>26.06</v>
      </c>
      <c r="P6">
        <v>6.8707000000000003</v>
      </c>
      <c r="Q6">
        <v>4.5529000000000002</v>
      </c>
      <c r="R6">
        <v>3.4834999999999998</v>
      </c>
      <c r="S6">
        <v>2.7519</v>
      </c>
      <c r="T6">
        <v>1.7663</v>
      </c>
      <c r="U6">
        <v>1.3028999999999999</v>
      </c>
      <c r="V6">
        <v>1.3268</v>
      </c>
      <c r="W6">
        <v>18.654299999999999</v>
      </c>
      <c r="X6" t="s">
        <v>1385</v>
      </c>
      <c r="Y6">
        <v>0.99990000000000001</v>
      </c>
      <c r="Z6" t="s">
        <v>1386</v>
      </c>
      <c r="AA6">
        <v>1.8683000000000001</v>
      </c>
      <c r="AB6" t="s">
        <v>678</v>
      </c>
      <c r="AC6">
        <v>2.2035</v>
      </c>
      <c r="AD6">
        <v>13.6602</v>
      </c>
      <c r="AE6">
        <v>216.7312</v>
      </c>
      <c r="AF6">
        <v>8</v>
      </c>
      <c r="AG6">
        <v>65</v>
      </c>
    </row>
    <row r="7" spans="1:33">
      <c r="A7" t="s">
        <v>1387</v>
      </c>
      <c r="B7" s="1">
        <v>0.67708333333333337</v>
      </c>
      <c r="C7" t="s">
        <v>175</v>
      </c>
      <c r="D7" t="s">
        <v>484</v>
      </c>
      <c r="E7" t="s">
        <v>230</v>
      </c>
      <c r="F7">
        <v>3619</v>
      </c>
      <c r="G7" t="s">
        <v>291</v>
      </c>
      <c r="H7" t="s">
        <v>232</v>
      </c>
      <c r="I7" t="s">
        <v>5</v>
      </c>
      <c r="J7" t="s">
        <v>778</v>
      </c>
      <c r="K7" t="s">
        <v>1373</v>
      </c>
      <c r="L7">
        <v>7</v>
      </c>
      <c r="M7">
        <v>69.650000000000006</v>
      </c>
      <c r="N7">
        <v>41.963999999999999</v>
      </c>
      <c r="O7">
        <v>20.127300000000002</v>
      </c>
      <c r="P7">
        <v>8.4222000000000001</v>
      </c>
      <c r="Q7">
        <v>5.9207999999999998</v>
      </c>
      <c r="R7">
        <v>5.1947999999999999</v>
      </c>
      <c r="S7">
        <v>3.6539000000000001</v>
      </c>
      <c r="T7">
        <v>3.0453000000000001</v>
      </c>
      <c r="U7">
        <v>1.5334000000000001</v>
      </c>
      <c r="V7">
        <v>2.1880999999999999</v>
      </c>
      <c r="W7">
        <v>21.0593</v>
      </c>
      <c r="X7" t="s">
        <v>1388</v>
      </c>
      <c r="Y7">
        <v>0.1782</v>
      </c>
      <c r="Z7" t="s">
        <v>1389</v>
      </c>
      <c r="AA7">
        <v>2.0125999999999999</v>
      </c>
      <c r="AB7" t="s">
        <v>1390</v>
      </c>
      <c r="AC7">
        <v>0.57909999999999995</v>
      </c>
      <c r="AD7">
        <v>23.168399999999998</v>
      </c>
      <c r="AE7">
        <v>208.69739999999999</v>
      </c>
      <c r="AF7">
        <v>12</v>
      </c>
      <c r="AG7">
        <v>70</v>
      </c>
    </row>
    <row r="8" spans="1:33">
      <c r="A8" t="s">
        <v>1391</v>
      </c>
      <c r="B8" s="1">
        <v>0.67708333333333337</v>
      </c>
      <c r="C8" t="s">
        <v>175</v>
      </c>
      <c r="D8" t="s">
        <v>484</v>
      </c>
      <c r="E8" t="s">
        <v>230</v>
      </c>
      <c r="F8">
        <v>3619</v>
      </c>
      <c r="G8" t="s">
        <v>291</v>
      </c>
      <c r="H8" t="s">
        <v>232</v>
      </c>
      <c r="I8" t="s">
        <v>5</v>
      </c>
      <c r="J8" t="s">
        <v>778</v>
      </c>
      <c r="K8" t="s">
        <v>1373</v>
      </c>
      <c r="L8">
        <v>4</v>
      </c>
      <c r="M8">
        <v>44.214199999999998</v>
      </c>
      <c r="N8">
        <v>76.438400000000001</v>
      </c>
      <c r="O8">
        <v>17.665900000000001</v>
      </c>
      <c r="P8">
        <v>10.632</v>
      </c>
      <c r="Q8">
        <v>3.1429999999999998</v>
      </c>
      <c r="R8">
        <v>4.0816999999999997</v>
      </c>
      <c r="S8">
        <v>3.7528000000000001</v>
      </c>
      <c r="T8">
        <v>2.6852999999999998</v>
      </c>
      <c r="U8">
        <v>1.4302999999999999</v>
      </c>
      <c r="V8">
        <v>1.3529</v>
      </c>
      <c r="W8">
        <v>17.171399999999998</v>
      </c>
      <c r="X8" t="s">
        <v>1392</v>
      </c>
      <c r="Y8">
        <v>0.1482</v>
      </c>
      <c r="Z8" t="s">
        <v>1393</v>
      </c>
      <c r="AA8">
        <v>3.0194000000000001</v>
      </c>
      <c r="AB8" t="s">
        <v>303</v>
      </c>
      <c r="AC8">
        <v>1.4489000000000001</v>
      </c>
      <c r="AD8">
        <v>21.351099999999999</v>
      </c>
      <c r="AE8">
        <v>208.53550000000001</v>
      </c>
      <c r="AF8">
        <v>10</v>
      </c>
      <c r="AG8">
        <v>66</v>
      </c>
    </row>
    <row r="9" spans="1:33">
      <c r="A9" t="s">
        <v>1394</v>
      </c>
      <c r="B9" s="1">
        <v>0.67708333333333337</v>
      </c>
      <c r="C9" t="s">
        <v>175</v>
      </c>
      <c r="D9" t="s">
        <v>484</v>
      </c>
      <c r="E9" t="s">
        <v>230</v>
      </c>
      <c r="F9">
        <v>3619</v>
      </c>
      <c r="G9" t="s">
        <v>291</v>
      </c>
      <c r="H9" t="s">
        <v>232</v>
      </c>
      <c r="I9" t="s">
        <v>5</v>
      </c>
      <c r="J9" t="s">
        <v>778</v>
      </c>
      <c r="K9" t="s">
        <v>1373</v>
      </c>
      <c r="L9">
        <v>4</v>
      </c>
      <c r="M9">
        <v>66.72</v>
      </c>
      <c r="N9">
        <v>64</v>
      </c>
      <c r="O9">
        <v>12.3231</v>
      </c>
      <c r="P9">
        <v>12.4983</v>
      </c>
      <c r="Q9">
        <v>7.6233000000000004</v>
      </c>
      <c r="R9">
        <v>4.5358000000000001</v>
      </c>
      <c r="S9">
        <v>4.2779999999999996</v>
      </c>
      <c r="T9">
        <v>1.5991</v>
      </c>
      <c r="U9">
        <v>1.2000999999999999</v>
      </c>
      <c r="V9">
        <v>1.7737000000000001</v>
      </c>
      <c r="W9">
        <v>11.1129</v>
      </c>
      <c r="X9" t="s">
        <v>1395</v>
      </c>
      <c r="Y9">
        <v>0</v>
      </c>
      <c r="Z9" t="s">
        <v>969</v>
      </c>
      <c r="AA9">
        <v>0.70660000000000001</v>
      </c>
      <c r="AB9" t="s">
        <v>406</v>
      </c>
      <c r="AC9">
        <v>2.7972000000000001</v>
      </c>
      <c r="AD9">
        <v>15.8048</v>
      </c>
      <c r="AE9">
        <v>206.97290000000001</v>
      </c>
      <c r="AF9">
        <v>8</v>
      </c>
      <c r="AG9">
        <v>70</v>
      </c>
    </row>
    <row r="10" spans="1:33">
      <c r="A10" t="s">
        <v>1396</v>
      </c>
      <c r="B10" s="1">
        <v>0.67708333333333337</v>
      </c>
      <c r="C10" t="s">
        <v>175</v>
      </c>
      <c r="D10" t="s">
        <v>484</v>
      </c>
      <c r="E10" t="s">
        <v>230</v>
      </c>
      <c r="F10">
        <v>3619</v>
      </c>
      <c r="G10" t="s">
        <v>291</v>
      </c>
      <c r="H10" t="s">
        <v>232</v>
      </c>
      <c r="I10" t="s">
        <v>5</v>
      </c>
      <c r="J10" t="s">
        <v>778</v>
      </c>
      <c r="K10" t="s">
        <v>1373</v>
      </c>
      <c r="L10">
        <v>3</v>
      </c>
      <c r="M10">
        <v>76.14</v>
      </c>
      <c r="N10">
        <v>47.413800000000002</v>
      </c>
      <c r="O10">
        <v>17.855599999999999</v>
      </c>
      <c r="P10">
        <v>8.2828999999999997</v>
      </c>
      <c r="Q10">
        <v>7.5675999999999997</v>
      </c>
      <c r="R10">
        <v>4.5781999999999998</v>
      </c>
      <c r="S10">
        <v>4.0853999999999999</v>
      </c>
      <c r="T10">
        <v>2.3087</v>
      </c>
      <c r="U10">
        <v>1.1113999999999999</v>
      </c>
      <c r="V10">
        <v>1.5195000000000001</v>
      </c>
      <c r="W10">
        <v>18.668600000000001</v>
      </c>
      <c r="X10" t="s">
        <v>1397</v>
      </c>
      <c r="Y10">
        <v>0.15379999999999999</v>
      </c>
      <c r="Z10" t="s">
        <v>500</v>
      </c>
      <c r="AA10">
        <v>1.1197999999999999</v>
      </c>
      <c r="AB10" t="s">
        <v>818</v>
      </c>
      <c r="AC10">
        <v>1.4518</v>
      </c>
      <c r="AD10">
        <v>14.3995</v>
      </c>
      <c r="AE10">
        <v>206.65649999999999</v>
      </c>
      <c r="AF10">
        <v>8</v>
      </c>
      <c r="AG10">
        <v>69</v>
      </c>
    </row>
    <row r="11" spans="1:33">
      <c r="A11" t="s">
        <v>1398</v>
      </c>
      <c r="B11" s="1">
        <v>0.67708333333333337</v>
      </c>
      <c r="C11" t="s">
        <v>175</v>
      </c>
      <c r="D11" t="s">
        <v>484</v>
      </c>
      <c r="E11" t="s">
        <v>230</v>
      </c>
      <c r="F11">
        <v>3619</v>
      </c>
      <c r="G11" t="s">
        <v>291</v>
      </c>
      <c r="H11" t="s">
        <v>232</v>
      </c>
      <c r="I11" t="s">
        <v>5</v>
      </c>
      <c r="J11" t="s">
        <v>778</v>
      </c>
      <c r="K11" t="s">
        <v>1373</v>
      </c>
      <c r="L11">
        <v>5</v>
      </c>
      <c r="M11">
        <v>62.6</v>
      </c>
      <c r="N11">
        <v>35.810400000000001</v>
      </c>
      <c r="O11">
        <v>24.643599999999999</v>
      </c>
      <c r="P11">
        <v>10.919</v>
      </c>
      <c r="Q11">
        <v>3.9005999999999998</v>
      </c>
      <c r="R11">
        <v>5.8124000000000002</v>
      </c>
      <c r="S11">
        <v>3.5312999999999999</v>
      </c>
      <c r="T11">
        <v>1.7605999999999999</v>
      </c>
      <c r="U11">
        <v>1.7202999999999999</v>
      </c>
      <c r="V11">
        <v>1.1920999999999999</v>
      </c>
      <c r="W11">
        <v>18.695</v>
      </c>
      <c r="X11" t="s">
        <v>1399</v>
      </c>
      <c r="Y11">
        <v>0</v>
      </c>
      <c r="Z11" t="s">
        <v>1400</v>
      </c>
      <c r="AA11">
        <v>1.0563</v>
      </c>
      <c r="AB11" t="s">
        <v>1401</v>
      </c>
      <c r="AC11">
        <v>1.5451999999999999</v>
      </c>
      <c r="AD11">
        <v>18.992999999999999</v>
      </c>
      <c r="AE11">
        <v>192.1798</v>
      </c>
      <c r="AF11">
        <v>25</v>
      </c>
      <c r="AG11">
        <v>67</v>
      </c>
    </row>
    <row r="12" spans="1:33">
      <c r="A12" t="s">
        <v>1402</v>
      </c>
      <c r="B12" s="1">
        <v>0.67708333333333337</v>
      </c>
      <c r="C12" t="s">
        <v>175</v>
      </c>
      <c r="D12" t="s">
        <v>484</v>
      </c>
      <c r="E12" t="s">
        <v>230</v>
      </c>
      <c r="F12">
        <v>3619</v>
      </c>
      <c r="G12" t="s">
        <v>291</v>
      </c>
      <c r="H12" t="s">
        <v>232</v>
      </c>
      <c r="I12" t="s">
        <v>5</v>
      </c>
      <c r="J12" t="s">
        <v>778</v>
      </c>
      <c r="K12" t="s">
        <v>1373</v>
      </c>
      <c r="L12">
        <v>5</v>
      </c>
      <c r="M12">
        <v>65.98</v>
      </c>
      <c r="N12">
        <v>29.851400000000002</v>
      </c>
      <c r="O12">
        <v>31.561900000000001</v>
      </c>
      <c r="P12">
        <v>6.1788999999999996</v>
      </c>
      <c r="Q12">
        <v>5.3582000000000001</v>
      </c>
      <c r="R12">
        <v>5.0212000000000003</v>
      </c>
      <c r="S12">
        <v>3.9213</v>
      </c>
      <c r="T12">
        <v>2.5171000000000001</v>
      </c>
      <c r="U12">
        <v>1.8331</v>
      </c>
      <c r="V12">
        <v>1.7318</v>
      </c>
      <c r="W12">
        <v>19.245000000000001</v>
      </c>
      <c r="X12" t="s">
        <v>1403</v>
      </c>
      <c r="Y12">
        <v>0</v>
      </c>
      <c r="Z12" t="s">
        <v>1404</v>
      </c>
      <c r="AA12">
        <v>0.83160000000000001</v>
      </c>
      <c r="AB12" t="s">
        <v>767</v>
      </c>
      <c r="AC12">
        <v>1.2378</v>
      </c>
      <c r="AD12">
        <v>14.226599999999999</v>
      </c>
      <c r="AE12">
        <v>189.49590000000001</v>
      </c>
      <c r="AF12">
        <v>25</v>
      </c>
      <c r="AG12">
        <v>61</v>
      </c>
    </row>
    <row r="13" spans="1:33">
      <c r="A13" t="s">
        <v>1405</v>
      </c>
      <c r="B13" s="1">
        <v>0.67708333333333337</v>
      </c>
      <c r="C13" t="s">
        <v>175</v>
      </c>
      <c r="D13" t="s">
        <v>484</v>
      </c>
      <c r="E13" t="s">
        <v>230</v>
      </c>
      <c r="F13">
        <v>3619</v>
      </c>
      <c r="G13" t="s">
        <v>291</v>
      </c>
      <c r="H13" t="s">
        <v>232</v>
      </c>
      <c r="I13" t="s">
        <v>5</v>
      </c>
      <c r="J13" t="s">
        <v>778</v>
      </c>
      <c r="K13" t="s">
        <v>1373</v>
      </c>
      <c r="L13">
        <v>7</v>
      </c>
      <c r="M13">
        <v>41.075000000000003</v>
      </c>
      <c r="N13">
        <v>38.728000000000002</v>
      </c>
      <c r="O13">
        <v>30.4725</v>
      </c>
      <c r="P13">
        <v>6.8731999999999998</v>
      </c>
      <c r="Q13">
        <v>5.1736000000000004</v>
      </c>
      <c r="R13">
        <v>6.6007999999999996</v>
      </c>
      <c r="S13">
        <v>3.8151999999999999</v>
      </c>
      <c r="T13">
        <v>2.0687000000000002</v>
      </c>
      <c r="U13">
        <v>1.4502999999999999</v>
      </c>
      <c r="V13">
        <v>1.1133</v>
      </c>
      <c r="W13">
        <v>17.933599999999998</v>
      </c>
      <c r="X13" t="s">
        <v>1406</v>
      </c>
      <c r="Y13">
        <v>0.30759999999999998</v>
      </c>
      <c r="Z13" t="s">
        <v>1407</v>
      </c>
      <c r="AA13">
        <v>2.3069000000000002</v>
      </c>
      <c r="AB13" t="s">
        <v>1408</v>
      </c>
      <c r="AC13">
        <v>2.7606000000000002</v>
      </c>
      <c r="AD13">
        <v>23.659700000000001</v>
      </c>
      <c r="AE13">
        <v>184.3389</v>
      </c>
      <c r="AF13">
        <v>25</v>
      </c>
      <c r="AG13">
        <v>65</v>
      </c>
    </row>
    <row r="14" spans="1:33">
      <c r="A14" t="s">
        <v>1409</v>
      </c>
      <c r="B14" s="1">
        <v>0.67708333333333337</v>
      </c>
      <c r="C14" t="s">
        <v>175</v>
      </c>
      <c r="D14" t="s">
        <v>484</v>
      </c>
      <c r="E14" t="s">
        <v>230</v>
      </c>
      <c r="F14">
        <v>3619</v>
      </c>
      <c r="G14" t="s">
        <v>291</v>
      </c>
      <c r="H14" t="s">
        <v>232</v>
      </c>
      <c r="I14" t="s">
        <v>5</v>
      </c>
      <c r="J14" t="s">
        <v>778</v>
      </c>
      <c r="K14" t="s">
        <v>1373</v>
      </c>
      <c r="L14">
        <v>4</v>
      </c>
      <c r="M14">
        <v>48.78</v>
      </c>
      <c r="N14">
        <v>36.4315</v>
      </c>
      <c r="O14">
        <v>18.658000000000001</v>
      </c>
      <c r="P14">
        <v>10.3896</v>
      </c>
      <c r="Q14">
        <v>9.0711999999999993</v>
      </c>
      <c r="R14">
        <v>4.7134999999999998</v>
      </c>
      <c r="S14">
        <v>4.2725</v>
      </c>
      <c r="T14">
        <v>1.9221999999999999</v>
      </c>
      <c r="U14">
        <v>2.0164</v>
      </c>
      <c r="V14">
        <v>1.4280999999999999</v>
      </c>
      <c r="W14">
        <v>18.191400000000002</v>
      </c>
      <c r="X14" t="s">
        <v>1410</v>
      </c>
      <c r="Y14">
        <v>0.38200000000000001</v>
      </c>
      <c r="Z14" t="s">
        <v>1215</v>
      </c>
      <c r="AA14">
        <v>2.4944000000000002</v>
      </c>
      <c r="AB14" t="s">
        <v>642</v>
      </c>
      <c r="AC14">
        <v>1.9237</v>
      </c>
      <c r="AD14">
        <v>20.580400000000001</v>
      </c>
      <c r="AE14">
        <v>181.255</v>
      </c>
      <c r="AF14">
        <v>10</v>
      </c>
      <c r="AG14">
        <v>70</v>
      </c>
    </row>
    <row r="15" spans="1:33">
      <c r="A15" t="s">
        <v>1411</v>
      </c>
      <c r="B15" s="1">
        <v>0.67708333333333337</v>
      </c>
      <c r="C15" t="s">
        <v>175</v>
      </c>
      <c r="D15" t="s">
        <v>484</v>
      </c>
      <c r="E15" t="s">
        <v>230</v>
      </c>
      <c r="F15">
        <v>3619</v>
      </c>
      <c r="G15" t="s">
        <v>291</v>
      </c>
      <c r="H15" t="s">
        <v>232</v>
      </c>
      <c r="I15" t="s">
        <v>5</v>
      </c>
      <c r="J15" t="s">
        <v>778</v>
      </c>
      <c r="K15" t="s">
        <v>1373</v>
      </c>
      <c r="L15">
        <v>3</v>
      </c>
      <c r="M15">
        <v>65.141999999999996</v>
      </c>
      <c r="N15">
        <v>47.6</v>
      </c>
      <c r="O15">
        <v>20.485900000000001</v>
      </c>
      <c r="P15">
        <v>8.4324999999999992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9.6814</v>
      </c>
      <c r="X15" t="s">
        <v>1412</v>
      </c>
      <c r="Y15">
        <v>0</v>
      </c>
      <c r="Z15" t="s">
        <v>494</v>
      </c>
      <c r="AA15">
        <v>1.1875</v>
      </c>
      <c r="AB15" t="s">
        <v>1413</v>
      </c>
      <c r="AC15">
        <v>1.1620999999999999</v>
      </c>
      <c r="AD15">
        <v>4.0999999999999996</v>
      </c>
      <c r="AE15">
        <v>175.54499999999999</v>
      </c>
      <c r="AF15">
        <v>25</v>
      </c>
      <c r="AG15">
        <v>70</v>
      </c>
    </row>
    <row r="16" spans="1:33">
      <c r="A16" t="s">
        <v>1414</v>
      </c>
      <c r="B16" s="1">
        <v>0.67708333333333337</v>
      </c>
      <c r="C16" t="s">
        <v>175</v>
      </c>
      <c r="D16" t="s">
        <v>484</v>
      </c>
      <c r="E16" t="s">
        <v>230</v>
      </c>
      <c r="F16">
        <v>3619</v>
      </c>
      <c r="G16" t="s">
        <v>291</v>
      </c>
      <c r="H16" t="s">
        <v>232</v>
      </c>
      <c r="I16" t="s">
        <v>5</v>
      </c>
      <c r="J16" t="s">
        <v>778</v>
      </c>
      <c r="K16" t="s">
        <v>1373</v>
      </c>
      <c r="L16">
        <v>3</v>
      </c>
      <c r="M16">
        <v>59.914999999999999</v>
      </c>
      <c r="N16">
        <v>33.251800000000003</v>
      </c>
      <c r="O16">
        <v>17.059100000000001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17.279299999999999</v>
      </c>
      <c r="X16" t="s">
        <v>1415</v>
      </c>
      <c r="Y16">
        <v>1.0646</v>
      </c>
      <c r="Z16" t="s">
        <v>1416</v>
      </c>
      <c r="AA16">
        <v>0.4642</v>
      </c>
      <c r="AB16" t="s">
        <v>406</v>
      </c>
      <c r="AC16">
        <v>2.7132000000000001</v>
      </c>
      <c r="AD16">
        <v>3.6</v>
      </c>
      <c r="AE16">
        <v>156.53389999999999</v>
      </c>
      <c r="AF16">
        <v>14</v>
      </c>
      <c r="AG16">
        <v>60</v>
      </c>
    </row>
    <row r="51" spans="1:33" hidden="1" outlineLevel="1">
      <c r="A51" t="str">
        <f>C2</f>
        <v>Leicester</v>
      </c>
      <c r="B51">
        <f>B2</f>
        <v>0.67708333333333337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Canfords Joy (IRE)</v>
      </c>
      <c r="L52" t="str">
        <f t="shared" si="0"/>
        <v>Eponina (IRE)</v>
      </c>
      <c r="M52" t="str">
        <f t="shared" si="0"/>
        <v>Spinart</v>
      </c>
      <c r="N52" t="str">
        <f t="shared" ref="N52:N91" si="1">INDEX($A$2:$A$20,(MATCH(LARGE(W$2:W$20,$J52),W$2:W$20,0)))</f>
        <v>Suzis Connoisseur</v>
      </c>
      <c r="O52" t="str">
        <f t="shared" ref="O52:O91" si="2">INDEX($A$2:$A$20,(MATCH(LARGE(AA$2:AA$20,$J52),AA$2:AA$20,0)))</f>
        <v>Eponina (IRE)</v>
      </c>
      <c r="P52" t="str">
        <f t="shared" ref="P52:P91" si="3">INDEX($A$2:$A$20,(MATCH(LARGE(Y$2:Y$20,$J52),Y$2:Y$20,0)))</f>
        <v>Spinart</v>
      </c>
      <c r="Q52" t="str">
        <f t="shared" ref="Q52:Q91" si="4">INDEX($A$2:$A$20,(MATCH(LARGE(Y$2:Y$20,$J52),Y$2:Y$20,0)))</f>
        <v>Spinart</v>
      </c>
      <c r="R52" t="str">
        <f t="shared" ref="R52:R91" si="5">INDEX($A$2:$A$20,(MATCH(LARGE(AD$2:AD$20,$J52),AD$2:AD$20,0)))</f>
        <v>Canfords Joy (IRE)</v>
      </c>
      <c r="S52" t="str">
        <f t="shared" ref="S52:S80" si="6">A2</f>
        <v>Desert Dream</v>
      </c>
      <c r="V52">
        <f t="shared" ref="V52:V80" si="7">SUM(Y52:AF52)</f>
        <v>90</v>
      </c>
      <c r="W52">
        <f t="shared" ref="W52:W80" si="8">V52-AG2</f>
        <v>20</v>
      </c>
      <c r="X52">
        <f t="shared" ref="X52:X60" si="9">IF(ISNA(W52),"",W52)</f>
        <v>20</v>
      </c>
      <c r="Y52">
        <f t="shared" ref="Y52:AA80" si="10">(($H$63+1)-(RANK(M2,M$2:M$30)))</f>
        <v>14</v>
      </c>
      <c r="Z52">
        <f t="shared" si="10"/>
        <v>14</v>
      </c>
      <c r="AA52">
        <f t="shared" si="10"/>
        <v>9</v>
      </c>
      <c r="AB52">
        <f t="shared" ref="AB52:AB80" si="11">(($H$63+1)-(RANK(W2,W$2:W$30)))</f>
        <v>12</v>
      </c>
      <c r="AC52">
        <f t="shared" ref="AC52:AC80" si="12">(($H$63+1)-(RANK(Y2,Y$2:Y$30)))</f>
        <v>13</v>
      </c>
      <c r="AD52">
        <f t="shared" ref="AD52:AD80" si="13">(($H$63+1)-(RANK(AA2,AA$2:AA$30)))</f>
        <v>10</v>
      </c>
      <c r="AE52">
        <f t="shared" ref="AE52:AF80" si="14">(($H$63+1)-(RANK(AC2,AC$2:AC$30)))</f>
        <v>11</v>
      </c>
      <c r="AF52">
        <f t="shared" si="14"/>
        <v>7</v>
      </c>
      <c r="AG52" t="str">
        <f>INDEX(S52:S92, MATCH(LARGE(X52:X92, 1),X52:X92, 0))</f>
        <v>Desert Dream</v>
      </c>
    </row>
    <row r="53" spans="1:33" hidden="1" outlineLevel="1">
      <c r="A53" t="s">
        <v>43</v>
      </c>
      <c r="B53" t="str">
        <f>A2</f>
        <v>Desert Dream</v>
      </c>
      <c r="C53">
        <f>AE2</f>
        <v>247.83879999999999</v>
      </c>
      <c r="D53">
        <f>AG2</f>
        <v>70</v>
      </c>
      <c r="E53">
        <f>C53-D53</f>
        <v>177.83879999999999</v>
      </c>
      <c r="F53">
        <f>SUMIF(B53:B61, B53, G53:G61)</f>
        <v>6.7758559192507326E-2</v>
      </c>
      <c r="G53">
        <f>(1/C53)*(C53-C54)</f>
        <v>6.7758559192507326E-2</v>
      </c>
      <c r="H53">
        <f>AF2</f>
        <v>6</v>
      </c>
      <c r="J53">
        <v>2</v>
      </c>
      <c r="K53" t="str">
        <f t="shared" si="0"/>
        <v>Desert Dream</v>
      </c>
      <c r="L53" t="str">
        <f t="shared" si="0"/>
        <v>Desert Dream</v>
      </c>
      <c r="M53" t="str">
        <f t="shared" si="0"/>
        <v>Berlios (IRE)</v>
      </c>
      <c r="N53" t="str">
        <f t="shared" si="1"/>
        <v>Young John (IRE)</v>
      </c>
      <c r="O53" t="str">
        <f t="shared" si="2"/>
        <v>La Isla Bonita</v>
      </c>
      <c r="P53" t="str">
        <f t="shared" si="3"/>
        <v>Singing The Blues (IRE)</v>
      </c>
      <c r="Q53" t="str">
        <f t="shared" si="4"/>
        <v>Singing The Blues (IRE)</v>
      </c>
      <c r="R53" t="str">
        <f t="shared" si="5"/>
        <v>Wahaab (IRE)</v>
      </c>
      <c r="S53" t="str">
        <f t="shared" si="6"/>
        <v>Canfords Joy (IRE)</v>
      </c>
      <c r="V53">
        <f t="shared" si="7"/>
        <v>62</v>
      </c>
      <c r="W53">
        <f t="shared" si="8"/>
        <v>-5</v>
      </c>
      <c r="X53">
        <f t="shared" si="9"/>
        <v>-5</v>
      </c>
      <c r="Y53">
        <f t="shared" si="10"/>
        <v>15</v>
      </c>
      <c r="Z53">
        <f t="shared" si="10"/>
        <v>9</v>
      </c>
      <c r="AA53">
        <f t="shared" si="10"/>
        <v>5</v>
      </c>
      <c r="AB53">
        <f t="shared" si="11"/>
        <v>6</v>
      </c>
      <c r="AC53">
        <f t="shared" si="12"/>
        <v>6</v>
      </c>
      <c r="AD53">
        <f t="shared" si="13"/>
        <v>2</v>
      </c>
      <c r="AE53">
        <f t="shared" si="14"/>
        <v>4</v>
      </c>
      <c r="AF53">
        <f t="shared" si="14"/>
        <v>15</v>
      </c>
    </row>
    <row r="54" spans="1:33" hidden="1" outlineLevel="1">
      <c r="A54" t="s">
        <v>44</v>
      </c>
      <c r="B54" t="str">
        <f>A3</f>
        <v>Canfords Joy (IRE)</v>
      </c>
      <c r="C54">
        <f>AE3</f>
        <v>231.04560000000001</v>
      </c>
      <c r="D54">
        <f>AG3</f>
        <v>67</v>
      </c>
      <c r="E54">
        <f t="shared" ref="E54:E55" si="15">C54-D54</f>
        <v>164.04560000000001</v>
      </c>
      <c r="F54">
        <f ca="1">SUMIF(B53:B64, B54, G53:G61)</f>
        <v>0.26220397440185589</v>
      </c>
      <c r="H54">
        <f>AF3</f>
        <v>5</v>
      </c>
      <c r="J54">
        <v>3</v>
      </c>
      <c r="K54" t="str">
        <f t="shared" si="0"/>
        <v>Oswald (IRE)</v>
      </c>
      <c r="L54" t="str">
        <f t="shared" si="0"/>
        <v>Young John (IRE)</v>
      </c>
      <c r="M54" t="str">
        <f t="shared" si="0"/>
        <v>Wahaab (IRE)</v>
      </c>
      <c r="N54" t="str">
        <f t="shared" si="1"/>
        <v>Berlios (IRE)</v>
      </c>
      <c r="O54" t="str">
        <f t="shared" si="2"/>
        <v>Wahaab (IRE)</v>
      </c>
      <c r="P54" t="str">
        <f t="shared" si="3"/>
        <v>Desert Dream</v>
      </c>
      <c r="Q54" t="str">
        <f t="shared" si="4"/>
        <v>Desert Dream</v>
      </c>
      <c r="R54" t="str">
        <f t="shared" si="5"/>
        <v>Suzis Connoisseur</v>
      </c>
      <c r="S54" t="str">
        <f t="shared" si="6"/>
        <v>Spinart</v>
      </c>
      <c r="V54">
        <f t="shared" si="7"/>
        <v>74</v>
      </c>
      <c r="W54">
        <f t="shared" si="8"/>
        <v>7</v>
      </c>
      <c r="X54">
        <f t="shared" si="9"/>
        <v>7</v>
      </c>
      <c r="Y54">
        <f t="shared" si="10"/>
        <v>5</v>
      </c>
      <c r="Z54">
        <f t="shared" si="10"/>
        <v>10</v>
      </c>
      <c r="AA54">
        <f t="shared" si="10"/>
        <v>15</v>
      </c>
      <c r="AB54">
        <f t="shared" si="11"/>
        <v>8</v>
      </c>
      <c r="AC54">
        <f t="shared" si="12"/>
        <v>15</v>
      </c>
      <c r="AD54">
        <f t="shared" si="13"/>
        <v>3</v>
      </c>
      <c r="AE54">
        <f t="shared" si="14"/>
        <v>9</v>
      </c>
      <c r="AF54">
        <f t="shared" si="14"/>
        <v>9</v>
      </c>
    </row>
    <row r="55" spans="1:33" hidden="1" outlineLevel="1">
      <c r="A55" t="s">
        <v>45</v>
      </c>
      <c r="B55" t="str">
        <f>A4</f>
        <v>Spinart</v>
      </c>
      <c r="C55">
        <f>AE4</f>
        <v>230.7013</v>
      </c>
      <c r="D55">
        <f>AG4</f>
        <v>67</v>
      </c>
      <c r="E55">
        <f t="shared" si="15"/>
        <v>163.7013</v>
      </c>
      <c r="F55">
        <f ca="1">SUMIF(B53:B64, B55, G53:G61)</f>
        <v>0.16606611311295627</v>
      </c>
      <c r="H55">
        <f>AF4</f>
        <v>12</v>
      </c>
      <c r="J55">
        <v>4</v>
      </c>
      <c r="K55" t="str">
        <f t="shared" si="0"/>
        <v>Young John (IRE)</v>
      </c>
      <c r="L55" t="str">
        <f t="shared" si="0"/>
        <v>Mr Strutter (IRE)</v>
      </c>
      <c r="M55" t="str">
        <f t="shared" si="0"/>
        <v>Young John (IRE)</v>
      </c>
      <c r="N55" t="str">
        <f t="shared" si="1"/>
        <v>Desert Dream</v>
      </c>
      <c r="O55" t="str">
        <f t="shared" si="2"/>
        <v>Suzis Connoisseur</v>
      </c>
      <c r="P55" t="str">
        <f t="shared" si="3"/>
        <v>Roaring Forties (IRE)</v>
      </c>
      <c r="Q55" t="str">
        <f t="shared" si="4"/>
        <v>Roaring Forties (IRE)</v>
      </c>
      <c r="R55" t="str">
        <f t="shared" si="5"/>
        <v>Eponina (IRE)</v>
      </c>
      <c r="S55" t="str">
        <f t="shared" si="6"/>
        <v>Young John (IRE)</v>
      </c>
      <c r="V55">
        <f t="shared" si="7"/>
        <v>76</v>
      </c>
      <c r="W55">
        <f t="shared" si="8"/>
        <v>9</v>
      </c>
      <c r="X55">
        <f t="shared" si="9"/>
        <v>9</v>
      </c>
      <c r="Y55">
        <f t="shared" si="10"/>
        <v>12</v>
      </c>
      <c r="Z55">
        <f t="shared" si="10"/>
        <v>13</v>
      </c>
      <c r="AA55">
        <f t="shared" si="10"/>
        <v>12</v>
      </c>
      <c r="AB55">
        <f t="shared" si="11"/>
        <v>14</v>
      </c>
      <c r="AC55">
        <f t="shared" si="12"/>
        <v>5</v>
      </c>
      <c r="AD55">
        <f t="shared" si="13"/>
        <v>9</v>
      </c>
      <c r="AE55">
        <f t="shared" si="14"/>
        <v>8</v>
      </c>
      <c r="AF55">
        <f t="shared" si="14"/>
        <v>3</v>
      </c>
    </row>
    <row r="56" spans="1:33" hidden="1" outlineLevel="1">
      <c r="A56" t="s">
        <v>46</v>
      </c>
      <c r="B56" t="str">
        <f>INDEX(A$2:A$20,MATCH(C56,M$2:M$20,0))</f>
        <v>Canfords Joy (IRE)</v>
      </c>
      <c r="C56">
        <f>LARGE(M$2:M$20, D56)</f>
        <v>84.59</v>
      </c>
      <c r="D56">
        <v>1</v>
      </c>
      <c r="E56">
        <f>LARGE(M$2:M$20, F56)</f>
        <v>83.894999999999996</v>
      </c>
      <c r="F56">
        <v>2</v>
      </c>
      <c r="G56">
        <f t="shared" ref="G56:G61" si="16">IF(C56&gt;0, (1/C56)*(C56-E56), 0.1)</f>
        <v>8.2161011939946484E-3</v>
      </c>
      <c r="H56">
        <f t="shared" ref="H56:H61" si="17">INDEX(AF$2:AF$20,MATCH(B56,A$2:A$20,0))</f>
        <v>5</v>
      </c>
      <c r="J56">
        <v>5</v>
      </c>
      <c r="K56" t="str">
        <f t="shared" si="0"/>
        <v>Roaring Forties (IRE)</v>
      </c>
      <c r="L56" t="str">
        <f t="shared" si="0"/>
        <v>Roaring Forties (IRE)</v>
      </c>
      <c r="M56" t="str">
        <f t="shared" si="0"/>
        <v>Roaring Forties (IRE)</v>
      </c>
      <c r="N56" t="str">
        <f t="shared" si="1"/>
        <v>Andalusite</v>
      </c>
      <c r="O56" t="str">
        <f t="shared" si="2"/>
        <v>Roaring Forties (IRE)</v>
      </c>
      <c r="P56" t="str">
        <f t="shared" si="3"/>
        <v>La Isla Bonita</v>
      </c>
      <c r="Q56" t="str">
        <f t="shared" si="4"/>
        <v>La Isla Bonita</v>
      </c>
      <c r="R56" t="str">
        <f t="shared" si="5"/>
        <v>La Isla Bonita</v>
      </c>
      <c r="S56" t="str">
        <f t="shared" si="6"/>
        <v>Roaring Forties (IRE)</v>
      </c>
      <c r="V56">
        <f t="shared" si="7"/>
        <v>81</v>
      </c>
      <c r="W56">
        <f t="shared" si="8"/>
        <v>16</v>
      </c>
      <c r="X56">
        <f t="shared" si="9"/>
        <v>16</v>
      </c>
      <c r="Y56">
        <f t="shared" si="10"/>
        <v>11</v>
      </c>
      <c r="Z56">
        <f t="shared" si="10"/>
        <v>11</v>
      </c>
      <c r="AA56">
        <f t="shared" si="10"/>
        <v>11</v>
      </c>
      <c r="AB56">
        <f t="shared" si="11"/>
        <v>9</v>
      </c>
      <c r="AC56">
        <f t="shared" si="12"/>
        <v>12</v>
      </c>
      <c r="AD56">
        <f t="shared" si="13"/>
        <v>11</v>
      </c>
      <c r="AE56">
        <f t="shared" si="14"/>
        <v>12</v>
      </c>
      <c r="AF56">
        <f t="shared" si="14"/>
        <v>4</v>
      </c>
    </row>
    <row r="57" spans="1:33" hidden="1" outlineLevel="1">
      <c r="A57" t="s">
        <v>25</v>
      </c>
      <c r="B57" t="str">
        <f>INDEX(A$2:A$20,MATCH(C57,W$2:W$20,0))</f>
        <v>Suzis Connoisseur</v>
      </c>
      <c r="C57">
        <f>LARGE(W$2:W$20, D57)</f>
        <v>21.0593</v>
      </c>
      <c r="D57">
        <v>1</v>
      </c>
      <c r="E57">
        <f>LARGE(W$2:W$20, F57)</f>
        <v>20.952100000000002</v>
      </c>
      <c r="F57">
        <v>2</v>
      </c>
      <c r="G57">
        <f t="shared" si="16"/>
        <v>5.0903876197213984E-3</v>
      </c>
      <c r="H57">
        <f t="shared" si="17"/>
        <v>12</v>
      </c>
      <c r="J57">
        <v>6</v>
      </c>
      <c r="K57" t="str">
        <f t="shared" si="0"/>
        <v>Suzis Connoisseur</v>
      </c>
      <c r="L57" t="str">
        <f t="shared" si="0"/>
        <v>Spinart</v>
      </c>
      <c r="M57" t="str">
        <f t="shared" si="0"/>
        <v>Andalusite</v>
      </c>
      <c r="N57" t="str">
        <f t="shared" si="1"/>
        <v>Oswald (IRE)</v>
      </c>
      <c r="O57" t="str">
        <f t="shared" si="2"/>
        <v>Desert Dream</v>
      </c>
      <c r="P57" t="str">
        <f t="shared" si="3"/>
        <v>Wahaab (IRE)</v>
      </c>
      <c r="Q57" t="str">
        <f t="shared" si="4"/>
        <v>Wahaab (IRE)</v>
      </c>
      <c r="R57" t="str">
        <f t="shared" si="5"/>
        <v>Andalusite</v>
      </c>
      <c r="S57" t="str">
        <f t="shared" si="6"/>
        <v>Suzis Connoisseur</v>
      </c>
      <c r="V57">
        <f t="shared" si="7"/>
        <v>73</v>
      </c>
      <c r="W57">
        <f t="shared" si="8"/>
        <v>3</v>
      </c>
      <c r="X57">
        <f t="shared" si="9"/>
        <v>3</v>
      </c>
      <c r="Y57">
        <f t="shared" si="10"/>
        <v>10</v>
      </c>
      <c r="Z57">
        <f t="shared" si="10"/>
        <v>6</v>
      </c>
      <c r="AA57">
        <f t="shared" si="10"/>
        <v>7</v>
      </c>
      <c r="AB57">
        <f t="shared" si="11"/>
        <v>15</v>
      </c>
      <c r="AC57">
        <f t="shared" si="12"/>
        <v>9</v>
      </c>
      <c r="AD57">
        <f t="shared" si="13"/>
        <v>12</v>
      </c>
      <c r="AE57">
        <f t="shared" si="14"/>
        <v>1</v>
      </c>
      <c r="AF57">
        <f t="shared" si="14"/>
        <v>13</v>
      </c>
    </row>
    <row r="58" spans="1:33" hidden="1" outlineLevel="1">
      <c r="A58" t="s">
        <v>28</v>
      </c>
      <c r="B58" t="str">
        <f>INDEX(A$2:A$20,MATCH(C58,AA$2:AA$20,0))</f>
        <v>Eponina (IRE)</v>
      </c>
      <c r="C58">
        <f>LARGE(AA$2:AA$20, D58)</f>
        <v>3.0194000000000001</v>
      </c>
      <c r="D58">
        <v>1</v>
      </c>
      <c r="E58">
        <f>LARGE(AA$2:AA$20, F58)</f>
        <v>2.4944000000000002</v>
      </c>
      <c r="F58">
        <v>2</v>
      </c>
      <c r="G58">
        <f t="shared" si="16"/>
        <v>0.17387560442472011</v>
      </c>
      <c r="H58">
        <f t="shared" si="17"/>
        <v>10</v>
      </c>
      <c r="J58">
        <v>7</v>
      </c>
      <c r="K58" t="str">
        <f t="shared" si="0"/>
        <v>Mr Strutter (IRE)</v>
      </c>
      <c r="L58" t="str">
        <f t="shared" si="0"/>
        <v>Canfords Joy (IRE)</v>
      </c>
      <c r="M58" t="str">
        <f t="shared" si="0"/>
        <v>Desert Dream</v>
      </c>
      <c r="N58" t="str">
        <f t="shared" si="1"/>
        <v>Roaring Forties (IRE)</v>
      </c>
      <c r="O58" t="str">
        <f t="shared" si="2"/>
        <v>Young John (IRE)</v>
      </c>
      <c r="P58" t="str">
        <f t="shared" si="3"/>
        <v>Suzis Connoisseur</v>
      </c>
      <c r="Q58" t="str">
        <f t="shared" si="4"/>
        <v>Suzis Connoisseur</v>
      </c>
      <c r="R58" t="str">
        <f t="shared" si="5"/>
        <v>Spinart</v>
      </c>
      <c r="S58" t="str">
        <f t="shared" si="6"/>
        <v>Eponina (IRE)</v>
      </c>
      <c r="V58">
        <f t="shared" si="7"/>
        <v>62</v>
      </c>
      <c r="W58">
        <f t="shared" si="8"/>
        <v>-4</v>
      </c>
      <c r="X58">
        <f t="shared" si="9"/>
        <v>-4</v>
      </c>
      <c r="Y58">
        <f t="shared" si="10"/>
        <v>2</v>
      </c>
      <c r="Z58">
        <f t="shared" si="10"/>
        <v>15</v>
      </c>
      <c r="AA58">
        <f t="shared" si="10"/>
        <v>3</v>
      </c>
      <c r="AB58">
        <f t="shared" si="11"/>
        <v>3</v>
      </c>
      <c r="AC58">
        <f t="shared" si="12"/>
        <v>7</v>
      </c>
      <c r="AD58">
        <f t="shared" si="13"/>
        <v>15</v>
      </c>
      <c r="AE58">
        <f t="shared" si="14"/>
        <v>5</v>
      </c>
      <c r="AF58">
        <f t="shared" si="14"/>
        <v>12</v>
      </c>
    </row>
    <row r="59" spans="1:33" hidden="1" outlineLevel="1">
      <c r="A59" t="s">
        <v>30</v>
      </c>
      <c r="B59" t="str">
        <f>INDEX(A$2:A$20,MATCH(C59,AC$2:AC$20,0))</f>
        <v>Mr Strutter (IRE)</v>
      </c>
      <c r="C59">
        <f>LARGE(AC$2:AC$20, D59)</f>
        <v>2.7972000000000001</v>
      </c>
      <c r="D59">
        <v>1</v>
      </c>
      <c r="E59">
        <f>LARGE(AC$2:AC$20, F59)</f>
        <v>2.7606000000000002</v>
      </c>
      <c r="F59">
        <v>2</v>
      </c>
      <c r="G59">
        <f t="shared" si="16"/>
        <v>1.3084513084513071E-2</v>
      </c>
      <c r="H59">
        <f t="shared" si="17"/>
        <v>8</v>
      </c>
      <c r="J59">
        <v>8</v>
      </c>
      <c r="K59" t="str">
        <f t="shared" si="0"/>
        <v>Berlios (IRE)</v>
      </c>
      <c r="L59" t="str">
        <f t="shared" si="0"/>
        <v>Ballymount</v>
      </c>
      <c r="M59" t="str">
        <f t="shared" si="0"/>
        <v>Ballymount</v>
      </c>
      <c r="N59" t="str">
        <f t="shared" si="1"/>
        <v>Spinart</v>
      </c>
      <c r="O59" t="str">
        <f t="shared" si="2"/>
        <v>Ballymount</v>
      </c>
      <c r="P59" t="str">
        <f t="shared" si="3"/>
        <v>Oswald (IRE)</v>
      </c>
      <c r="Q59" t="str">
        <f t="shared" si="4"/>
        <v>Oswald (IRE)</v>
      </c>
      <c r="R59" t="str">
        <f t="shared" si="5"/>
        <v>Mr Strutter (IRE)</v>
      </c>
      <c r="S59" t="str">
        <f t="shared" si="6"/>
        <v>Mr Strutter (IRE)</v>
      </c>
      <c r="V59">
        <f t="shared" si="7"/>
        <v>55</v>
      </c>
      <c r="W59">
        <f t="shared" si="8"/>
        <v>-15</v>
      </c>
      <c r="X59">
        <f t="shared" si="9"/>
        <v>-15</v>
      </c>
      <c r="Y59">
        <f t="shared" si="10"/>
        <v>9</v>
      </c>
      <c r="Z59">
        <f t="shared" si="10"/>
        <v>12</v>
      </c>
      <c r="AA59">
        <f t="shared" si="10"/>
        <v>1</v>
      </c>
      <c r="AB59">
        <f t="shared" si="11"/>
        <v>2</v>
      </c>
      <c r="AC59">
        <f t="shared" si="12"/>
        <v>4</v>
      </c>
      <c r="AD59">
        <f t="shared" si="13"/>
        <v>4</v>
      </c>
      <c r="AE59">
        <f t="shared" si="14"/>
        <v>15</v>
      </c>
      <c r="AF59">
        <f t="shared" si="14"/>
        <v>8</v>
      </c>
    </row>
    <row r="60" spans="1:33" hidden="1" outlineLevel="1">
      <c r="A60" t="s">
        <v>26</v>
      </c>
      <c r="B60" t="str">
        <f>INDEX(A$2:A$20,MATCH(C60,Y$2:Y$20,0))</f>
        <v>Spinart</v>
      </c>
      <c r="C60">
        <f>LARGE(Y$2:Y$20, D60)</f>
        <v>1.2766</v>
      </c>
      <c r="D60">
        <v>1</v>
      </c>
      <c r="E60">
        <f>LARGE(Y$2:Y$20, F60)</f>
        <v>1.0646</v>
      </c>
      <c r="F60">
        <v>2</v>
      </c>
      <c r="G60">
        <f t="shared" si="16"/>
        <v>0.16606611311295627</v>
      </c>
      <c r="H60">
        <f t="shared" si="17"/>
        <v>12</v>
      </c>
      <c r="J60">
        <v>9</v>
      </c>
      <c r="K60" t="str">
        <f t="shared" si="0"/>
        <v>Ballymount</v>
      </c>
      <c r="L60" t="str">
        <f t="shared" si="0"/>
        <v>Oswald (IRE)</v>
      </c>
      <c r="M60" t="str">
        <f t="shared" si="0"/>
        <v>Suzis Connoisseur</v>
      </c>
      <c r="N60" t="str">
        <f t="shared" si="1"/>
        <v>La Isla Bonita</v>
      </c>
      <c r="O60" t="str">
        <f t="shared" si="2"/>
        <v>Oswald (IRE)</v>
      </c>
      <c r="P60" t="str">
        <f t="shared" si="3"/>
        <v>Eponina (IRE)</v>
      </c>
      <c r="Q60" t="str">
        <f t="shared" si="4"/>
        <v>Eponina (IRE)</v>
      </c>
      <c r="R60" t="str">
        <f t="shared" si="5"/>
        <v>Desert Dream</v>
      </c>
      <c r="S60" t="str">
        <f t="shared" si="6"/>
        <v>Oswald (IRE)</v>
      </c>
      <c r="V60">
        <f t="shared" si="7"/>
        <v>61</v>
      </c>
      <c r="W60">
        <f t="shared" si="8"/>
        <v>-8</v>
      </c>
      <c r="X60">
        <f t="shared" si="9"/>
        <v>-8</v>
      </c>
      <c r="Y60">
        <f t="shared" si="10"/>
        <v>13</v>
      </c>
      <c r="Z60">
        <f t="shared" si="10"/>
        <v>7</v>
      </c>
      <c r="AA60">
        <f t="shared" si="10"/>
        <v>4</v>
      </c>
      <c r="AB60">
        <f t="shared" si="11"/>
        <v>10</v>
      </c>
      <c r="AC60">
        <f t="shared" si="12"/>
        <v>8</v>
      </c>
      <c r="AD60">
        <f t="shared" si="13"/>
        <v>7</v>
      </c>
      <c r="AE60">
        <f t="shared" si="14"/>
        <v>6</v>
      </c>
      <c r="AF60">
        <f t="shared" si="14"/>
        <v>6</v>
      </c>
    </row>
    <row r="61" spans="1:33" hidden="1" outlineLevel="1">
      <c r="A61" t="s">
        <v>47</v>
      </c>
      <c r="B61" t="str">
        <f>INDEX(A$2:A$20,MATCH(C61,AD$2:AD$20,0))</f>
        <v>Canfords Joy (IRE)</v>
      </c>
      <c r="C61">
        <f>LARGE(AD$2:AD$20, D61)</f>
        <v>31.7149</v>
      </c>
      <c r="D61">
        <v>1</v>
      </c>
      <c r="E61">
        <f>LARGE(AD$2:AD$20, F61)</f>
        <v>23.659700000000001</v>
      </c>
      <c r="F61">
        <v>2</v>
      </c>
      <c r="G61">
        <f t="shared" si="16"/>
        <v>0.25398787320786126</v>
      </c>
      <c r="H61">
        <f t="shared" si="17"/>
        <v>5</v>
      </c>
      <c r="J61">
        <v>10</v>
      </c>
      <c r="K61" t="str">
        <f t="shared" si="0"/>
        <v>Andalusite</v>
      </c>
      <c r="L61" t="str">
        <f t="shared" si="0"/>
        <v>Suzis Connoisseur</v>
      </c>
      <c r="M61" t="str">
        <f t="shared" si="0"/>
        <v>La Isla Bonita</v>
      </c>
      <c r="N61" t="str">
        <f t="shared" si="1"/>
        <v>Canfords Joy (IRE)</v>
      </c>
      <c r="O61" t="str">
        <f t="shared" si="2"/>
        <v>Andalusite</v>
      </c>
      <c r="P61" t="str">
        <f t="shared" si="3"/>
        <v>Canfords Joy (IRE)</v>
      </c>
      <c r="Q61" t="str">
        <f t="shared" si="4"/>
        <v>Canfords Joy (IRE)</v>
      </c>
      <c r="R61" t="str">
        <f t="shared" si="5"/>
        <v>Oswald (IRE)</v>
      </c>
      <c r="S61" t="str">
        <f t="shared" si="6"/>
        <v>Andalusite</v>
      </c>
      <c r="V61">
        <f t="shared" si="7"/>
        <v>57</v>
      </c>
      <c r="W61">
        <f t="shared" si="8"/>
        <v>-10</v>
      </c>
      <c r="X61">
        <f>IF(ISNA(W61),"",W61)</f>
        <v>-10</v>
      </c>
      <c r="Y61">
        <f t="shared" si="10"/>
        <v>6</v>
      </c>
      <c r="Z61">
        <f t="shared" si="10"/>
        <v>3</v>
      </c>
      <c r="AA61">
        <f t="shared" si="10"/>
        <v>10</v>
      </c>
      <c r="AB61">
        <f t="shared" si="11"/>
        <v>11</v>
      </c>
      <c r="AC61">
        <f t="shared" si="12"/>
        <v>4</v>
      </c>
      <c r="AD61">
        <f t="shared" si="13"/>
        <v>6</v>
      </c>
      <c r="AE61">
        <f t="shared" si="14"/>
        <v>7</v>
      </c>
      <c r="AF61">
        <f t="shared" si="14"/>
        <v>10</v>
      </c>
    </row>
    <row r="62" spans="1:33" hidden="1" outlineLevel="1">
      <c r="A62" t="s">
        <v>116</v>
      </c>
      <c r="B62" t="str">
        <f>IF(OR(D2="5f ", D2="6f ", D2="7f ", D2="1m "), B57, IF(J2="2yo", B59, B53))</f>
        <v>Suzis Connoisseur</v>
      </c>
      <c r="J62">
        <v>11</v>
      </c>
      <c r="K62" t="str">
        <f t="shared" si="0"/>
        <v>Spinart</v>
      </c>
      <c r="L62" t="str">
        <f t="shared" si="0"/>
        <v>Wahaab (IRE)</v>
      </c>
      <c r="M62" t="str">
        <f t="shared" si="0"/>
        <v>Canfords Joy (IRE)</v>
      </c>
      <c r="N62" t="str">
        <f t="shared" si="1"/>
        <v>Wahaab (IRE)</v>
      </c>
      <c r="O62" t="str">
        <f t="shared" si="2"/>
        <v>Berlios (IRE)</v>
      </c>
      <c r="P62" t="str">
        <f t="shared" si="3"/>
        <v>Young John (IRE)</v>
      </c>
      <c r="Q62" t="str">
        <f t="shared" si="4"/>
        <v>Young John (IRE)</v>
      </c>
      <c r="R62" t="str">
        <f t="shared" si="5"/>
        <v>Berlios (IRE)</v>
      </c>
      <c r="S62" t="str">
        <f t="shared" si="6"/>
        <v>Berlios (IRE)</v>
      </c>
      <c r="V62">
        <f t="shared" si="7"/>
        <v>53</v>
      </c>
      <c r="W62">
        <f t="shared" si="8"/>
        <v>-8</v>
      </c>
      <c r="X62">
        <f t="shared" ref="X62:X80" si="18">IF(ISNA(W62),"",W62)</f>
        <v>-8</v>
      </c>
      <c r="Y62">
        <f t="shared" si="10"/>
        <v>8</v>
      </c>
      <c r="Z62">
        <f t="shared" si="10"/>
        <v>1</v>
      </c>
      <c r="AA62">
        <f t="shared" si="10"/>
        <v>14</v>
      </c>
      <c r="AB62">
        <f t="shared" si="11"/>
        <v>13</v>
      </c>
      <c r="AC62">
        <f t="shared" si="12"/>
        <v>4</v>
      </c>
      <c r="AD62">
        <f t="shared" si="13"/>
        <v>5</v>
      </c>
      <c r="AE62">
        <f t="shared" si="14"/>
        <v>3</v>
      </c>
      <c r="AF62">
        <f t="shared" si="14"/>
        <v>5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Canfords Joy (IRE)</v>
      </c>
      <c r="C63" t="str">
        <f>IF(G68="Handicap", INDEX(B53:B55,(MATCH(LARGE(D53:D55,3),D53:D55,0))))</f>
        <v>Canfords Joy (IRE)</v>
      </c>
      <c r="D63" t="str">
        <f>IF(G68="Handicap", INDEX(B53:B55,(MATCH(LARGE(E53:E55,1),E53:E55,0))))</f>
        <v>Desert Dream</v>
      </c>
      <c r="G63" t="s">
        <v>68</v>
      </c>
      <c r="H63">
        <f>COUNTIF(A2:A30, "*")</f>
        <v>15</v>
      </c>
      <c r="J63">
        <v>12</v>
      </c>
      <c r="K63" t="str">
        <f t="shared" si="0"/>
        <v>Singing The Blues (IRE)</v>
      </c>
      <c r="L63" t="str">
        <f t="shared" si="0"/>
        <v>La Isla Bonita</v>
      </c>
      <c r="M63" t="str">
        <f t="shared" si="0"/>
        <v>Oswald (IRE)</v>
      </c>
      <c r="N63" t="str">
        <f t="shared" si="1"/>
        <v>Singing The Blues (IRE)</v>
      </c>
      <c r="O63" t="str">
        <f t="shared" si="2"/>
        <v>Mr Strutter (IRE)</v>
      </c>
      <c r="P63" t="str">
        <f t="shared" si="3"/>
        <v>Mr Strutter (IRE)</v>
      </c>
      <c r="Q63" t="str">
        <f t="shared" si="4"/>
        <v>Mr Strutter (IRE)</v>
      </c>
      <c r="R63" t="str">
        <f t="shared" si="5"/>
        <v>Roaring Forties (IRE)</v>
      </c>
      <c r="S63" t="str">
        <f t="shared" si="6"/>
        <v>Wahaab (IRE)</v>
      </c>
      <c r="V63">
        <f t="shared" si="7"/>
        <v>75</v>
      </c>
      <c r="W63">
        <f t="shared" si="8"/>
        <v>10</v>
      </c>
      <c r="X63">
        <f t="shared" si="18"/>
        <v>10</v>
      </c>
      <c r="Y63">
        <f t="shared" si="10"/>
        <v>1</v>
      </c>
      <c r="Z63">
        <f t="shared" si="10"/>
        <v>5</v>
      </c>
      <c r="AA63">
        <f t="shared" si="10"/>
        <v>13</v>
      </c>
      <c r="AB63">
        <f t="shared" si="11"/>
        <v>5</v>
      </c>
      <c r="AC63">
        <f t="shared" si="12"/>
        <v>10</v>
      </c>
      <c r="AD63">
        <f t="shared" si="13"/>
        <v>13</v>
      </c>
      <c r="AE63">
        <f t="shared" si="14"/>
        <v>14</v>
      </c>
      <c r="AF63">
        <f t="shared" si="14"/>
        <v>14</v>
      </c>
    </row>
    <row r="64" spans="1:33" hidden="1" outlineLevel="1">
      <c r="A64" t="s">
        <v>48</v>
      </c>
      <c r="B64" t="str">
        <f>INDEX(B53:B63,MODE(MATCH(B53:B63,B53:B63,0)))</f>
        <v>Canfords Joy (IRE)</v>
      </c>
      <c r="C64">
        <f>INDEX(AF$2:AF$20,MATCH(B64,A$2:A$20,0))</f>
        <v>5</v>
      </c>
      <c r="D64">
        <v>1</v>
      </c>
      <c r="E64">
        <f>SUMIF(B53:B61, B64, G53:G61)</f>
        <v>0.26220397440185589</v>
      </c>
      <c r="F64">
        <v>0</v>
      </c>
      <c r="G64" t="str">
        <f>K2</f>
        <v>Fosse Way Handicap (Gentleman Amateur Riders)</v>
      </c>
      <c r="J64">
        <v>13</v>
      </c>
      <c r="K64" t="str">
        <f t="shared" si="0"/>
        <v>La Isla Bonita</v>
      </c>
      <c r="L64" t="str">
        <f t="shared" si="0"/>
        <v>Andalusite</v>
      </c>
      <c r="M64" t="str">
        <f t="shared" si="0"/>
        <v>Eponina (IRE)</v>
      </c>
      <c r="N64" t="str">
        <f t="shared" si="1"/>
        <v>Eponina (IRE)</v>
      </c>
      <c r="O64" t="str">
        <f t="shared" si="2"/>
        <v>Spinart</v>
      </c>
      <c r="P64" t="str">
        <f t="shared" si="3"/>
        <v>Mr Strutter (IRE)</v>
      </c>
      <c r="Q64" t="str">
        <f t="shared" si="4"/>
        <v>Mr Strutter (IRE)</v>
      </c>
      <c r="R64" t="str">
        <f t="shared" si="5"/>
        <v>Young John (IRE)</v>
      </c>
      <c r="S64" t="str">
        <f t="shared" si="6"/>
        <v>La Isla Bonita</v>
      </c>
      <c r="V64">
        <f t="shared" si="7"/>
        <v>66</v>
      </c>
      <c r="W64">
        <f t="shared" si="8"/>
        <v>-4</v>
      </c>
      <c r="X64">
        <f t="shared" si="18"/>
        <v>-4</v>
      </c>
      <c r="Y64">
        <f t="shared" si="10"/>
        <v>3</v>
      </c>
      <c r="Z64">
        <f t="shared" si="10"/>
        <v>4</v>
      </c>
      <c r="AA64">
        <f t="shared" si="10"/>
        <v>6</v>
      </c>
      <c r="AB64">
        <f t="shared" si="11"/>
        <v>7</v>
      </c>
      <c r="AC64">
        <f t="shared" si="12"/>
        <v>11</v>
      </c>
      <c r="AD64">
        <f t="shared" si="13"/>
        <v>14</v>
      </c>
      <c r="AE64">
        <f t="shared" si="14"/>
        <v>10</v>
      </c>
      <c r="AF64">
        <f t="shared" si="14"/>
        <v>11</v>
      </c>
    </row>
    <row r="65" spans="1:32" hidden="1" outlineLevel="1">
      <c r="A65" t="s">
        <v>121</v>
      </c>
      <c r="B65" t="str">
        <f>IF(ISNA(G96), "no selection", G96)</f>
        <v>Suzis Connoisseur</v>
      </c>
      <c r="C65">
        <f>INDEX(AF$2:AF$20,MATCH(B65,A$2:A$20,0))</f>
        <v>12</v>
      </c>
      <c r="D65">
        <v>1</v>
      </c>
      <c r="F65">
        <f>IF(G68="Non Handicap", F64+1, F64)</f>
        <v>0</v>
      </c>
      <c r="G65" t="str">
        <f>D2</f>
        <v xml:space="preserve">7f </v>
      </c>
      <c r="H65">
        <f>LARGE(G58:G60, 1)</f>
        <v>0.17387560442472011</v>
      </c>
      <c r="J65">
        <v>14</v>
      </c>
      <c r="K65" t="str">
        <f t="shared" si="0"/>
        <v>Eponina (IRE)</v>
      </c>
      <c r="L65" t="str">
        <f t="shared" si="0"/>
        <v>Singing The Blues (IRE)</v>
      </c>
      <c r="M65" t="str">
        <f t="shared" si="0"/>
        <v>Singing The Blues (IRE)</v>
      </c>
      <c r="N65" t="str">
        <f t="shared" si="1"/>
        <v>Mr Strutter (IRE)</v>
      </c>
      <c r="O65" t="str">
        <f t="shared" si="2"/>
        <v>Canfords Joy (IRE)</v>
      </c>
      <c r="P65" t="str">
        <f t="shared" si="3"/>
        <v>Mr Strutter (IRE)</v>
      </c>
      <c r="Q65" t="str">
        <f t="shared" si="4"/>
        <v>Mr Strutter (IRE)</v>
      </c>
      <c r="R65" t="str">
        <f t="shared" si="5"/>
        <v>Ballymount</v>
      </c>
      <c r="S65" t="str">
        <f t="shared" si="6"/>
        <v>Ballymount</v>
      </c>
      <c r="V65">
        <f t="shared" si="7"/>
        <v>40</v>
      </c>
      <c r="W65">
        <f t="shared" si="8"/>
        <v>-30</v>
      </c>
      <c r="X65">
        <f t="shared" si="18"/>
        <v>-30</v>
      </c>
      <c r="Y65">
        <f t="shared" si="10"/>
        <v>7</v>
      </c>
      <c r="Z65">
        <f t="shared" si="10"/>
        <v>8</v>
      </c>
      <c r="AA65">
        <f t="shared" si="10"/>
        <v>8</v>
      </c>
      <c r="AB65">
        <f t="shared" si="11"/>
        <v>1</v>
      </c>
      <c r="AC65">
        <f t="shared" si="12"/>
        <v>4</v>
      </c>
      <c r="AD65">
        <f t="shared" si="13"/>
        <v>8</v>
      </c>
      <c r="AE65">
        <f t="shared" si="14"/>
        <v>2</v>
      </c>
      <c r="AF65">
        <f t="shared" si="14"/>
        <v>2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3619</v>
      </c>
      <c r="H66">
        <f ca="1">LARGE(F53:F55, 1)</f>
        <v>0.26220397440185589</v>
      </c>
      <c r="J66">
        <v>15</v>
      </c>
      <c r="K66" t="str">
        <f t="shared" si="0"/>
        <v>Wahaab (IRE)</v>
      </c>
      <c r="L66" t="str">
        <f t="shared" si="0"/>
        <v>Berlios (IRE)</v>
      </c>
      <c r="M66" t="str">
        <f t="shared" si="0"/>
        <v>Mr Strutter (IRE)</v>
      </c>
      <c r="N66" t="str">
        <f t="shared" si="1"/>
        <v>Ballymount</v>
      </c>
      <c r="O66" t="str">
        <f t="shared" si="2"/>
        <v>Singing The Blues (IRE)</v>
      </c>
      <c r="P66" t="str">
        <f t="shared" si="3"/>
        <v>Mr Strutter (IRE)</v>
      </c>
      <c r="Q66" t="str">
        <f t="shared" si="4"/>
        <v>Mr Strutter (IRE)</v>
      </c>
      <c r="R66" t="str">
        <f t="shared" si="5"/>
        <v>Singing The Blues (IRE)</v>
      </c>
      <c r="S66" t="str">
        <f t="shared" si="6"/>
        <v>Singing The Blues (IRE)</v>
      </c>
      <c r="V66">
        <f t="shared" si="7"/>
        <v>41</v>
      </c>
      <c r="W66">
        <f t="shared" si="8"/>
        <v>-19</v>
      </c>
      <c r="X66">
        <f t="shared" si="18"/>
        <v>-19</v>
      </c>
      <c r="Y66">
        <f t="shared" si="10"/>
        <v>4</v>
      </c>
      <c r="Z66">
        <f t="shared" si="10"/>
        <v>2</v>
      </c>
      <c r="AA66">
        <f t="shared" si="10"/>
        <v>2</v>
      </c>
      <c r="AB66">
        <f t="shared" si="11"/>
        <v>4</v>
      </c>
      <c r="AC66">
        <f t="shared" si="12"/>
        <v>14</v>
      </c>
      <c r="AD66">
        <f t="shared" si="13"/>
        <v>1</v>
      </c>
      <c r="AE66">
        <f t="shared" si="14"/>
        <v>13</v>
      </c>
      <c r="AF66">
        <f t="shared" si="14"/>
        <v>1</v>
      </c>
    </row>
    <row r="67" spans="1:32" hidden="1" outlineLevel="1">
      <c r="A67" t="s">
        <v>67</v>
      </c>
      <c r="B67" t="str">
        <f ca="1">H67</f>
        <v>Canfords Joy (IRE)</v>
      </c>
      <c r="F67">
        <f>IF(H63&lt;11, F66+1, F66)</f>
        <v>0</v>
      </c>
      <c r="G67" t="str">
        <f>G2</f>
        <v>Good To Soft</v>
      </c>
      <c r="H67" t="str">
        <f ca="1">INDEX(B53:B55,MATCH(H66,F53:F55,0))</f>
        <v>Canfords Joy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>
        <f t="shared" si="12"/>
        <v>4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Canfords Joy (IRE)</v>
      </c>
      <c r="B68" t="str">
        <f ca="1">IF(ISNA(A68), B56, A68)</f>
        <v>Canfords Joy (IRE)</v>
      </c>
      <c r="C68">
        <f ca="1">INDEX(AF$2:AF$20,MATCH(B68,A$2:A$20,0))</f>
        <v>5</v>
      </c>
      <c r="D68">
        <v>1</v>
      </c>
      <c r="F68">
        <f ca="1">IF(E70&gt;0.5, F67+1, F67)</f>
        <v>0</v>
      </c>
      <c r="G68" t="str">
        <f>I2</f>
        <v>Handicap</v>
      </c>
      <c r="H68">
        <f ca="1">IF(G66&gt;10000, G70+1, G70)</f>
        <v>-1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>
        <f t="shared" si="12"/>
        <v>4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Canfords Joy (IRE)</v>
      </c>
      <c r="C69">
        <f ca="1">INDEX(AF$2:AF$20,MATCH(B69,A$2:A$20,0))</f>
        <v>5</v>
      </c>
      <c r="D69">
        <v>1</v>
      </c>
      <c r="F69">
        <f ca="1">IF(E70&gt;1, F68+1, F68)</f>
        <v>0</v>
      </c>
      <c r="G69">
        <f ca="1">IF(G66&lt;5000, F70-1, F70)</f>
        <v>-1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>
        <f t="shared" si="12"/>
        <v>4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Canfords Joy (IRE)</v>
      </c>
      <c r="C70">
        <f ca="1">INDEX(AF$2:AF$20,MATCH(B70,A$2:A$20,0))</f>
        <v>5</v>
      </c>
      <c r="D70">
        <v>1</v>
      </c>
      <c r="E70">
        <f ca="1">SUMIF(B53:B61, B70, G53:G61)</f>
        <v>0.26220397440185589</v>
      </c>
      <c r="F70">
        <f ca="1">IF(E70&gt;1.5, F69+1, F69)</f>
        <v>0</v>
      </c>
      <c r="G70">
        <f ca="1">IF(H63&gt;15, G69-1, G69)</f>
        <v>-1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>
        <f t="shared" si="12"/>
        <v>4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>
        <f t="shared" si="12"/>
        <v>4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Desert Dream</v>
      </c>
      <c r="C72">
        <f>C53</f>
        <v>247.83879999999999</v>
      </c>
      <c r="D72">
        <f>(1/C72)*(C72-C73)</f>
        <v>6.7758559192507326E-2</v>
      </c>
      <c r="E72">
        <f>H53</f>
        <v>6</v>
      </c>
      <c r="F72">
        <f>(E72*10)-10</f>
        <v>50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>
        <f t="shared" si="12"/>
        <v>4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Canfords Joy (IRE)</v>
      </c>
      <c r="C73">
        <f t="shared" si="19"/>
        <v>231.04560000000001</v>
      </c>
      <c r="D73">
        <f>(1/C73)*(C73-C74)</f>
        <v>1.4901820246739348E-3</v>
      </c>
      <c r="E73">
        <f t="shared" ref="E73:E74" si="20">H54</f>
        <v>5</v>
      </c>
      <c r="F73">
        <f>(E73*10)-10</f>
        <v>40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>
        <f t="shared" si="12"/>
        <v>4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Spinart</v>
      </c>
      <c r="C74">
        <f t="shared" si="19"/>
        <v>230.7013</v>
      </c>
      <c r="E74">
        <f t="shared" si="20"/>
        <v>12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>
        <f t="shared" si="12"/>
        <v>4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>
        <f t="shared" si="12"/>
        <v>4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>
        <f t="shared" si="12"/>
        <v>4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5</v>
      </c>
      <c r="C77">
        <f>SMALL(AF2:AF50, 1)</f>
        <v>5</v>
      </c>
      <c r="D77" t="str">
        <f>IF(G77&lt;=3, "YES", "NO")</f>
        <v>NO</v>
      </c>
      <c r="E77">
        <f>IF(C77=0,SMALL(AF2:AF49,2), C77)</f>
        <v>5</v>
      </c>
      <c r="F77">
        <f>IF(E77=0, SMALL(AF2:AF49, 3), E77)</f>
        <v>5</v>
      </c>
      <c r="G77">
        <f>IF(F77=0, SMALL(AF2:AF49, 4), F77)</f>
        <v>5</v>
      </c>
      <c r="H77" t="str">
        <f>INDEX(A2:A50, MATCH(G77, AF2:AF50, 0))</f>
        <v>Canfords Joy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>
        <f t="shared" si="12"/>
        <v>4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231.04560000000001</v>
      </c>
      <c r="C78">
        <f>(B79-B78)+0.01</f>
        <v>16.803199999999986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>
        <f t="shared" si="12"/>
        <v>4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247.83879999999999</v>
      </c>
      <c r="C79">
        <f>C78/B79</f>
        <v>6.7798907999877284E-2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Canfords Joy (IRE) is highly rated.</v>
      </c>
      <c r="H79" t="str">
        <f>INDEX(A2:A50, MATCH(B79, AE2:AE50, 0))</f>
        <v>Desert Dream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>
        <f t="shared" si="12"/>
        <v>4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18.119299999999999</v>
      </c>
      <c r="C80">
        <f>(B81-B80)+0.01</f>
        <v>2.9500000000000011</v>
      </c>
      <c r="D80" t="str">
        <f>D2</f>
        <v xml:space="preserve">7f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>
        <f t="shared" si="12"/>
        <v>4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21.0593</v>
      </c>
      <c r="C81">
        <f>C80/B81</f>
        <v>0.14008062946061839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Singing The Blues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Leicester</v>
      </c>
    </row>
    <row r="82" spans="1:19" hidden="1" outlineLevel="1">
      <c r="A82" t="s">
        <v>110</v>
      </c>
      <c r="B82">
        <f>INDEX(M2:M49, MATCH(H77, A2:A49, 0))</f>
        <v>84.59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84.59</v>
      </c>
      <c r="C83">
        <f>C82/B83</f>
        <v>1.1821728336682822E-4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Canfords Joy (IRE)is the form horse.</v>
      </c>
      <c r="H83" t="str">
        <f>INDEX(A2:A50,MATCH(B83,INDEX(M2:M50,0)))</f>
        <v>Singing The Blues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1.3258000000000001</v>
      </c>
      <c r="C84">
        <f>(B85-B84)+0.01</f>
        <v>1.4814000000000001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2.7972000000000001</v>
      </c>
      <c r="C85">
        <f>C84/B85</f>
        <v>0.52960102960102962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Mr Strutter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31.7149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31.7149</v>
      </c>
      <c r="C87">
        <f>C86/B87</f>
        <v>3.1530920797480047E-4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Canfords Joy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6.9000000000000006E-2</v>
      </c>
      <c r="C88">
        <f>B89-B88</f>
        <v>1.2076</v>
      </c>
      <c r="H88" t="str">
        <f>INDEX(X2:X50, MATCH(B88, Y2:Y50, 0))</f>
        <v>Ennis, Mr M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1.2766</v>
      </c>
      <c r="C89">
        <f>C88/B89</f>
        <v>0.94595018016606613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Andrews, Mr J is 94.6% ahead of Ennis, Mr M. </v>
      </c>
      <c r="H89" t="str">
        <f>INDEX(X2:X50, MATCH(B89, Y2:Y50, 0))</f>
        <v>Andrews, Mr J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54.444699999999997</v>
      </c>
      <c r="C90">
        <f>(B91-B90)+0.01</f>
        <v>22.003700000000006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76.438400000000001</v>
      </c>
      <c r="C91">
        <f>(C90+0.01)/(B91+0.01)</f>
        <v>0.28795501279294278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Eponina (IRE) outperformed Canfords Joy (IRE) significantly.</v>
      </c>
      <c r="H91" t="str">
        <f>INDEX(A2:A50, MATCH(B91, N2:N50, 0))</f>
        <v>Eponina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0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53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0.24529999999999999</v>
      </c>
    </row>
    <row r="96" spans="1:19" hidden="1" outlineLevel="1">
      <c r="A96" t="s">
        <v>70</v>
      </c>
      <c r="B96">
        <f>INDEX(Sheet1!H:H, MATCH($A$51, Sheet1!$A:$A,0))</f>
        <v>0.24529999999999999</v>
      </c>
      <c r="C96" t="b">
        <f>IF(AND($B$94&gt;15,B96&gt;0.25),B55)</f>
        <v>0</v>
      </c>
      <c r="D96">
        <f t="shared" ref="D96:D101" si="22">RANK(B96, B$96:B$101, 2)</f>
        <v>5</v>
      </c>
      <c r="E96">
        <f t="shared" ref="E96:E101" si="23">7-D96</f>
        <v>2</v>
      </c>
      <c r="F96" t="str">
        <f t="shared" ref="F96:F101" si="24">IF(AND(OR(E96=1, E96=2), C96&lt;&gt;FALSE), C96, "")</f>
        <v/>
      </c>
      <c r="G96" t="str">
        <f>INDEX(F96:F101,MATCH(1,E96:E101,0))</f>
        <v>Suzis Connoisseur</v>
      </c>
    </row>
    <row r="97" spans="1:6" hidden="1" outlineLevel="1">
      <c r="A97" t="s">
        <v>25</v>
      </c>
      <c r="B97">
        <f>INDEX(Sheet1!J:J, MATCH($A$51, Sheet1!$A:$A,0))</f>
        <v>0.1321</v>
      </c>
      <c r="C97" t="b">
        <f>IF(AND($B$94&gt;15,B97&gt;0.25),B56)</f>
        <v>0</v>
      </c>
      <c r="D97">
        <f t="shared" si="22"/>
        <v>2</v>
      </c>
      <c r="E97">
        <f t="shared" si="23"/>
        <v>5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0.3019</v>
      </c>
      <c r="C98" t="str">
        <f>IF(AND($B$94&gt;15,B98&gt;0.25),B57)</f>
        <v>Suzis Connoisseur</v>
      </c>
      <c r="D98">
        <f t="shared" si="22"/>
        <v>6</v>
      </c>
      <c r="E98">
        <f t="shared" si="23"/>
        <v>1</v>
      </c>
      <c r="F98" t="str">
        <f t="shared" si="24"/>
        <v>Suzis Connoisseur</v>
      </c>
    </row>
    <row r="99" spans="1:6" hidden="1" outlineLevel="1">
      <c r="A99" t="s">
        <v>26</v>
      </c>
      <c r="B99">
        <f>INDEX(Sheet1!P:P, MATCH($A$51, Sheet1!$A:$A,0))</f>
        <v>0.1132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0.15090000000000001</v>
      </c>
      <c r="C100" t="b">
        <f>IF(AND($B$94&gt;15,B100&gt;0.25),B58)</f>
        <v>0</v>
      </c>
      <c r="D100">
        <f t="shared" si="22"/>
        <v>3</v>
      </c>
      <c r="E100">
        <f t="shared" si="23"/>
        <v>4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0.22639999999999999</v>
      </c>
      <c r="C101" t="b">
        <f>IF(AND($B$94&gt;15,B101&gt;0.25),B60)</f>
        <v>0</v>
      </c>
      <c r="D101">
        <f t="shared" si="22"/>
        <v>4</v>
      </c>
      <c r="E101">
        <f t="shared" si="23"/>
        <v>3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1.85546875" bestFit="1" customWidth="1"/>
    <col min="2" max="2" width="19.42578125" bestFit="1" customWidth="1"/>
    <col min="3" max="5" width="12" bestFit="1" customWidth="1"/>
    <col min="6" max="6" width="13.28515625" bestFit="1" customWidth="1"/>
    <col min="7" max="7" width="97" bestFit="1" customWidth="1"/>
    <col min="8" max="8" width="18.140625" bestFit="1" customWidth="1"/>
    <col min="9" max="9" width="13.42578125" bestFit="1" customWidth="1"/>
    <col min="10" max="10" width="16.28515625" bestFit="1" customWidth="1"/>
    <col min="11" max="11" width="44.140625" bestFit="1" customWidth="1"/>
    <col min="12" max="12" width="21.85546875" bestFit="1" customWidth="1"/>
    <col min="13" max="13" width="17.42578125" bestFit="1" customWidth="1"/>
    <col min="14" max="14" width="21.85546875" bestFit="1" customWidth="1"/>
    <col min="15" max="15" width="17.42578125" bestFit="1" customWidth="1"/>
    <col min="16" max="19" width="21.855468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6.85546875" bestFit="1" customWidth="1"/>
    <col min="25" max="25" width="14.42578125" bestFit="1" customWidth="1"/>
    <col min="26" max="26" width="21.140625" bestFit="1" customWidth="1"/>
    <col min="27" max="27" width="15" bestFit="1" customWidth="1"/>
    <col min="28" max="28" width="22.285156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1419</v>
      </c>
      <c r="B2" s="1">
        <v>0.68055555555555547</v>
      </c>
      <c r="C2" t="s">
        <v>212</v>
      </c>
      <c r="D2" t="s">
        <v>730</v>
      </c>
      <c r="F2">
        <v>5724</v>
      </c>
      <c r="G2" t="s">
        <v>328</v>
      </c>
      <c r="H2" t="s">
        <v>329</v>
      </c>
      <c r="I2" t="s">
        <v>233</v>
      </c>
      <c r="J2" t="s">
        <v>1417</v>
      </c>
      <c r="K2" t="s">
        <v>1418</v>
      </c>
      <c r="L2">
        <v>5</v>
      </c>
      <c r="M2">
        <v>62.899099999999997</v>
      </c>
      <c r="N2">
        <v>37.606200000000001</v>
      </c>
      <c r="O2">
        <v>17.563400000000001</v>
      </c>
      <c r="P2">
        <v>6.8613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19.602900000000002</v>
      </c>
      <c r="X2" t="s">
        <v>1420</v>
      </c>
      <c r="Y2">
        <v>1.9338</v>
      </c>
      <c r="Z2" t="s">
        <v>445</v>
      </c>
      <c r="AA2">
        <v>2.3849</v>
      </c>
      <c r="AB2" t="s">
        <v>1421</v>
      </c>
      <c r="AC2">
        <v>1.5008999999999999</v>
      </c>
      <c r="AD2">
        <v>17.166699999999999</v>
      </c>
      <c r="AE2" s="23">
        <v>182.78530000000001</v>
      </c>
      <c r="AF2">
        <v>2</v>
      </c>
      <c r="AG2">
        <v>0</v>
      </c>
    </row>
    <row r="3" spans="1:33">
      <c r="A3" t="s">
        <v>1422</v>
      </c>
      <c r="B3" s="1">
        <v>0.68055555555555547</v>
      </c>
      <c r="C3" t="s">
        <v>212</v>
      </c>
      <c r="D3" t="s">
        <v>730</v>
      </c>
      <c r="F3">
        <v>5724</v>
      </c>
      <c r="G3" t="s">
        <v>328</v>
      </c>
      <c r="H3" t="s">
        <v>329</v>
      </c>
      <c r="I3" t="s">
        <v>233</v>
      </c>
      <c r="J3" t="s">
        <v>1417</v>
      </c>
      <c r="K3" t="s">
        <v>1418</v>
      </c>
      <c r="L3">
        <v>5</v>
      </c>
      <c r="M3">
        <v>58.613799999999998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20.077100000000002</v>
      </c>
      <c r="X3" t="s">
        <v>714</v>
      </c>
      <c r="Y3">
        <v>8.6999999999999994E-2</v>
      </c>
      <c r="Z3" t="s">
        <v>361</v>
      </c>
      <c r="AA3">
        <v>0.41249999999999998</v>
      </c>
      <c r="AB3" t="s">
        <v>524</v>
      </c>
      <c r="AC3">
        <v>0.92900000000000005</v>
      </c>
      <c r="AD3">
        <v>3.5</v>
      </c>
      <c r="AE3">
        <v>172.77109999999999</v>
      </c>
      <c r="AF3">
        <v>10</v>
      </c>
      <c r="AG3">
        <v>0</v>
      </c>
    </row>
    <row r="4" spans="1:33">
      <c r="A4" t="s">
        <v>1423</v>
      </c>
      <c r="B4" s="1">
        <v>0.68055555555555547</v>
      </c>
      <c r="C4" t="s">
        <v>212</v>
      </c>
      <c r="D4" t="s">
        <v>730</v>
      </c>
      <c r="F4">
        <v>5724</v>
      </c>
      <c r="G4" t="s">
        <v>328</v>
      </c>
      <c r="H4" t="s">
        <v>329</v>
      </c>
      <c r="I4" t="s">
        <v>233</v>
      </c>
      <c r="J4" t="s">
        <v>1417</v>
      </c>
      <c r="K4" t="s">
        <v>1418</v>
      </c>
      <c r="L4">
        <v>5</v>
      </c>
      <c r="M4">
        <v>44.237400000000001</v>
      </c>
      <c r="N4">
        <v>40.024099999999997</v>
      </c>
      <c r="O4">
        <v>18.820900000000002</v>
      </c>
      <c r="P4">
        <v>8.0401000000000007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16.5107</v>
      </c>
      <c r="X4" t="s">
        <v>724</v>
      </c>
      <c r="Y4">
        <v>5.5599999999999997E-2</v>
      </c>
      <c r="Z4" t="s">
        <v>373</v>
      </c>
      <c r="AA4">
        <v>0.74550000000000005</v>
      </c>
      <c r="AB4" t="s">
        <v>378</v>
      </c>
      <c r="AC4">
        <v>1.1618999999999999</v>
      </c>
      <c r="AD4">
        <v>15.3337</v>
      </c>
      <c r="AE4">
        <v>159.84139999999999</v>
      </c>
      <c r="AF4">
        <v>2.25</v>
      </c>
      <c r="AG4">
        <v>0</v>
      </c>
    </row>
    <row r="5" spans="1:33">
      <c r="A5" t="s">
        <v>1424</v>
      </c>
      <c r="B5" s="1">
        <v>0.68055555555555547</v>
      </c>
      <c r="C5" t="s">
        <v>212</v>
      </c>
      <c r="D5" t="s">
        <v>730</v>
      </c>
      <c r="F5">
        <v>5724</v>
      </c>
      <c r="G5" t="s">
        <v>328</v>
      </c>
      <c r="H5" t="s">
        <v>329</v>
      </c>
      <c r="I5" t="s">
        <v>233</v>
      </c>
      <c r="J5" t="s">
        <v>1417</v>
      </c>
      <c r="K5" t="s">
        <v>1418</v>
      </c>
      <c r="L5">
        <v>5</v>
      </c>
      <c r="M5">
        <v>48.997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22.057099999999998</v>
      </c>
      <c r="X5" t="s">
        <v>372</v>
      </c>
      <c r="Y5">
        <v>0.91759999999999997</v>
      </c>
      <c r="Z5" t="s">
        <v>1425</v>
      </c>
      <c r="AA5">
        <v>0</v>
      </c>
      <c r="AB5" t="s">
        <v>1426</v>
      </c>
      <c r="AC5">
        <v>0.50970000000000004</v>
      </c>
      <c r="AD5">
        <v>3.5</v>
      </c>
      <c r="AE5">
        <v>150.5059</v>
      </c>
      <c r="AF5">
        <v>12</v>
      </c>
      <c r="AG5">
        <v>0</v>
      </c>
    </row>
    <row r="6" spans="1:33">
      <c r="A6" t="s">
        <v>1427</v>
      </c>
      <c r="B6" s="1">
        <v>0.68055555555555547</v>
      </c>
      <c r="C6" t="s">
        <v>212</v>
      </c>
      <c r="D6" t="s">
        <v>730</v>
      </c>
      <c r="F6">
        <v>5724</v>
      </c>
      <c r="G6" t="s">
        <v>328</v>
      </c>
      <c r="H6" t="s">
        <v>329</v>
      </c>
      <c r="I6" t="s">
        <v>233</v>
      </c>
      <c r="J6" t="s">
        <v>1417</v>
      </c>
      <c r="K6" t="s">
        <v>1418</v>
      </c>
      <c r="L6">
        <v>5</v>
      </c>
      <c r="M6">
        <v>45.589100000000002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17.597100000000001</v>
      </c>
      <c r="X6" t="s">
        <v>1428</v>
      </c>
      <c r="Y6">
        <v>1.7665999999999999</v>
      </c>
      <c r="Z6" t="s">
        <v>353</v>
      </c>
      <c r="AA6">
        <v>2.3818000000000001</v>
      </c>
      <c r="AB6" t="s">
        <v>362</v>
      </c>
      <c r="AC6">
        <v>2.3473000000000002</v>
      </c>
      <c r="AD6">
        <v>0</v>
      </c>
      <c r="AE6">
        <v>139.0231</v>
      </c>
      <c r="AF6">
        <v>3</v>
      </c>
      <c r="AG6">
        <v>0</v>
      </c>
    </row>
    <row r="7" spans="1:33">
      <c r="A7" t="s">
        <v>1429</v>
      </c>
      <c r="B7" s="1">
        <v>0.68055555555555547</v>
      </c>
      <c r="C7" t="s">
        <v>212</v>
      </c>
      <c r="D7" t="s">
        <v>730</v>
      </c>
      <c r="F7">
        <v>5724</v>
      </c>
      <c r="G7" t="s">
        <v>328</v>
      </c>
      <c r="H7" t="s">
        <v>329</v>
      </c>
      <c r="I7" t="s">
        <v>233</v>
      </c>
      <c r="J7" t="s">
        <v>1417</v>
      </c>
      <c r="K7" t="s">
        <v>1418</v>
      </c>
      <c r="L7">
        <v>5</v>
      </c>
      <c r="M7">
        <v>36.231200000000001</v>
      </c>
      <c r="N7">
        <v>42.8538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17.524999999999999</v>
      </c>
      <c r="X7" t="s">
        <v>1430</v>
      </c>
      <c r="Y7">
        <v>0.44409999999999999</v>
      </c>
      <c r="Z7" t="s">
        <v>361</v>
      </c>
      <c r="AA7">
        <v>0.41249999999999998</v>
      </c>
      <c r="AB7" t="s">
        <v>1431</v>
      </c>
      <c r="AC7">
        <v>1.4976</v>
      </c>
      <c r="AD7">
        <v>0</v>
      </c>
      <c r="AE7">
        <v>134.92840000000001</v>
      </c>
      <c r="AF7">
        <v>14</v>
      </c>
      <c r="AG7">
        <v>0</v>
      </c>
    </row>
    <row r="8" spans="1:33" ht="45">
      <c r="A8" t="s">
        <v>1432</v>
      </c>
      <c r="B8" s="1">
        <v>0.68055555555555547</v>
      </c>
      <c r="C8" t="s">
        <v>212</v>
      </c>
      <c r="D8" t="s">
        <v>730</v>
      </c>
      <c r="F8">
        <v>5724</v>
      </c>
      <c r="G8" t="s">
        <v>328</v>
      </c>
      <c r="H8" t="s">
        <v>329</v>
      </c>
      <c r="I8" t="s">
        <v>233</v>
      </c>
      <c r="J8" t="s">
        <v>1417</v>
      </c>
      <c r="K8" t="s">
        <v>1418</v>
      </c>
      <c r="L8">
        <v>6</v>
      </c>
      <c r="M8">
        <v>42.592599999999997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16.2943</v>
      </c>
      <c r="X8" t="s">
        <v>1433</v>
      </c>
      <c r="Y8">
        <v>0.16</v>
      </c>
      <c r="Z8" t="s">
        <v>793</v>
      </c>
      <c r="AA8">
        <v>0.13650000000000001</v>
      </c>
      <c r="AB8" s="5" t="s">
        <v>479</v>
      </c>
      <c r="AC8">
        <v>0.67090000000000005</v>
      </c>
      <c r="AD8">
        <v>1.5</v>
      </c>
      <c r="AE8">
        <v>126.1377</v>
      </c>
      <c r="AF8">
        <v>50</v>
      </c>
      <c r="AG8">
        <v>0</v>
      </c>
    </row>
    <row r="9" spans="1:33">
      <c r="A9" t="s">
        <v>1434</v>
      </c>
      <c r="B9" s="1">
        <v>0.68055555555555547</v>
      </c>
      <c r="C9" t="s">
        <v>212</v>
      </c>
      <c r="D9" t="s">
        <v>730</v>
      </c>
      <c r="F9">
        <v>5724</v>
      </c>
      <c r="G9" t="s">
        <v>328</v>
      </c>
      <c r="H9" t="s">
        <v>329</v>
      </c>
      <c r="I9" t="s">
        <v>233</v>
      </c>
      <c r="J9" t="s">
        <v>1417</v>
      </c>
      <c r="K9" t="s">
        <v>1418</v>
      </c>
      <c r="L9">
        <v>7</v>
      </c>
      <c r="M9">
        <v>38.243299999999998</v>
      </c>
      <c r="N9">
        <v>26.735800000000001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13.65</v>
      </c>
      <c r="X9" t="s">
        <v>1435</v>
      </c>
      <c r="Y9">
        <v>0.1052</v>
      </c>
      <c r="Z9" t="s">
        <v>1436</v>
      </c>
      <c r="AA9">
        <v>0</v>
      </c>
      <c r="AB9" t="s">
        <v>1437</v>
      </c>
      <c r="AC9">
        <v>0.66239999999999999</v>
      </c>
      <c r="AD9">
        <v>2.5</v>
      </c>
      <c r="AE9">
        <v>110.5977</v>
      </c>
      <c r="AF9">
        <v>66</v>
      </c>
      <c r="AG9">
        <v>0</v>
      </c>
    </row>
    <row r="10" spans="1:33">
      <c r="A10" t="s">
        <v>1438</v>
      </c>
      <c r="B10" s="1">
        <v>0.68055555555555547</v>
      </c>
      <c r="C10" t="s">
        <v>212</v>
      </c>
      <c r="D10" t="s">
        <v>730</v>
      </c>
      <c r="F10">
        <v>5724</v>
      </c>
      <c r="G10" t="s">
        <v>328</v>
      </c>
      <c r="H10" t="s">
        <v>329</v>
      </c>
      <c r="I10" t="s">
        <v>233</v>
      </c>
      <c r="J10" t="s">
        <v>1417</v>
      </c>
      <c r="K10" t="s">
        <v>1418</v>
      </c>
      <c r="L10">
        <v>6</v>
      </c>
      <c r="M10">
        <v>23.997900000000001</v>
      </c>
      <c r="N10">
        <v>19.3583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12.9521</v>
      </c>
      <c r="X10" t="s">
        <v>1132</v>
      </c>
      <c r="Y10">
        <v>2.5491000000000001</v>
      </c>
      <c r="Z10" t="s">
        <v>1439</v>
      </c>
      <c r="AA10">
        <v>0</v>
      </c>
      <c r="AB10" t="s">
        <v>524</v>
      </c>
      <c r="AC10">
        <v>0.85489999999999999</v>
      </c>
      <c r="AD10">
        <v>2.5</v>
      </c>
      <c r="AE10">
        <v>81.514799999999994</v>
      </c>
      <c r="AF10">
        <v>66</v>
      </c>
      <c r="AG10">
        <v>0</v>
      </c>
    </row>
    <row r="11" spans="1:33">
      <c r="A11" t="s">
        <v>1440</v>
      </c>
      <c r="B11" s="1">
        <v>0.68055555555555547</v>
      </c>
      <c r="C11" t="s">
        <v>212</v>
      </c>
      <c r="D11" t="s">
        <v>730</v>
      </c>
      <c r="F11">
        <v>5724</v>
      </c>
      <c r="G11" t="s">
        <v>328</v>
      </c>
      <c r="H11" t="s">
        <v>329</v>
      </c>
      <c r="I11" t="s">
        <v>233</v>
      </c>
      <c r="J11" t="s">
        <v>1417</v>
      </c>
      <c r="K11" t="s">
        <v>1418</v>
      </c>
      <c r="L11">
        <v>5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 t="s">
        <v>1441</v>
      </c>
      <c r="Y11">
        <v>0.27529999999999999</v>
      </c>
      <c r="Z11" t="s">
        <v>848</v>
      </c>
      <c r="AA11">
        <v>5.67E-2</v>
      </c>
      <c r="AB11" t="s">
        <v>1442</v>
      </c>
      <c r="AC11">
        <v>0.1754</v>
      </c>
      <c r="AD11">
        <v>3.5</v>
      </c>
      <c r="AE11">
        <v>4.0073999999999996</v>
      </c>
      <c r="AF11">
        <v>25</v>
      </c>
      <c r="AG11">
        <v>0</v>
      </c>
    </row>
    <row r="51" spans="1:33" hidden="1" outlineLevel="1">
      <c r="A51" t="str">
        <f>C2</f>
        <v>Wexford</v>
      </c>
      <c r="B51">
        <f>B2</f>
        <v>0.68055555555555547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Valdieu (FR)</v>
      </c>
      <c r="L52" t="str">
        <f t="shared" si="0"/>
        <v>Fortune Street (FR)</v>
      </c>
      <c r="M52" t="str">
        <f t="shared" si="0"/>
        <v>Mount Pelier (IRE)</v>
      </c>
      <c r="N52" t="str">
        <f t="shared" ref="N52:N91" si="1">INDEX($A$2:$A$20,(MATCH(LARGE(W$2:W$20,$J52),W$2:W$20,0)))</f>
        <v>Pakens Rock (IRE)</v>
      </c>
      <c r="O52" t="str">
        <f t="shared" ref="O52:O91" si="2">INDEX($A$2:$A$20,(MATCH(LARGE(AA$2:AA$20,$J52),AA$2:AA$20,0)))</f>
        <v>Valdieu (FR)</v>
      </c>
      <c r="P52" t="str">
        <f t="shared" ref="P52:P91" si="3">INDEX($A$2:$A$20,(MATCH(LARGE(Y$2:Y$20,$J52),Y$2:Y$20,0)))</f>
        <v>Popcorn Sutton (IRE)</v>
      </c>
      <c r="Q52" t="str">
        <f t="shared" ref="Q52:Q91" si="4">INDEX($A$2:$A$20,(MATCH(LARGE(Y$2:Y$20,$J52),Y$2:Y$20,0)))</f>
        <v>Popcorn Sutton (IRE)</v>
      </c>
      <c r="R52" t="str">
        <f t="shared" ref="R52:R91" si="5">INDEX($A$2:$A$20,(MATCH(LARGE(AD$2:AD$20,$J52),AD$2:AD$20,0)))</f>
        <v>Valdieu (FR)</v>
      </c>
      <c r="S52" t="str">
        <f t="shared" ref="S52:S80" si="6">A2</f>
        <v>Valdieu (FR)</v>
      </c>
      <c r="V52">
        <f t="shared" ref="V52:V80" si="7">SUM(Y52:AF52)</f>
        <v>73</v>
      </c>
      <c r="W52">
        <f t="shared" ref="W52:W80" si="8">V52-AG2</f>
        <v>73</v>
      </c>
      <c r="X52">
        <f t="shared" ref="X52:X60" si="9">IF(ISNA(W52),"",W52)</f>
        <v>73</v>
      </c>
      <c r="Y52">
        <f t="shared" ref="Y52:AA80" si="10">(($H$63+1)-(RANK(M2,M$2:M$30)))</f>
        <v>10</v>
      </c>
      <c r="Z52">
        <f t="shared" si="10"/>
        <v>8</v>
      </c>
      <c r="AA52">
        <f t="shared" si="10"/>
        <v>9</v>
      </c>
      <c r="AB52">
        <f t="shared" ref="AB52:AB80" si="11">(($H$63+1)-(RANK(W2,W$2:W$30)))</f>
        <v>8</v>
      </c>
      <c r="AC52">
        <f t="shared" ref="AC52:AC80" si="12">(($H$63+1)-(RANK(Y2,Y$2:Y$30)))</f>
        <v>9</v>
      </c>
      <c r="AD52">
        <f t="shared" ref="AD52:AD80" si="13">(($H$63+1)-(RANK(AA2,AA$2:AA$30)))</f>
        <v>10</v>
      </c>
      <c r="AE52">
        <f t="shared" ref="AE52:AF80" si="14">(($H$63+1)-(RANK(AC2,AC$2:AC$30)))</f>
        <v>9</v>
      </c>
      <c r="AF52">
        <f t="shared" si="14"/>
        <v>10</v>
      </c>
      <c r="AG52" t="str">
        <f>INDEX(S52:S92, MATCH(LARGE(X52:X92, 1),X52:X92, 0))</f>
        <v>Valdieu (FR)</v>
      </c>
    </row>
    <row r="53" spans="1:33" hidden="1" outlineLevel="1">
      <c r="A53" t="s">
        <v>43</v>
      </c>
      <c r="B53" t="str">
        <f>A2</f>
        <v>Valdieu (FR)</v>
      </c>
      <c r="C53">
        <f>AE2</f>
        <v>182.78530000000001</v>
      </c>
      <c r="D53">
        <f>AG2</f>
        <v>0</v>
      </c>
      <c r="E53">
        <f>C53-D53</f>
        <v>182.78530000000001</v>
      </c>
      <c r="F53">
        <f>SUMIF(B53:B61, B53, G53:G61)</f>
        <v>0.23099276864102442</v>
      </c>
      <c r="G53">
        <f>(1/C53)*(C53-C54)</f>
        <v>5.4786681423506248E-2</v>
      </c>
      <c r="H53">
        <f>AF2</f>
        <v>2</v>
      </c>
      <c r="J53">
        <v>2</v>
      </c>
      <c r="K53" t="str">
        <f t="shared" si="0"/>
        <v>Baile Liam (IRE)</v>
      </c>
      <c r="L53" t="str">
        <f t="shared" si="0"/>
        <v>Mount Pelier (IRE)</v>
      </c>
      <c r="M53" t="str">
        <f t="shared" si="0"/>
        <v>Valdieu (FR)</v>
      </c>
      <c r="N53" t="str">
        <f t="shared" si="1"/>
        <v>Baile Liam (IRE)</v>
      </c>
      <c r="O53" t="str">
        <f t="shared" si="2"/>
        <v>Acronym (IRE)</v>
      </c>
      <c r="P53" t="str">
        <f t="shared" si="3"/>
        <v>Valdieu (FR)</v>
      </c>
      <c r="Q53" t="str">
        <f t="shared" si="4"/>
        <v>Valdieu (FR)</v>
      </c>
      <c r="R53" t="str">
        <f t="shared" si="5"/>
        <v>Mount Pelier (IRE)</v>
      </c>
      <c r="S53" t="str">
        <f t="shared" si="6"/>
        <v>Baile Liam (IRE)</v>
      </c>
      <c r="V53">
        <f t="shared" si="7"/>
        <v>54</v>
      </c>
      <c r="W53">
        <f t="shared" si="8"/>
        <v>54</v>
      </c>
      <c r="X53">
        <f t="shared" si="9"/>
        <v>54</v>
      </c>
      <c r="Y53">
        <f t="shared" si="10"/>
        <v>9</v>
      </c>
      <c r="Z53">
        <f t="shared" si="10"/>
        <v>5</v>
      </c>
      <c r="AA53">
        <f t="shared" si="10"/>
        <v>8</v>
      </c>
      <c r="AB53">
        <f t="shared" si="11"/>
        <v>9</v>
      </c>
      <c r="AC53">
        <f t="shared" si="12"/>
        <v>2</v>
      </c>
      <c r="AD53">
        <f t="shared" si="13"/>
        <v>7</v>
      </c>
      <c r="AE53">
        <f t="shared" si="14"/>
        <v>6</v>
      </c>
      <c r="AF53">
        <f t="shared" si="14"/>
        <v>8</v>
      </c>
    </row>
    <row r="54" spans="1:33" hidden="1" outlineLevel="1">
      <c r="A54" t="s">
        <v>44</v>
      </c>
      <c r="B54" t="str">
        <f>A3</f>
        <v>Baile Liam (IRE)</v>
      </c>
      <c r="C54">
        <f>AE3</f>
        <v>172.77109999999999</v>
      </c>
      <c r="D54">
        <f>AG3</f>
        <v>0</v>
      </c>
      <c r="E54">
        <f t="shared" ref="E54:E55" si="15">C54-D54</f>
        <v>172.77109999999999</v>
      </c>
      <c r="F54">
        <f ca="1">SUMIF(B53:B64, B54, G53:G61)</f>
        <v>0</v>
      </c>
      <c r="H54">
        <f>AF3</f>
        <v>10</v>
      </c>
      <c r="J54">
        <v>3</v>
      </c>
      <c r="K54" t="str">
        <f t="shared" si="0"/>
        <v>Pakens Rock (IRE)</v>
      </c>
      <c r="L54" t="str">
        <f t="shared" si="0"/>
        <v>Valdieu (FR)</v>
      </c>
      <c r="M54" t="str">
        <f t="shared" si="0"/>
        <v>Baile Liam (IRE)</v>
      </c>
      <c r="N54" t="str">
        <f t="shared" si="1"/>
        <v>Valdieu (FR)</v>
      </c>
      <c r="O54" t="str">
        <f t="shared" si="2"/>
        <v>Mount Pelier (IRE)</v>
      </c>
      <c r="P54" t="str">
        <f t="shared" si="3"/>
        <v>Acronym (IRE)</v>
      </c>
      <c r="Q54" t="str">
        <f t="shared" si="4"/>
        <v>Acronym (IRE)</v>
      </c>
      <c r="R54" t="str">
        <f t="shared" si="5"/>
        <v>Baile Liam (IRE)</v>
      </c>
      <c r="S54" t="str">
        <f t="shared" si="6"/>
        <v>Mount Pelier (IRE)</v>
      </c>
      <c r="V54">
        <f t="shared" si="7"/>
        <v>55</v>
      </c>
      <c r="W54">
        <f t="shared" si="8"/>
        <v>55</v>
      </c>
      <c r="X54">
        <f t="shared" si="9"/>
        <v>55</v>
      </c>
      <c r="Y54">
        <f t="shared" si="10"/>
        <v>6</v>
      </c>
      <c r="Z54">
        <f t="shared" si="10"/>
        <v>9</v>
      </c>
      <c r="AA54">
        <f t="shared" si="10"/>
        <v>10</v>
      </c>
      <c r="AB54">
        <f t="shared" si="11"/>
        <v>5</v>
      </c>
      <c r="AC54">
        <f t="shared" si="12"/>
        <v>1</v>
      </c>
      <c r="AD54">
        <f t="shared" si="13"/>
        <v>8</v>
      </c>
      <c r="AE54">
        <f t="shared" si="14"/>
        <v>7</v>
      </c>
      <c r="AF54">
        <f t="shared" si="14"/>
        <v>9</v>
      </c>
    </row>
    <row r="55" spans="1:33" hidden="1" outlineLevel="1">
      <c r="A55" t="s">
        <v>45</v>
      </c>
      <c r="B55" t="str">
        <f>A4</f>
        <v>Mount Pelier (IRE)</v>
      </c>
      <c r="C55">
        <f>AE4</f>
        <v>159.84139999999999</v>
      </c>
      <c r="D55">
        <f>AG4</f>
        <v>0</v>
      </c>
      <c r="E55">
        <f t="shared" si="15"/>
        <v>159.84139999999999</v>
      </c>
      <c r="F55">
        <f ca="1">SUMIF(B53:B64, B55, G53:G61)</f>
        <v>0</v>
      </c>
      <c r="H55">
        <f>AF4</f>
        <v>2.25</v>
      </c>
      <c r="J55">
        <v>4</v>
      </c>
      <c r="K55" t="str">
        <f t="shared" si="0"/>
        <v>Acronym (IRE)</v>
      </c>
      <c r="L55" t="str">
        <f t="shared" si="0"/>
        <v>Lostinvillierstown (IRE)</v>
      </c>
      <c r="M55" t="str">
        <f t="shared" si="0"/>
        <v>Baile Liam (IRE)</v>
      </c>
      <c r="N55" t="str">
        <f t="shared" si="1"/>
        <v>Acronym (IRE)</v>
      </c>
      <c r="O55" t="str">
        <f t="shared" si="2"/>
        <v>Baile Liam (IRE)</v>
      </c>
      <c r="P55" t="str">
        <f t="shared" si="3"/>
        <v>Pakens Rock (IRE)</v>
      </c>
      <c r="Q55" t="str">
        <f t="shared" si="4"/>
        <v>Pakens Rock (IRE)</v>
      </c>
      <c r="R55" t="str">
        <f t="shared" si="5"/>
        <v>Baile Liam (IRE)</v>
      </c>
      <c r="S55" t="str">
        <f t="shared" si="6"/>
        <v>Pakens Rock (IRE)</v>
      </c>
      <c r="V55">
        <f t="shared" si="7"/>
        <v>51</v>
      </c>
      <c r="W55">
        <f t="shared" si="8"/>
        <v>51</v>
      </c>
      <c r="X55">
        <f t="shared" si="9"/>
        <v>51</v>
      </c>
      <c r="Y55">
        <f t="shared" si="10"/>
        <v>8</v>
      </c>
      <c r="Z55">
        <f t="shared" si="10"/>
        <v>5</v>
      </c>
      <c r="AA55">
        <f t="shared" si="10"/>
        <v>8</v>
      </c>
      <c r="AB55">
        <f t="shared" si="11"/>
        <v>10</v>
      </c>
      <c r="AC55">
        <f t="shared" si="12"/>
        <v>7</v>
      </c>
      <c r="AD55">
        <f t="shared" si="13"/>
        <v>3</v>
      </c>
      <c r="AE55">
        <f t="shared" si="14"/>
        <v>2</v>
      </c>
      <c r="AF55">
        <f t="shared" si="14"/>
        <v>8</v>
      </c>
    </row>
    <row r="56" spans="1:33" hidden="1" outlineLevel="1">
      <c r="A56" t="s">
        <v>46</v>
      </c>
      <c r="B56" t="str">
        <f>INDEX(A$2:A$20,MATCH(C56,M$2:M$20,0))</f>
        <v>Valdieu (FR)</v>
      </c>
      <c r="C56">
        <f>LARGE(M$2:M$20, D56)</f>
        <v>62.899099999999997</v>
      </c>
      <c r="D56">
        <v>1</v>
      </c>
      <c r="E56">
        <f>LARGE(M$2:M$20, F56)</f>
        <v>58.613799999999998</v>
      </c>
      <c r="F56">
        <v>2</v>
      </c>
      <c r="G56">
        <f t="shared" ref="G56:G61" si="16">IF(C56&gt;0, (1/C56)*(C56-E56), 0.1)</f>
        <v>6.8129750664158953E-2</v>
      </c>
      <c r="H56">
        <f t="shared" ref="H56:H61" si="17">INDEX(AF$2:AF$20,MATCH(B56,A$2:A$20,0))</f>
        <v>2</v>
      </c>
      <c r="J56">
        <v>5</v>
      </c>
      <c r="K56" t="str">
        <f t="shared" si="0"/>
        <v>Mount Pelier (IRE)</v>
      </c>
      <c r="L56" t="str">
        <f t="shared" si="0"/>
        <v>Popcorn Sutton (IRE)</v>
      </c>
      <c r="M56" t="str">
        <f t="shared" si="0"/>
        <v>Baile Liam (IRE)</v>
      </c>
      <c r="N56" t="str">
        <f t="shared" si="1"/>
        <v>Fortune Street (FR)</v>
      </c>
      <c r="O56" t="str">
        <f t="shared" si="2"/>
        <v>Baile Liam (IRE)</v>
      </c>
      <c r="P56" t="str">
        <f t="shared" si="3"/>
        <v>Fortune Street (FR)</v>
      </c>
      <c r="Q56" t="str">
        <f t="shared" si="4"/>
        <v>Fortune Street (FR)</v>
      </c>
      <c r="R56" t="str">
        <f t="shared" si="5"/>
        <v>Baile Liam (IRE)</v>
      </c>
      <c r="S56" t="str">
        <f t="shared" si="6"/>
        <v>Acronym (IRE)</v>
      </c>
      <c r="V56">
        <f t="shared" si="7"/>
        <v>56</v>
      </c>
      <c r="W56">
        <f t="shared" si="8"/>
        <v>56</v>
      </c>
      <c r="X56">
        <f t="shared" si="9"/>
        <v>56</v>
      </c>
      <c r="Y56">
        <f t="shared" si="10"/>
        <v>7</v>
      </c>
      <c r="Z56">
        <f t="shared" si="10"/>
        <v>5</v>
      </c>
      <c r="AA56">
        <f t="shared" si="10"/>
        <v>8</v>
      </c>
      <c r="AB56">
        <f t="shared" si="11"/>
        <v>7</v>
      </c>
      <c r="AC56">
        <f t="shared" si="12"/>
        <v>8</v>
      </c>
      <c r="AD56">
        <f t="shared" si="13"/>
        <v>9</v>
      </c>
      <c r="AE56">
        <f t="shared" si="14"/>
        <v>10</v>
      </c>
      <c r="AF56">
        <f t="shared" si="14"/>
        <v>2</v>
      </c>
    </row>
    <row r="57" spans="1:33" hidden="1" outlineLevel="1">
      <c r="A57" t="s">
        <v>25</v>
      </c>
      <c r="B57" t="str">
        <f>INDEX(A$2:A$20,MATCH(C57,W$2:W$20,0))</f>
        <v>Pakens Rock (IRE)</v>
      </c>
      <c r="C57">
        <f>LARGE(W$2:W$20, D57)</f>
        <v>22.057099999999998</v>
      </c>
      <c r="D57">
        <v>1</v>
      </c>
      <c r="E57">
        <f>LARGE(W$2:W$20, F57)</f>
        <v>20.077100000000002</v>
      </c>
      <c r="F57">
        <v>2</v>
      </c>
      <c r="G57">
        <f t="shared" si="16"/>
        <v>8.9767013796011125E-2</v>
      </c>
      <c r="H57">
        <f t="shared" si="17"/>
        <v>12</v>
      </c>
      <c r="J57">
        <v>6</v>
      </c>
      <c r="K57" t="str">
        <f t="shared" si="0"/>
        <v>Sinbad (IRE)</v>
      </c>
      <c r="L57" t="str">
        <f t="shared" si="0"/>
        <v>Baile Liam (IRE)</v>
      </c>
      <c r="M57" t="str">
        <f t="shared" si="0"/>
        <v>Baile Liam (IRE)</v>
      </c>
      <c r="N57" t="str">
        <f t="shared" si="1"/>
        <v>Mount Pelier (IRE)</v>
      </c>
      <c r="O57" t="str">
        <f t="shared" si="2"/>
        <v>Sinbad (IRE)</v>
      </c>
      <c r="P57" t="str">
        <f t="shared" si="3"/>
        <v>Lahloob (USA)</v>
      </c>
      <c r="Q57" t="str">
        <f t="shared" si="4"/>
        <v>Lahloob (USA)</v>
      </c>
      <c r="R57" t="str">
        <f t="shared" si="5"/>
        <v>Lostinvillierstown (IRE)</v>
      </c>
      <c r="S57" t="str">
        <f t="shared" si="6"/>
        <v>Fortune Street (FR)</v>
      </c>
      <c r="V57">
        <f t="shared" si="7"/>
        <v>50</v>
      </c>
      <c r="W57">
        <f t="shared" si="8"/>
        <v>50</v>
      </c>
      <c r="X57">
        <f t="shared" si="9"/>
        <v>50</v>
      </c>
      <c r="Y57">
        <f t="shared" si="10"/>
        <v>3</v>
      </c>
      <c r="Z57">
        <f t="shared" si="10"/>
        <v>10</v>
      </c>
      <c r="AA57">
        <f t="shared" si="10"/>
        <v>8</v>
      </c>
      <c r="AB57">
        <f t="shared" si="11"/>
        <v>6</v>
      </c>
      <c r="AC57">
        <f t="shared" si="12"/>
        <v>6</v>
      </c>
      <c r="AD57">
        <f t="shared" si="13"/>
        <v>7</v>
      </c>
      <c r="AE57">
        <f t="shared" si="14"/>
        <v>8</v>
      </c>
      <c r="AF57">
        <f t="shared" si="14"/>
        <v>2</v>
      </c>
    </row>
    <row r="58" spans="1:33" hidden="1" outlineLevel="1">
      <c r="A58" t="s">
        <v>28</v>
      </c>
      <c r="B58" t="str">
        <f>INDEX(A$2:A$20,MATCH(C58,AA$2:AA$20,0))</f>
        <v>Valdieu (FR)</v>
      </c>
      <c r="C58">
        <f>LARGE(AA$2:AA$20, D58)</f>
        <v>2.3849</v>
      </c>
      <c r="D58">
        <v>1</v>
      </c>
      <c r="E58">
        <f>LARGE(AA$2:AA$20, F58)</f>
        <v>2.3818000000000001</v>
      </c>
      <c r="F58">
        <v>2</v>
      </c>
      <c r="G58">
        <f t="shared" si="16"/>
        <v>1.299844857226668E-3</v>
      </c>
      <c r="H58">
        <f t="shared" si="17"/>
        <v>2</v>
      </c>
      <c r="J58">
        <v>7</v>
      </c>
      <c r="K58" t="str">
        <f t="shared" si="0"/>
        <v>Lostinvillierstown (IRE)</v>
      </c>
      <c r="L58" t="str">
        <f t="shared" si="0"/>
        <v>Baile Liam (IRE)</v>
      </c>
      <c r="M58" t="str">
        <f t="shared" si="0"/>
        <v>Baile Liam (IRE)</v>
      </c>
      <c r="N58" t="str">
        <f t="shared" si="1"/>
        <v>Sinbad (IRE)</v>
      </c>
      <c r="O58" t="str">
        <f t="shared" si="2"/>
        <v>Lahloob (USA)</v>
      </c>
      <c r="P58" t="str">
        <f t="shared" si="3"/>
        <v>Sinbad (IRE)</v>
      </c>
      <c r="Q58" t="str">
        <f t="shared" si="4"/>
        <v>Sinbad (IRE)</v>
      </c>
      <c r="R58" t="str">
        <f t="shared" si="5"/>
        <v>Lostinvillierstown (IRE)</v>
      </c>
      <c r="S58" t="str">
        <f t="shared" si="6"/>
        <v>Sinbad (IRE)</v>
      </c>
      <c r="V58">
        <f t="shared" si="7"/>
        <v>38</v>
      </c>
      <c r="W58">
        <f t="shared" si="8"/>
        <v>38</v>
      </c>
      <c r="X58">
        <f t="shared" si="9"/>
        <v>38</v>
      </c>
      <c r="Y58">
        <f t="shared" si="10"/>
        <v>5</v>
      </c>
      <c r="Z58">
        <f t="shared" si="10"/>
        <v>5</v>
      </c>
      <c r="AA58">
        <f t="shared" si="10"/>
        <v>8</v>
      </c>
      <c r="AB58">
        <f t="shared" si="11"/>
        <v>4</v>
      </c>
      <c r="AC58">
        <f t="shared" si="12"/>
        <v>4</v>
      </c>
      <c r="AD58">
        <f t="shared" si="13"/>
        <v>5</v>
      </c>
      <c r="AE58">
        <f t="shared" si="14"/>
        <v>4</v>
      </c>
      <c r="AF58">
        <f t="shared" si="14"/>
        <v>3</v>
      </c>
    </row>
    <row r="59" spans="1:33" hidden="1" outlineLevel="1">
      <c r="A59" t="s">
        <v>30</v>
      </c>
      <c r="B59" t="str">
        <f>INDEX(A$2:A$20,MATCH(C59,AC$2:AC$20,0))</f>
        <v>Acronym (IRE)</v>
      </c>
      <c r="C59">
        <f>LARGE(AC$2:AC$20, D59)</f>
        <v>2.3473000000000002</v>
      </c>
      <c r="D59">
        <v>1</v>
      </c>
      <c r="E59">
        <f>LARGE(AC$2:AC$20, F59)</f>
        <v>1.5008999999999999</v>
      </c>
      <c r="F59">
        <v>2</v>
      </c>
      <c r="G59">
        <f t="shared" si="16"/>
        <v>0.36058450134196746</v>
      </c>
      <c r="H59">
        <f t="shared" si="17"/>
        <v>3</v>
      </c>
      <c r="J59">
        <v>8</v>
      </c>
      <c r="K59" t="str">
        <f t="shared" si="0"/>
        <v>Fortune Street (FR)</v>
      </c>
      <c r="L59" t="str">
        <f t="shared" si="0"/>
        <v>Baile Liam (IRE)</v>
      </c>
      <c r="M59" t="str">
        <f t="shared" si="0"/>
        <v>Baile Liam (IRE)</v>
      </c>
      <c r="N59" t="str">
        <f t="shared" si="1"/>
        <v>Lostinvillierstown (IRE)</v>
      </c>
      <c r="O59" t="str">
        <f t="shared" si="2"/>
        <v>Pakens Rock (IRE)</v>
      </c>
      <c r="P59" t="str">
        <f t="shared" si="3"/>
        <v>Lostinvillierstown (IRE)</v>
      </c>
      <c r="Q59" t="str">
        <f t="shared" si="4"/>
        <v>Lostinvillierstown (IRE)</v>
      </c>
      <c r="R59" t="str">
        <f t="shared" si="5"/>
        <v>Sinbad (IRE)</v>
      </c>
      <c r="S59" t="str">
        <f t="shared" si="6"/>
        <v>Lostinvillierstown (IRE)</v>
      </c>
      <c r="V59">
        <f t="shared" si="7"/>
        <v>36</v>
      </c>
      <c r="W59">
        <f t="shared" si="8"/>
        <v>36</v>
      </c>
      <c r="X59">
        <f t="shared" si="9"/>
        <v>36</v>
      </c>
      <c r="Y59">
        <f t="shared" si="10"/>
        <v>4</v>
      </c>
      <c r="Z59">
        <f t="shared" si="10"/>
        <v>7</v>
      </c>
      <c r="AA59">
        <f t="shared" si="10"/>
        <v>8</v>
      </c>
      <c r="AB59">
        <f t="shared" si="11"/>
        <v>3</v>
      </c>
      <c r="AC59">
        <f t="shared" si="12"/>
        <v>3</v>
      </c>
      <c r="AD59">
        <f t="shared" si="13"/>
        <v>3</v>
      </c>
      <c r="AE59">
        <f t="shared" si="14"/>
        <v>3</v>
      </c>
      <c r="AF59">
        <f t="shared" si="14"/>
        <v>5</v>
      </c>
    </row>
    <row r="60" spans="1:33" hidden="1" outlineLevel="1">
      <c r="A60" t="s">
        <v>26</v>
      </c>
      <c r="B60" t="str">
        <f>INDEX(A$2:A$20,MATCH(C60,Y$2:Y$20,0))</f>
        <v>Popcorn Sutton (IRE)</v>
      </c>
      <c r="C60">
        <f>LARGE(Y$2:Y$20, D60)</f>
        <v>2.5491000000000001</v>
      </c>
      <c r="D60">
        <v>1</v>
      </c>
      <c r="E60">
        <f>LARGE(Y$2:Y$20, F60)</f>
        <v>1.9338</v>
      </c>
      <c r="F60">
        <v>2</v>
      </c>
      <c r="G60">
        <f t="shared" si="16"/>
        <v>0.24137931034482765</v>
      </c>
      <c r="H60">
        <f t="shared" si="17"/>
        <v>66</v>
      </c>
      <c r="J60">
        <v>9</v>
      </c>
      <c r="K60" t="str">
        <f t="shared" si="0"/>
        <v>Popcorn Sutton (IRE)</v>
      </c>
      <c r="L60" t="str">
        <f t="shared" si="0"/>
        <v>Baile Liam (IRE)</v>
      </c>
      <c r="M60" t="str">
        <f t="shared" si="0"/>
        <v>Baile Liam (IRE)</v>
      </c>
      <c r="N60" t="str">
        <f t="shared" si="1"/>
        <v>Popcorn Sutton (IRE)</v>
      </c>
      <c r="O60" t="str">
        <f t="shared" si="2"/>
        <v>Pakens Rock (IRE)</v>
      </c>
      <c r="P60" t="str">
        <f t="shared" si="3"/>
        <v>Baile Liam (IRE)</v>
      </c>
      <c r="Q60" t="str">
        <f t="shared" si="4"/>
        <v>Baile Liam (IRE)</v>
      </c>
      <c r="R60" t="str">
        <f t="shared" si="5"/>
        <v>Acronym (IRE)</v>
      </c>
      <c r="S60" t="str">
        <f t="shared" si="6"/>
        <v>Popcorn Sutton (IRE)</v>
      </c>
      <c r="V60">
        <f t="shared" si="7"/>
        <v>41</v>
      </c>
      <c r="W60">
        <f t="shared" si="8"/>
        <v>41</v>
      </c>
      <c r="X60">
        <f t="shared" si="9"/>
        <v>41</v>
      </c>
      <c r="Y60">
        <f t="shared" si="10"/>
        <v>2</v>
      </c>
      <c r="Z60">
        <f t="shared" si="10"/>
        <v>6</v>
      </c>
      <c r="AA60">
        <f t="shared" si="10"/>
        <v>8</v>
      </c>
      <c r="AB60">
        <f t="shared" si="11"/>
        <v>2</v>
      </c>
      <c r="AC60">
        <f t="shared" si="12"/>
        <v>10</v>
      </c>
      <c r="AD60">
        <f t="shared" si="13"/>
        <v>3</v>
      </c>
      <c r="AE60">
        <f t="shared" si="14"/>
        <v>5</v>
      </c>
      <c r="AF60">
        <f t="shared" si="14"/>
        <v>5</v>
      </c>
    </row>
    <row r="61" spans="1:33" hidden="1" outlineLevel="1">
      <c r="A61" t="s">
        <v>47</v>
      </c>
      <c r="B61" t="str">
        <f>INDEX(A$2:A$20,MATCH(C61,AD$2:AD$20,0))</f>
        <v>Valdieu (FR)</v>
      </c>
      <c r="C61">
        <f>LARGE(AD$2:AD$20, D61)</f>
        <v>17.166699999999999</v>
      </c>
      <c r="D61">
        <v>1</v>
      </c>
      <c r="E61">
        <f>LARGE(AD$2:AD$20, F61)</f>
        <v>15.3337</v>
      </c>
      <c r="F61">
        <v>2</v>
      </c>
      <c r="G61">
        <f t="shared" si="16"/>
        <v>0.10677649169613254</v>
      </c>
      <c r="H61">
        <f t="shared" si="17"/>
        <v>2</v>
      </c>
      <c r="J61">
        <v>10</v>
      </c>
      <c r="K61" t="str">
        <f t="shared" si="0"/>
        <v>Lahloob (USA)</v>
      </c>
      <c r="L61" t="str">
        <f t="shared" si="0"/>
        <v>Baile Liam (IRE)</v>
      </c>
      <c r="M61" t="str">
        <f t="shared" si="0"/>
        <v>Baile Liam (IRE)</v>
      </c>
      <c r="N61" t="str">
        <f t="shared" si="1"/>
        <v>Lahloob (USA)</v>
      </c>
      <c r="O61" t="str">
        <f t="shared" si="2"/>
        <v>Pakens Rock (IRE)</v>
      </c>
      <c r="P61" t="str">
        <f t="shared" si="3"/>
        <v>Mount Pelier (IRE)</v>
      </c>
      <c r="Q61" t="str">
        <f t="shared" si="4"/>
        <v>Mount Pelier (IRE)</v>
      </c>
      <c r="R61" t="str">
        <f t="shared" si="5"/>
        <v>Acronym (IRE)</v>
      </c>
      <c r="S61" t="str">
        <f t="shared" si="6"/>
        <v>Lahloob (USA)</v>
      </c>
      <c r="V61">
        <f t="shared" si="7"/>
        <v>33</v>
      </c>
      <c r="W61">
        <f t="shared" si="8"/>
        <v>33</v>
      </c>
      <c r="X61">
        <f>IF(ISNA(W61),"",W61)</f>
        <v>33</v>
      </c>
      <c r="Y61">
        <f t="shared" si="10"/>
        <v>1</v>
      </c>
      <c r="Z61">
        <f t="shared" si="10"/>
        <v>5</v>
      </c>
      <c r="AA61">
        <f t="shared" si="10"/>
        <v>8</v>
      </c>
      <c r="AB61">
        <f t="shared" si="11"/>
        <v>1</v>
      </c>
      <c r="AC61">
        <f t="shared" si="12"/>
        <v>5</v>
      </c>
      <c r="AD61">
        <f t="shared" si="13"/>
        <v>4</v>
      </c>
      <c r="AE61">
        <f t="shared" si="14"/>
        <v>1</v>
      </c>
      <c r="AF61">
        <f t="shared" si="14"/>
        <v>8</v>
      </c>
    </row>
    <row r="62" spans="1:33" hidden="1" outlineLevel="1">
      <c r="A62" t="s">
        <v>116</v>
      </c>
      <c r="B62" t="str">
        <f>IF(OR(D2="5f ", D2="6f ", D2="7f ", D2="1m "), B57, IF(J2="2yo", B59, B53))</f>
        <v>Valdieu (FR)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>
        <f t="shared" si="10"/>
        <v>1</v>
      </c>
      <c r="Z62">
        <f t="shared" si="10"/>
        <v>5</v>
      </c>
      <c r="AA62">
        <f t="shared" si="10"/>
        <v>8</v>
      </c>
      <c r="AB62">
        <f t="shared" si="11"/>
        <v>1</v>
      </c>
      <c r="AC62" t="e">
        <f t="shared" si="12"/>
        <v>#N/A</v>
      </c>
      <c r="AD62">
        <f t="shared" si="13"/>
        <v>3</v>
      </c>
      <c r="AE62" t="e">
        <f t="shared" si="14"/>
        <v>#N/A</v>
      </c>
      <c r="AF62">
        <f t="shared" si="14"/>
        <v>2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Valdieu (FR)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10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>
        <f t="shared" si="10"/>
        <v>1</v>
      </c>
      <c r="Z63">
        <f t="shared" si="10"/>
        <v>5</v>
      </c>
      <c r="AA63">
        <f t="shared" si="10"/>
        <v>8</v>
      </c>
      <c r="AB63">
        <f t="shared" si="11"/>
        <v>1</v>
      </c>
      <c r="AC63" t="e">
        <f t="shared" si="12"/>
        <v>#N/A</v>
      </c>
      <c r="AD63">
        <f t="shared" si="13"/>
        <v>3</v>
      </c>
      <c r="AE63" t="e">
        <f t="shared" si="14"/>
        <v>#N/A</v>
      </c>
      <c r="AF63">
        <f t="shared" si="14"/>
        <v>2</v>
      </c>
    </row>
    <row r="64" spans="1:33" hidden="1" outlineLevel="1">
      <c r="A64" t="s">
        <v>48</v>
      </c>
      <c r="B64" t="str">
        <f>INDEX(B53:B63,MODE(MATCH(B53:B63,B53:B63,0)))</f>
        <v>Valdieu (FR)</v>
      </c>
      <c r="C64">
        <f>INDEX(AF$2:AF$20,MATCH(B64,A$2:A$20,0))</f>
        <v>2</v>
      </c>
      <c r="D64">
        <v>1</v>
      </c>
      <c r="E64">
        <f>SUMIF(B53:B61, B64, G53:G61)</f>
        <v>0.23099276864102442</v>
      </c>
      <c r="F64">
        <v>0</v>
      </c>
      <c r="G64" t="str">
        <f>K2</f>
        <v>Jim Whitty Memorial (C &amp; G) (Pro/Am) Flat Race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>
        <f t="shared" si="10"/>
        <v>1</v>
      </c>
      <c r="Z64">
        <f t="shared" si="10"/>
        <v>5</v>
      </c>
      <c r="AA64">
        <f t="shared" si="10"/>
        <v>8</v>
      </c>
      <c r="AB64">
        <f t="shared" si="11"/>
        <v>1</v>
      </c>
      <c r="AC64" t="e">
        <f t="shared" si="12"/>
        <v>#N/A</v>
      </c>
      <c r="AD64">
        <f t="shared" si="13"/>
        <v>3</v>
      </c>
      <c r="AE64" t="e">
        <f t="shared" si="14"/>
        <v>#N/A</v>
      </c>
      <c r="AF64">
        <f t="shared" si="14"/>
        <v>2</v>
      </c>
    </row>
    <row r="65" spans="1:32" hidden="1" outlineLevel="1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1</v>
      </c>
      <c r="G65" t="str">
        <f>D2</f>
        <v xml:space="preserve">2m </v>
      </c>
      <c r="H65">
        <f>LARGE(G58:G60, 1)</f>
        <v>0.36058450134196746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>
        <f t="shared" si="10"/>
        <v>1</v>
      </c>
      <c r="Z65">
        <f t="shared" si="10"/>
        <v>5</v>
      </c>
      <c r="AA65">
        <f t="shared" si="10"/>
        <v>8</v>
      </c>
      <c r="AB65">
        <f t="shared" si="11"/>
        <v>1</v>
      </c>
      <c r="AC65" t="e">
        <f t="shared" si="12"/>
        <v>#N/A</v>
      </c>
      <c r="AD65">
        <f t="shared" si="13"/>
        <v>3</v>
      </c>
      <c r="AE65" t="e">
        <f t="shared" si="14"/>
        <v>#N/A</v>
      </c>
      <c r="AF65">
        <f t="shared" si="14"/>
        <v>2</v>
      </c>
    </row>
    <row r="66" spans="1:32" hidden="1" outlineLevel="1">
      <c r="A66" t="s">
        <v>50</v>
      </c>
      <c r="B66" t="str">
        <f>IF(AND(B53=B56,B56=B61),B53,"no selection")</f>
        <v>Valdieu (FR)</v>
      </c>
      <c r="C66">
        <f>INDEX(AF$2:AF$20,MATCH(B66,A$2:A$20,0))</f>
        <v>2</v>
      </c>
      <c r="D66">
        <v>1</v>
      </c>
      <c r="F66">
        <f>IF(B65=B66, F65+1, F65)</f>
        <v>1</v>
      </c>
      <c r="G66">
        <f>F2</f>
        <v>5724</v>
      </c>
      <c r="H66">
        <f ca="1">LARGE(F53:F55, 1)</f>
        <v>0.23099276864102442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>
        <f t="shared" si="10"/>
        <v>1</v>
      </c>
      <c r="Z66">
        <f t="shared" si="10"/>
        <v>5</v>
      </c>
      <c r="AA66">
        <f t="shared" si="10"/>
        <v>8</v>
      </c>
      <c r="AB66">
        <f t="shared" si="11"/>
        <v>1</v>
      </c>
      <c r="AC66" t="e">
        <f t="shared" si="12"/>
        <v>#N/A</v>
      </c>
      <c r="AD66">
        <f t="shared" si="13"/>
        <v>3</v>
      </c>
      <c r="AE66" t="e">
        <f t="shared" si="14"/>
        <v>#N/A</v>
      </c>
      <c r="AF66">
        <f t="shared" si="14"/>
        <v>2</v>
      </c>
    </row>
    <row r="67" spans="1:32" hidden="1" outlineLevel="1">
      <c r="A67" t="s">
        <v>67</v>
      </c>
      <c r="B67" t="str">
        <f ca="1">H67</f>
        <v>Valdieu (FR)</v>
      </c>
      <c r="F67">
        <f>IF(H63&lt;11, F66+1, F66)</f>
        <v>2</v>
      </c>
      <c r="G67" t="str">
        <f>G2</f>
        <v>Yielding</v>
      </c>
      <c r="H67" t="str">
        <f ca="1">INDEX(B53:B55,MATCH(H66,F53:F55,0))</f>
        <v>Valdieu (FR)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>
        <f t="shared" si="10"/>
        <v>1</v>
      </c>
      <c r="Z67">
        <f t="shared" si="10"/>
        <v>5</v>
      </c>
      <c r="AA67">
        <f t="shared" si="10"/>
        <v>8</v>
      </c>
      <c r="AB67">
        <f t="shared" si="11"/>
        <v>1</v>
      </c>
      <c r="AC67" t="e">
        <f t="shared" si="12"/>
        <v>#N/A</v>
      </c>
      <c r="AD67">
        <f t="shared" si="13"/>
        <v>3</v>
      </c>
      <c r="AE67" t="e">
        <f t="shared" si="14"/>
        <v>#N/A</v>
      </c>
      <c r="AF67">
        <f t="shared" si="14"/>
        <v>2</v>
      </c>
    </row>
    <row r="68" spans="1:32" hidden="1" outlineLevel="1">
      <c r="A68" t="str">
        <f ca="1">INDEX(B62:B67,MODE(MATCH(B62:B67,B62:B67,0)))</f>
        <v>Valdieu (FR)</v>
      </c>
      <c r="B68" t="str">
        <f ca="1">IF(ISNA(A68), B56, A68)</f>
        <v>Valdieu (FR)</v>
      </c>
      <c r="C68">
        <f ca="1">INDEX(AF$2:AF$20,MATCH(B68,A$2:A$20,0))</f>
        <v>2</v>
      </c>
      <c r="D68">
        <v>1</v>
      </c>
      <c r="F68">
        <f ca="1">IF(E70&gt;0.5, F67+1, F67)</f>
        <v>2</v>
      </c>
      <c r="G68" t="str">
        <f>I2</f>
        <v>Non Handicap</v>
      </c>
      <c r="H68">
        <f ca="1">IF(G66&gt;10000, G70+1, G70)</f>
        <v>2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>
        <f t="shared" si="10"/>
        <v>1</v>
      </c>
      <c r="Z68">
        <f t="shared" si="10"/>
        <v>5</v>
      </c>
      <c r="AA68">
        <f t="shared" si="10"/>
        <v>8</v>
      </c>
      <c r="AB68">
        <f t="shared" si="11"/>
        <v>1</v>
      </c>
      <c r="AC68" t="e">
        <f t="shared" si="12"/>
        <v>#N/A</v>
      </c>
      <c r="AD68">
        <f t="shared" si="13"/>
        <v>3</v>
      </c>
      <c r="AE68" t="e">
        <f t="shared" si="14"/>
        <v>#N/A</v>
      </c>
      <c r="AF68">
        <f t="shared" si="14"/>
        <v>2</v>
      </c>
    </row>
    <row r="69" spans="1:32" hidden="1" outlineLevel="1">
      <c r="A69" t="s">
        <v>51</v>
      </c>
      <c r="B69" t="str">
        <f ca="1">IF(OR(ISNA(B68), B68="no selection"), B64, B68)</f>
        <v>Valdieu (FR)</v>
      </c>
      <c r="C69">
        <f ca="1">INDEX(AF$2:AF$20,MATCH(B69,A$2:A$20,0))</f>
        <v>2</v>
      </c>
      <c r="D69">
        <v>1</v>
      </c>
      <c r="F69">
        <f ca="1">IF(E70&gt;1, F68+1, F68)</f>
        <v>2</v>
      </c>
      <c r="G69">
        <f ca="1">IF(G66&lt;5000, F70-1, F70)</f>
        <v>2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>
        <f t="shared" si="10"/>
        <v>1</v>
      </c>
      <c r="Z69">
        <f t="shared" si="10"/>
        <v>5</v>
      </c>
      <c r="AA69">
        <f t="shared" si="10"/>
        <v>8</v>
      </c>
      <c r="AB69">
        <f t="shared" si="11"/>
        <v>1</v>
      </c>
      <c r="AC69" t="e">
        <f t="shared" si="12"/>
        <v>#N/A</v>
      </c>
      <c r="AD69">
        <f t="shared" si="13"/>
        <v>3</v>
      </c>
      <c r="AE69" t="e">
        <f t="shared" si="14"/>
        <v>#N/A</v>
      </c>
      <c r="AF69">
        <f t="shared" si="14"/>
        <v>2</v>
      </c>
    </row>
    <row r="70" spans="1:32" hidden="1" outlineLevel="1">
      <c r="A70" t="s">
        <v>62</v>
      </c>
      <c r="B70" t="str">
        <f ca="1">IF(B69=FALSE, B53, B69)</f>
        <v>Valdieu (FR)</v>
      </c>
      <c r="C70">
        <f ca="1">INDEX(AF$2:AF$20,MATCH(B70,A$2:A$20,0))</f>
        <v>2</v>
      </c>
      <c r="D70">
        <v>1</v>
      </c>
      <c r="E70">
        <f ca="1">SUMIF(B53:B61, B70, G53:G61)</f>
        <v>0.23099276864102442</v>
      </c>
      <c r="F70">
        <f ca="1">IF(E70&gt;1.5, F69+1, F69)</f>
        <v>2</v>
      </c>
      <c r="G70">
        <f ca="1">IF(H63&gt;15, G69-1, G69)</f>
        <v>2</v>
      </c>
      <c r="H70" t="str">
        <f ca="1">IF(H68=0,"*",IF(H68=1,"*",IF(H68=2,"**",IF(H68=3,"***",IF(H68=4,"****",IF(H68&gt;=5,"*****","*"))))))</f>
        <v>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>
        <f t="shared" si="10"/>
        <v>1</v>
      </c>
      <c r="Z70">
        <f t="shared" si="10"/>
        <v>5</v>
      </c>
      <c r="AA70">
        <f t="shared" si="10"/>
        <v>8</v>
      </c>
      <c r="AB70">
        <f t="shared" si="11"/>
        <v>1</v>
      </c>
      <c r="AC70" t="e">
        <f t="shared" si="12"/>
        <v>#N/A</v>
      </c>
      <c r="AD70">
        <f t="shared" si="13"/>
        <v>3</v>
      </c>
      <c r="AE70" t="e">
        <f t="shared" si="14"/>
        <v>#N/A</v>
      </c>
      <c r="AF70">
        <f t="shared" si="14"/>
        <v>2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>
        <f t="shared" si="10"/>
        <v>1</v>
      </c>
      <c r="Z71">
        <f t="shared" si="10"/>
        <v>5</v>
      </c>
      <c r="AA71">
        <f t="shared" si="10"/>
        <v>8</v>
      </c>
      <c r="AB71">
        <f t="shared" si="11"/>
        <v>1</v>
      </c>
      <c r="AC71" t="e">
        <f t="shared" si="12"/>
        <v>#N/A</v>
      </c>
      <c r="AD71">
        <f t="shared" si="13"/>
        <v>3</v>
      </c>
      <c r="AE71" t="e">
        <f t="shared" si="14"/>
        <v>#N/A</v>
      </c>
      <c r="AF71">
        <f t="shared" si="14"/>
        <v>2</v>
      </c>
    </row>
    <row r="72" spans="1:32" hidden="1" outlineLevel="1">
      <c r="A72" t="s">
        <v>98</v>
      </c>
      <c r="B72" t="str">
        <f>B53</f>
        <v>Valdieu (FR)</v>
      </c>
      <c r="C72">
        <f>C53</f>
        <v>182.78530000000001</v>
      </c>
      <c r="D72">
        <f>(1/C72)*(C72-C73)</f>
        <v>5.4786681423506248E-2</v>
      </c>
      <c r="E72">
        <f>H53</f>
        <v>2</v>
      </c>
      <c r="F72">
        <f>(E72*10)-10</f>
        <v>10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>
        <f t="shared" si="10"/>
        <v>1</v>
      </c>
      <c r="Z72">
        <f t="shared" si="10"/>
        <v>5</v>
      </c>
      <c r="AA72">
        <f t="shared" si="10"/>
        <v>8</v>
      </c>
      <c r="AB72">
        <f t="shared" si="11"/>
        <v>1</v>
      </c>
      <c r="AC72" t="e">
        <f t="shared" si="12"/>
        <v>#N/A</v>
      </c>
      <c r="AD72">
        <f t="shared" si="13"/>
        <v>3</v>
      </c>
      <c r="AE72" t="e">
        <f t="shared" si="14"/>
        <v>#N/A</v>
      </c>
      <c r="AF72">
        <f t="shared" si="14"/>
        <v>2</v>
      </c>
    </row>
    <row r="73" spans="1:32" hidden="1" outlineLevel="1">
      <c r="A73" t="s">
        <v>99</v>
      </c>
      <c r="B73" t="str">
        <f t="shared" ref="B73:C74" si="19">B54</f>
        <v>Baile Liam (IRE)</v>
      </c>
      <c r="C73">
        <f t="shared" si="19"/>
        <v>172.77109999999999</v>
      </c>
      <c r="D73">
        <f>(1/C73)*(C73-C74)</f>
        <v>7.4837168947815905E-2</v>
      </c>
      <c r="E73">
        <f t="shared" ref="E73:E74" si="20">H54</f>
        <v>10</v>
      </c>
      <c r="F73">
        <f>(E73*10)-10</f>
        <v>90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>
        <f t="shared" si="10"/>
        <v>1</v>
      </c>
      <c r="Z73">
        <f t="shared" si="10"/>
        <v>5</v>
      </c>
      <c r="AA73">
        <f t="shared" si="10"/>
        <v>8</v>
      </c>
      <c r="AB73">
        <f t="shared" si="11"/>
        <v>1</v>
      </c>
      <c r="AC73" t="e">
        <f t="shared" si="12"/>
        <v>#N/A</v>
      </c>
      <c r="AD73">
        <f t="shared" si="13"/>
        <v>3</v>
      </c>
      <c r="AE73" t="e">
        <f t="shared" si="14"/>
        <v>#N/A</v>
      </c>
      <c r="AF73">
        <f t="shared" si="14"/>
        <v>2</v>
      </c>
    </row>
    <row r="74" spans="1:32" hidden="1" outlineLevel="1">
      <c r="A74" t="s">
        <v>100</v>
      </c>
      <c r="B74" t="str">
        <f t="shared" si="19"/>
        <v>Mount Pelier (IRE)</v>
      </c>
      <c r="C74">
        <f t="shared" si="19"/>
        <v>159.84139999999999</v>
      </c>
      <c r="E74">
        <f t="shared" si="20"/>
        <v>2.25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>
        <f t="shared" si="10"/>
        <v>1</v>
      </c>
      <c r="Z74">
        <f t="shared" si="10"/>
        <v>5</v>
      </c>
      <c r="AA74">
        <f t="shared" si="10"/>
        <v>8</v>
      </c>
      <c r="AB74">
        <f t="shared" si="11"/>
        <v>1</v>
      </c>
      <c r="AC74" t="e">
        <f t="shared" si="12"/>
        <v>#N/A</v>
      </c>
      <c r="AD74">
        <f t="shared" si="13"/>
        <v>3</v>
      </c>
      <c r="AE74" t="e">
        <f t="shared" si="14"/>
        <v>#N/A</v>
      </c>
      <c r="AF74">
        <f t="shared" si="14"/>
        <v>2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>
        <f t="shared" si="10"/>
        <v>1</v>
      </c>
      <c r="Z75">
        <f t="shared" si="10"/>
        <v>5</v>
      </c>
      <c r="AA75">
        <f t="shared" si="10"/>
        <v>8</v>
      </c>
      <c r="AB75">
        <f t="shared" si="11"/>
        <v>1</v>
      </c>
      <c r="AC75" t="e">
        <f t="shared" si="12"/>
        <v>#N/A</v>
      </c>
      <c r="AD75">
        <f t="shared" si="13"/>
        <v>3</v>
      </c>
      <c r="AE75" t="e">
        <f t="shared" si="14"/>
        <v>#N/A</v>
      </c>
      <c r="AF75">
        <f t="shared" si="14"/>
        <v>2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>
        <f t="shared" si="10"/>
        <v>1</v>
      </c>
      <c r="Z76">
        <f t="shared" si="10"/>
        <v>5</v>
      </c>
      <c r="AA76">
        <f t="shared" si="10"/>
        <v>8</v>
      </c>
      <c r="AB76">
        <f t="shared" si="11"/>
        <v>1</v>
      </c>
      <c r="AC76" t="e">
        <f t="shared" si="12"/>
        <v>#N/A</v>
      </c>
      <c r="AD76">
        <f t="shared" si="13"/>
        <v>3</v>
      </c>
      <c r="AE76" t="e">
        <f t="shared" si="14"/>
        <v>#N/A</v>
      </c>
      <c r="AF76">
        <f t="shared" si="14"/>
        <v>2</v>
      </c>
    </row>
    <row r="77" spans="1:32" hidden="1" outlineLevel="1">
      <c r="A77" t="s">
        <v>105</v>
      </c>
      <c r="B77">
        <f>SMALL(AF2:AF50, 1)</f>
        <v>2</v>
      </c>
      <c r="C77">
        <f>SMALL(AF2:AF50, 1)</f>
        <v>2</v>
      </c>
      <c r="D77" t="str">
        <f>IF(G77&lt;=3, "YES", "NO")</f>
        <v>YES</v>
      </c>
      <c r="E77">
        <f>IF(C77=0,SMALL(AF2:AF49,2), C77)</f>
        <v>2</v>
      </c>
      <c r="F77">
        <f>IF(E77=0, SMALL(AF2:AF49, 3), E77)</f>
        <v>2</v>
      </c>
      <c r="G77">
        <f>IF(F77=0, SMALL(AF2:AF49, 4), F77)</f>
        <v>2</v>
      </c>
      <c r="H77" t="str">
        <f>INDEX(A2:A50, MATCH(G77, AF2:AF50, 0))</f>
        <v>Valdieu (FR)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>
        <f t="shared" si="10"/>
        <v>1</v>
      </c>
      <c r="Z77">
        <f t="shared" si="10"/>
        <v>5</v>
      </c>
      <c r="AA77">
        <f t="shared" si="10"/>
        <v>8</v>
      </c>
      <c r="AB77">
        <f t="shared" si="11"/>
        <v>1</v>
      </c>
      <c r="AC77" t="e">
        <f t="shared" si="12"/>
        <v>#N/A</v>
      </c>
      <c r="AD77">
        <f t="shared" si="13"/>
        <v>3</v>
      </c>
      <c r="AE77" t="e">
        <f t="shared" si="14"/>
        <v>#N/A</v>
      </c>
      <c r="AF77">
        <f t="shared" si="14"/>
        <v>2</v>
      </c>
    </row>
    <row r="78" spans="1:32" hidden="1" outlineLevel="1">
      <c r="A78" t="s">
        <v>106</v>
      </c>
      <c r="B78">
        <f>INDEX(AE2:AE50, MATCH(H77, A2:A50, 0))</f>
        <v>182.78530000000001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>
        <f t="shared" si="10"/>
        <v>1</v>
      </c>
      <c r="Z78">
        <f t="shared" si="10"/>
        <v>5</v>
      </c>
      <c r="AA78">
        <f t="shared" si="10"/>
        <v>8</v>
      </c>
      <c r="AB78">
        <f t="shared" si="11"/>
        <v>1</v>
      </c>
      <c r="AC78" t="e">
        <f t="shared" si="12"/>
        <v>#N/A</v>
      </c>
      <c r="AD78">
        <f t="shared" si="13"/>
        <v>3</v>
      </c>
      <c r="AE78" t="e">
        <f t="shared" si="14"/>
        <v>#N/A</v>
      </c>
      <c r="AF78">
        <f t="shared" si="14"/>
        <v>2</v>
      </c>
    </row>
    <row r="79" spans="1:32" hidden="1" outlineLevel="1">
      <c r="A79" t="s">
        <v>107</v>
      </c>
      <c r="B79">
        <f>LARGE(AE2:AE50, 1)</f>
        <v>182.78530000000001</v>
      </c>
      <c r="C79">
        <f>C78/B79</f>
        <v>5.4708994651101593E-5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Valdieu (FR) is highly rated.</v>
      </c>
      <c r="H79" t="str">
        <f>INDEX(A2:A50, MATCH(B79, AE2:AE50, 0))</f>
        <v>Valdieu (FR)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>
        <f t="shared" si="10"/>
        <v>1</v>
      </c>
      <c r="Z79">
        <f t="shared" si="10"/>
        <v>5</v>
      </c>
      <c r="AA79">
        <f t="shared" si="10"/>
        <v>8</v>
      </c>
      <c r="AB79">
        <f t="shared" si="11"/>
        <v>1</v>
      </c>
      <c r="AC79" t="e">
        <f t="shared" si="12"/>
        <v>#N/A</v>
      </c>
      <c r="AD79">
        <f t="shared" si="13"/>
        <v>3</v>
      </c>
      <c r="AE79" t="e">
        <f t="shared" si="14"/>
        <v>#N/A</v>
      </c>
      <c r="AF79">
        <f t="shared" si="14"/>
        <v>2</v>
      </c>
    </row>
    <row r="80" spans="1:32" hidden="1" outlineLevel="1">
      <c r="A80" t="s">
        <v>108</v>
      </c>
      <c r="B80">
        <f>INDEX(W2:W50,MATCH(H77,A2:A50,0))</f>
        <v>19.602900000000002</v>
      </c>
      <c r="C80">
        <f>(B81-B80)+0.01</f>
        <v>2.4641999999999964</v>
      </c>
      <c r="D80" t="str">
        <f>D2</f>
        <v xml:space="preserve">2m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>
        <f t="shared" si="10"/>
        <v>1</v>
      </c>
      <c r="Z80">
        <f t="shared" si="10"/>
        <v>5</v>
      </c>
      <c r="AA80">
        <f t="shared" si="10"/>
        <v>8</v>
      </c>
      <c r="AB80">
        <f t="shared" si="11"/>
        <v>1</v>
      </c>
      <c r="AC80" t="e">
        <f t="shared" si="12"/>
        <v>#N/A</v>
      </c>
      <c r="AD80">
        <f t="shared" si="13"/>
        <v>3</v>
      </c>
      <c r="AE80" t="e">
        <f t="shared" si="14"/>
        <v>#N/A</v>
      </c>
      <c r="AF80">
        <f t="shared" si="14"/>
        <v>2</v>
      </c>
    </row>
    <row r="81" spans="1:19" hidden="1" outlineLevel="1">
      <c r="A81" t="s">
        <v>109</v>
      </c>
      <c r="B81">
        <f>LARGE(W2:W49, 1)</f>
        <v>22.057099999999998</v>
      </c>
      <c r="C81">
        <f>C80/B81</f>
        <v>0.11171912898794477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Lahloob (USA)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Wexford</v>
      </c>
    </row>
    <row r="82" spans="1:19" hidden="1" outlineLevel="1">
      <c r="A82" t="s">
        <v>110</v>
      </c>
      <c r="B82">
        <f>INDEX(M2:M49, MATCH(H77, A2:A49, 0))</f>
        <v>62.899099999999997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62.899099999999997</v>
      </c>
      <c r="C83">
        <f>C82/B83</f>
        <v>1.5898478674575631E-4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Valdieu (FR)is the form horse.</v>
      </c>
      <c r="H83" t="str">
        <f>INDEX(A2:A50,MATCH(B83,INDEX(M2:M50,0)))</f>
        <v>Lahloob (USA)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1.5008999999999999</v>
      </c>
      <c r="C84">
        <f>(B85-B84)+0.01</f>
        <v>0.85640000000000027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2.3473000000000002</v>
      </c>
      <c r="C85">
        <f>C84/B85</f>
        <v>0.36484471520470335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Acronym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17.166699999999999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17.166699999999999</v>
      </c>
      <c r="C87">
        <f>C86/B87</f>
        <v>5.8252314073176559E-4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Valdieu (FR)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1.9338</v>
      </c>
      <c r="C88">
        <f>B89-B88</f>
        <v>0.61530000000000018</v>
      </c>
      <c r="H88" t="str">
        <f>INDEX(X2:X50, MATCH(B88, Y2:Y50, 0))</f>
        <v>OHare, Mr M J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2.5491000000000001</v>
      </c>
      <c r="C89">
        <f>C88/B89</f>
        <v>0.24137931034482765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Deegan, R. </v>
      </c>
      <c r="H89" t="str">
        <f>INDEX(X2:X50, MATCH(B89, Y2:Y50, 0))</f>
        <v>Deegan, R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37.606200000000001</v>
      </c>
      <c r="C90">
        <f>(B91-B90)+0.01</f>
        <v>5.2575999999999983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42.8538</v>
      </c>
      <c r="C91">
        <f>(C90+0.01)/(B91+0.01)</f>
        <v>0.12289157750829367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Fortune Street (FR)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0</v>
      </c>
      <c r="E92">
        <f>COUNTIF(D79:D91, "YES")</f>
        <v>0</v>
      </c>
      <c r="F92" t="str">
        <f>IF(E92=0, "", IF(E92=1, "*", IF(E92=2, "**", IF(E92=3, "***", IF(E92=4, "****", IF(E92&gt;4, "*****", ""))))))</f>
        <v/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30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6.6699999999999995E-2</v>
      </c>
    </row>
    <row r="96" spans="1:19" hidden="1" outlineLevel="1">
      <c r="A96" t="s">
        <v>70</v>
      </c>
      <c r="B96">
        <f>INDEX(Sheet1!H:H, MATCH($A$51, Sheet1!$A:$A,0))</f>
        <v>6.6699999999999995E-2</v>
      </c>
      <c r="C96" t="b">
        <f>IF(AND($B$94&gt;15,B96&gt;0.25),B55)</f>
        <v>0</v>
      </c>
      <c r="D96">
        <f t="shared" ref="D96:D101" si="22">RANK(B96, B$96:B$101, 2)</f>
        <v>2</v>
      </c>
      <c r="E96">
        <f t="shared" ref="E96:E101" si="23">7-D96</f>
        <v>5</v>
      </c>
      <c r="F96" t="str">
        <f t="shared" ref="F96:F101" si="24">IF(AND(OR(E96=1, E96=2), C96&lt;&gt;FALSE), C96, "")</f>
        <v/>
      </c>
      <c r="G96" t="e">
        <f>INDEX(F96:F101,MATCH(1,E96:E101,0))</f>
        <v>#N/A</v>
      </c>
    </row>
    <row r="97" spans="1:6" hidden="1" outlineLevel="1">
      <c r="A97" t="s">
        <v>25</v>
      </c>
      <c r="B97">
        <f>INDEX(Sheet1!J:J, MATCH($A$51, Sheet1!$A:$A,0))</f>
        <v>0.1333</v>
      </c>
      <c r="C97" t="b">
        <f>IF(AND($B$94&gt;15,B97&gt;0.25),B56)</f>
        <v>0</v>
      </c>
      <c r="D97">
        <f t="shared" si="22"/>
        <v>3</v>
      </c>
      <c r="E97">
        <f t="shared" si="23"/>
        <v>4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0.2</v>
      </c>
      <c r="C98" t="b">
        <f>IF(AND($B$94&gt;15,B98&gt;0.25),B57)</f>
        <v>0</v>
      </c>
      <c r="D98">
        <f t="shared" si="22"/>
        <v>5</v>
      </c>
      <c r="E98">
        <f t="shared" si="23"/>
        <v>2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0.2</v>
      </c>
      <c r="C99" t="b">
        <f>IF(AND($B$94&gt;15,B99&gt;0.25),B59)</f>
        <v>0</v>
      </c>
      <c r="D99">
        <f t="shared" si="22"/>
        <v>5</v>
      </c>
      <c r="E99">
        <f t="shared" si="23"/>
        <v>2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0.1333</v>
      </c>
      <c r="C100" t="b">
        <f>IF(AND($B$94&gt;15,B100&gt;0.25),B58)</f>
        <v>0</v>
      </c>
      <c r="D100">
        <f t="shared" si="22"/>
        <v>3</v>
      </c>
      <c r="E100">
        <f t="shared" si="23"/>
        <v>4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</v>
      </c>
      <c r="C101" t="b">
        <f>IF(AND($B$94&gt;15,B101&gt;0.25),B60)</f>
        <v>0</v>
      </c>
      <c r="D101">
        <f t="shared" si="22"/>
        <v>1</v>
      </c>
      <c r="E101">
        <f t="shared" si="23"/>
        <v>6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7109375" bestFit="1" customWidth="1"/>
    <col min="2" max="4" width="20" bestFit="1" customWidth="1"/>
    <col min="5" max="5" width="12" bestFit="1" customWidth="1"/>
    <col min="6" max="6" width="13.28515625" bestFit="1" customWidth="1"/>
    <col min="7" max="7" width="97" bestFit="1" customWidth="1"/>
    <col min="8" max="8" width="20" bestFit="1" customWidth="1"/>
    <col min="9" max="9" width="10.140625" bestFit="1" customWidth="1"/>
    <col min="10" max="10" width="16.28515625" bestFit="1" customWidth="1"/>
    <col min="11" max="11" width="80.7109375" bestFit="1" customWidth="1"/>
    <col min="12" max="19" width="20.71093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4.85546875" bestFit="1" customWidth="1"/>
    <col min="25" max="25" width="14.42578125" bestFit="1" customWidth="1"/>
    <col min="26" max="26" width="22.42578125" bestFit="1" customWidth="1"/>
    <col min="27" max="27" width="15" bestFit="1" customWidth="1"/>
    <col min="28" max="28" width="24.57031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6.4257812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1444</v>
      </c>
      <c r="B2" s="1">
        <v>0.69097222222222221</v>
      </c>
      <c r="C2" t="s">
        <v>224</v>
      </c>
      <c r="D2" t="s">
        <v>801</v>
      </c>
      <c r="F2">
        <v>5996</v>
      </c>
      <c r="G2" t="s">
        <v>231</v>
      </c>
      <c r="H2" t="s">
        <v>232</v>
      </c>
      <c r="I2" t="s">
        <v>5</v>
      </c>
      <c r="J2" t="s">
        <v>778</v>
      </c>
      <c r="K2" t="s">
        <v>1443</v>
      </c>
      <c r="L2">
        <v>8</v>
      </c>
      <c r="M2">
        <v>85.000600000000006</v>
      </c>
      <c r="N2">
        <v>87.896799999999999</v>
      </c>
      <c r="O2">
        <v>34.388599999999997</v>
      </c>
      <c r="P2">
        <v>11.336</v>
      </c>
      <c r="Q2">
        <v>8.2177000000000007</v>
      </c>
      <c r="R2">
        <v>4.8327999999999998</v>
      </c>
      <c r="S2">
        <v>3.1583000000000001</v>
      </c>
      <c r="T2">
        <v>1.9392</v>
      </c>
      <c r="U2">
        <v>1.0532999999999999</v>
      </c>
      <c r="V2">
        <v>1.087</v>
      </c>
      <c r="W2">
        <v>10.84</v>
      </c>
      <c r="X2" t="s">
        <v>650</v>
      </c>
      <c r="Y2">
        <v>0.46279999999999999</v>
      </c>
      <c r="Z2" t="s">
        <v>1445</v>
      </c>
      <c r="AA2">
        <v>0.66510000000000002</v>
      </c>
      <c r="AB2" t="s">
        <v>1446</v>
      </c>
      <c r="AC2">
        <v>1.3818999999999999</v>
      </c>
      <c r="AD2">
        <v>17.604600000000001</v>
      </c>
      <c r="AE2" s="23">
        <v>269.86470000000003</v>
      </c>
      <c r="AF2">
        <v>7.5</v>
      </c>
      <c r="AG2">
        <v>45</v>
      </c>
    </row>
    <row r="3" spans="1:33">
      <c r="A3" t="s">
        <v>1447</v>
      </c>
      <c r="B3" s="1">
        <v>0.69097222222222221</v>
      </c>
      <c r="C3" t="s">
        <v>224</v>
      </c>
      <c r="D3" t="s">
        <v>801</v>
      </c>
      <c r="F3">
        <v>5996</v>
      </c>
      <c r="G3" t="s">
        <v>231</v>
      </c>
      <c r="H3" t="s">
        <v>232</v>
      </c>
      <c r="I3" t="s">
        <v>5</v>
      </c>
      <c r="J3" t="s">
        <v>778</v>
      </c>
      <c r="K3" t="s">
        <v>1443</v>
      </c>
      <c r="L3">
        <v>4</v>
      </c>
      <c r="M3">
        <v>75.605000000000004</v>
      </c>
      <c r="N3">
        <v>59.532400000000003</v>
      </c>
      <c r="O3">
        <v>24.9437</v>
      </c>
      <c r="P3">
        <v>11.641999999999999</v>
      </c>
      <c r="Q3">
        <v>8.6251999999999995</v>
      </c>
      <c r="R3">
        <v>6.0358000000000001</v>
      </c>
      <c r="S3">
        <v>2.4441000000000002</v>
      </c>
      <c r="T3">
        <v>2.3473999999999999</v>
      </c>
      <c r="U3">
        <v>2.0026999999999999</v>
      </c>
      <c r="V3">
        <v>1.1773</v>
      </c>
      <c r="W3">
        <v>15.4186</v>
      </c>
      <c r="X3" t="s">
        <v>473</v>
      </c>
      <c r="Y3">
        <v>1.5138</v>
      </c>
      <c r="Z3" t="s">
        <v>979</v>
      </c>
      <c r="AA3">
        <v>1.0247999999999999</v>
      </c>
      <c r="AB3" t="s">
        <v>513</v>
      </c>
      <c r="AC3">
        <v>1.8093999999999999</v>
      </c>
      <c r="AD3">
        <v>12.978400000000001</v>
      </c>
      <c r="AE3">
        <v>227.10040000000001</v>
      </c>
      <c r="AF3">
        <v>6.5</v>
      </c>
      <c r="AG3">
        <v>50</v>
      </c>
    </row>
    <row r="4" spans="1:33">
      <c r="A4" t="s">
        <v>1448</v>
      </c>
      <c r="B4" s="1">
        <v>0.69097222222222221</v>
      </c>
      <c r="C4" t="s">
        <v>224</v>
      </c>
      <c r="D4" t="s">
        <v>801</v>
      </c>
      <c r="F4">
        <v>5996</v>
      </c>
      <c r="G4" t="s">
        <v>231</v>
      </c>
      <c r="H4" t="s">
        <v>232</v>
      </c>
      <c r="I4" s="3" t="s">
        <v>5</v>
      </c>
      <c r="J4" t="s">
        <v>778</v>
      </c>
      <c r="K4" t="s">
        <v>1443</v>
      </c>
      <c r="L4">
        <v>4</v>
      </c>
      <c r="M4">
        <v>77.021299999999997</v>
      </c>
      <c r="N4">
        <v>41.1768</v>
      </c>
      <c r="O4">
        <v>34.000999999999998</v>
      </c>
      <c r="P4">
        <v>9.2624999999999993</v>
      </c>
      <c r="Q4">
        <v>5.0773999999999999</v>
      </c>
      <c r="R4">
        <v>3.3578999999999999</v>
      </c>
      <c r="S4">
        <v>4.3353000000000002</v>
      </c>
      <c r="T4">
        <v>2.7862</v>
      </c>
      <c r="U4">
        <v>1.7956000000000001</v>
      </c>
      <c r="V4">
        <v>1.3712</v>
      </c>
      <c r="W4">
        <v>17.471399999999999</v>
      </c>
      <c r="X4" t="s">
        <v>444</v>
      </c>
      <c r="Y4">
        <v>1.722</v>
      </c>
      <c r="Z4" t="s">
        <v>910</v>
      </c>
      <c r="AA4">
        <v>0.36840000000000001</v>
      </c>
      <c r="AB4" t="s">
        <v>787</v>
      </c>
      <c r="AC4">
        <v>1.746</v>
      </c>
      <c r="AD4">
        <v>7.3487999999999998</v>
      </c>
      <c r="AE4">
        <v>208.8417</v>
      </c>
      <c r="AF4">
        <v>12</v>
      </c>
      <c r="AG4">
        <v>56</v>
      </c>
    </row>
    <row r="5" spans="1:33">
      <c r="A5" t="s">
        <v>1449</v>
      </c>
      <c r="B5" s="1">
        <v>0.69097222222222221</v>
      </c>
      <c r="C5" t="s">
        <v>224</v>
      </c>
      <c r="D5" t="s">
        <v>801</v>
      </c>
      <c r="F5">
        <v>5996</v>
      </c>
      <c r="G5" t="s">
        <v>231</v>
      </c>
      <c r="H5" t="s">
        <v>232</v>
      </c>
      <c r="I5" s="3" t="s">
        <v>5</v>
      </c>
      <c r="J5" t="s">
        <v>778</v>
      </c>
      <c r="K5" t="s">
        <v>1443</v>
      </c>
      <c r="L5">
        <v>3</v>
      </c>
      <c r="M5">
        <v>48.722999999999999</v>
      </c>
      <c r="N5">
        <v>59.7622</v>
      </c>
      <c r="O5">
        <v>29.015000000000001</v>
      </c>
      <c r="P5">
        <v>9.9770000000000003</v>
      </c>
      <c r="Q5">
        <v>6.4524999999999997</v>
      </c>
      <c r="R5">
        <v>5.0896999999999997</v>
      </c>
      <c r="S5">
        <v>4.1398999999999999</v>
      </c>
      <c r="T5">
        <v>1.5659000000000001</v>
      </c>
      <c r="U5">
        <v>1.1404000000000001</v>
      </c>
      <c r="V5">
        <v>1.0195000000000001</v>
      </c>
      <c r="W5">
        <v>14.67</v>
      </c>
      <c r="X5" t="s">
        <v>617</v>
      </c>
      <c r="Y5">
        <v>0.3962</v>
      </c>
      <c r="Z5" t="s">
        <v>1450</v>
      </c>
      <c r="AA5">
        <v>0.35420000000000001</v>
      </c>
      <c r="AB5" t="s">
        <v>628</v>
      </c>
      <c r="AC5">
        <v>1.5742</v>
      </c>
      <c r="AD5">
        <v>21.985499999999998</v>
      </c>
      <c r="AE5">
        <v>205.86519999999999</v>
      </c>
      <c r="AF5">
        <v>8</v>
      </c>
      <c r="AG5">
        <v>53</v>
      </c>
    </row>
    <row r="6" spans="1:33">
      <c r="A6" t="s">
        <v>1451</v>
      </c>
      <c r="B6" s="1">
        <v>0.69097222222222221</v>
      </c>
      <c r="C6" t="s">
        <v>224</v>
      </c>
      <c r="D6" t="s">
        <v>801</v>
      </c>
      <c r="F6">
        <v>5996</v>
      </c>
      <c r="G6" t="s">
        <v>231</v>
      </c>
      <c r="H6" t="s">
        <v>232</v>
      </c>
      <c r="I6" s="3" t="s">
        <v>5</v>
      </c>
      <c r="J6" t="s">
        <v>778</v>
      </c>
      <c r="K6" t="s">
        <v>1443</v>
      </c>
      <c r="L6">
        <v>5</v>
      </c>
      <c r="M6">
        <v>84.685199999999995</v>
      </c>
      <c r="N6">
        <v>27.151399999999999</v>
      </c>
      <c r="O6">
        <v>27.850899999999999</v>
      </c>
      <c r="P6">
        <v>7.3445999999999998</v>
      </c>
      <c r="Q6">
        <v>6.02</v>
      </c>
      <c r="R6">
        <v>3.0505</v>
      </c>
      <c r="S6">
        <v>1.8268</v>
      </c>
      <c r="T6">
        <v>2.4112</v>
      </c>
      <c r="U6">
        <v>0.85470000000000002</v>
      </c>
      <c r="V6">
        <v>0.75600000000000001</v>
      </c>
      <c r="W6">
        <v>6.3232999999999997</v>
      </c>
      <c r="X6" t="s">
        <v>644</v>
      </c>
      <c r="Y6">
        <v>1.7824</v>
      </c>
      <c r="Z6" t="s">
        <v>1452</v>
      </c>
      <c r="AA6">
        <v>2.13</v>
      </c>
      <c r="AB6" t="s">
        <v>785</v>
      </c>
      <c r="AC6">
        <v>1.6854</v>
      </c>
      <c r="AD6">
        <v>22.051300000000001</v>
      </c>
      <c r="AE6">
        <v>195.9238</v>
      </c>
      <c r="AF6">
        <v>5</v>
      </c>
      <c r="AG6">
        <v>57</v>
      </c>
    </row>
    <row r="7" spans="1:33">
      <c r="A7" t="s">
        <v>1453</v>
      </c>
      <c r="B7" s="1">
        <v>0.69097222222222221</v>
      </c>
      <c r="C7" t="s">
        <v>224</v>
      </c>
      <c r="D7" t="s">
        <v>801</v>
      </c>
      <c r="F7">
        <v>5996</v>
      </c>
      <c r="G7" t="s">
        <v>231</v>
      </c>
      <c r="H7" t="s">
        <v>232</v>
      </c>
      <c r="I7" s="3" t="s">
        <v>5</v>
      </c>
      <c r="J7" t="s">
        <v>778</v>
      </c>
      <c r="K7" t="s">
        <v>1443</v>
      </c>
      <c r="L7">
        <v>4</v>
      </c>
      <c r="M7">
        <v>50.022799999999997</v>
      </c>
      <c r="N7">
        <v>45.697000000000003</v>
      </c>
      <c r="O7">
        <v>32.645200000000003</v>
      </c>
      <c r="P7">
        <v>8.6225000000000005</v>
      </c>
      <c r="Q7">
        <v>6.8121999999999998</v>
      </c>
      <c r="R7">
        <v>4.4703999999999997</v>
      </c>
      <c r="S7">
        <v>4.9314</v>
      </c>
      <c r="T7">
        <v>2.4975999999999998</v>
      </c>
      <c r="U7">
        <v>1.7402</v>
      </c>
      <c r="V7">
        <v>2.3380000000000001</v>
      </c>
      <c r="W7">
        <v>14.6386</v>
      </c>
      <c r="X7" t="s">
        <v>454</v>
      </c>
      <c r="Y7">
        <v>0.35399999999999998</v>
      </c>
      <c r="Z7" t="s">
        <v>1454</v>
      </c>
      <c r="AA7">
        <v>0.4541</v>
      </c>
      <c r="AB7" t="s">
        <v>268</v>
      </c>
      <c r="AC7">
        <v>1.917</v>
      </c>
      <c r="AD7">
        <v>15.494999999999999</v>
      </c>
      <c r="AE7">
        <v>192.63589999999999</v>
      </c>
      <c r="AF7">
        <v>16</v>
      </c>
      <c r="AG7">
        <v>60</v>
      </c>
    </row>
    <row r="8" spans="1:33">
      <c r="A8" t="s">
        <v>1455</v>
      </c>
      <c r="B8" s="1">
        <v>0.69097222222222221</v>
      </c>
      <c r="C8" t="s">
        <v>224</v>
      </c>
      <c r="D8" t="s">
        <v>801</v>
      </c>
      <c r="F8">
        <v>5996</v>
      </c>
      <c r="G8" t="s">
        <v>231</v>
      </c>
      <c r="H8" t="s">
        <v>232</v>
      </c>
      <c r="I8" s="3" t="s">
        <v>5</v>
      </c>
      <c r="J8" t="s">
        <v>778</v>
      </c>
      <c r="K8" t="s">
        <v>1443</v>
      </c>
      <c r="L8">
        <v>4</v>
      </c>
      <c r="M8">
        <v>46.234400000000001</v>
      </c>
      <c r="N8">
        <v>52.248899999999999</v>
      </c>
      <c r="O8">
        <v>28.363700000000001</v>
      </c>
      <c r="P8">
        <v>7.4649999999999999</v>
      </c>
      <c r="Q8">
        <v>5.9104999999999999</v>
      </c>
      <c r="R8">
        <v>3.6457999999999999</v>
      </c>
      <c r="S8">
        <v>3.1669999999999998</v>
      </c>
      <c r="T8">
        <v>2.2170000000000001</v>
      </c>
      <c r="U8">
        <v>1.0784</v>
      </c>
      <c r="V8">
        <v>0.95399999999999996</v>
      </c>
      <c r="W8">
        <v>17.097100000000001</v>
      </c>
      <c r="X8" t="s">
        <v>656</v>
      </c>
      <c r="Y8">
        <v>0.58779999999999999</v>
      </c>
      <c r="Z8" t="s">
        <v>635</v>
      </c>
      <c r="AA8">
        <v>1.4265000000000001</v>
      </c>
      <c r="AB8" t="s">
        <v>601</v>
      </c>
      <c r="AC8">
        <v>1.3735999999999999</v>
      </c>
      <c r="AD8">
        <v>14.178800000000001</v>
      </c>
      <c r="AE8">
        <v>185.9485</v>
      </c>
      <c r="AF8">
        <v>6</v>
      </c>
      <c r="AG8">
        <v>51</v>
      </c>
    </row>
    <row r="9" spans="1:33">
      <c r="A9" t="s">
        <v>1456</v>
      </c>
      <c r="B9" s="1">
        <v>0.69097222222222221</v>
      </c>
      <c r="C9" t="s">
        <v>224</v>
      </c>
      <c r="D9" t="s">
        <v>801</v>
      </c>
      <c r="F9">
        <v>5996</v>
      </c>
      <c r="G9" t="s">
        <v>231</v>
      </c>
      <c r="H9" t="s">
        <v>232</v>
      </c>
      <c r="I9" s="3" t="s">
        <v>5</v>
      </c>
      <c r="J9" t="s">
        <v>778</v>
      </c>
      <c r="K9" t="s">
        <v>1443</v>
      </c>
      <c r="L9">
        <v>8</v>
      </c>
      <c r="M9">
        <v>66.180000000000007</v>
      </c>
      <c r="N9">
        <v>41.911200000000001</v>
      </c>
      <c r="O9">
        <v>15.234999999999999</v>
      </c>
      <c r="P9">
        <v>6.0910000000000002</v>
      </c>
      <c r="Q9">
        <v>3.38</v>
      </c>
      <c r="R9">
        <v>2.8182999999999998</v>
      </c>
      <c r="S9">
        <v>2.9607000000000001</v>
      </c>
      <c r="T9">
        <v>1.8986000000000001</v>
      </c>
      <c r="U9">
        <v>1.1183000000000001</v>
      </c>
      <c r="V9">
        <v>1.1648000000000001</v>
      </c>
      <c r="W9">
        <v>17.639299999999999</v>
      </c>
      <c r="X9" t="s">
        <v>465</v>
      </c>
      <c r="Y9">
        <v>0.99180000000000001</v>
      </c>
      <c r="Z9" t="s">
        <v>1457</v>
      </c>
      <c r="AA9">
        <v>1.282</v>
      </c>
      <c r="AB9" t="s">
        <v>1458</v>
      </c>
      <c r="AC9">
        <v>1.5536000000000001</v>
      </c>
      <c r="AD9">
        <v>20.8948</v>
      </c>
      <c r="AE9">
        <v>185.11940000000001</v>
      </c>
      <c r="AF9">
        <v>8</v>
      </c>
      <c r="AG9">
        <v>56</v>
      </c>
    </row>
    <row r="10" spans="1:33">
      <c r="A10" t="s">
        <v>1459</v>
      </c>
      <c r="B10" s="1">
        <v>0.69097222222222221</v>
      </c>
      <c r="C10" t="s">
        <v>224</v>
      </c>
      <c r="D10" t="s">
        <v>801</v>
      </c>
      <c r="F10">
        <v>5996</v>
      </c>
      <c r="G10" t="s">
        <v>231</v>
      </c>
      <c r="H10" t="s">
        <v>232</v>
      </c>
      <c r="I10" s="3" t="s">
        <v>5</v>
      </c>
      <c r="J10" t="s">
        <v>778</v>
      </c>
      <c r="K10" t="s">
        <v>1443</v>
      </c>
      <c r="L10">
        <v>4</v>
      </c>
      <c r="M10">
        <v>60.396000000000001</v>
      </c>
      <c r="N10">
        <v>45.516399999999997</v>
      </c>
      <c r="O10">
        <v>17.302600000000002</v>
      </c>
      <c r="P10">
        <v>7.3413000000000004</v>
      </c>
      <c r="Q10">
        <v>8.0649999999999995</v>
      </c>
      <c r="R10">
        <v>5.4965000000000002</v>
      </c>
      <c r="S10">
        <v>1.2673000000000001</v>
      </c>
      <c r="T10">
        <v>1.7152000000000001</v>
      </c>
      <c r="U10">
        <v>0.99760000000000004</v>
      </c>
      <c r="V10">
        <v>1.2404999999999999</v>
      </c>
      <c r="W10">
        <v>17.605</v>
      </c>
      <c r="X10" t="s">
        <v>448</v>
      </c>
      <c r="Y10">
        <v>0.91110000000000002</v>
      </c>
      <c r="Z10" t="s">
        <v>353</v>
      </c>
      <c r="AA10">
        <v>3.0183</v>
      </c>
      <c r="AB10" t="s">
        <v>1460</v>
      </c>
      <c r="AC10">
        <v>1.5330999999999999</v>
      </c>
      <c r="AD10">
        <v>8.8809000000000005</v>
      </c>
      <c r="AE10">
        <v>181.2867</v>
      </c>
      <c r="AF10">
        <v>12</v>
      </c>
      <c r="AG10">
        <v>58</v>
      </c>
    </row>
    <row r="11" spans="1:33">
      <c r="A11" t="s">
        <v>1461</v>
      </c>
      <c r="B11" s="1">
        <v>0.69097222222222221</v>
      </c>
      <c r="C11" t="s">
        <v>224</v>
      </c>
      <c r="D11" t="s">
        <v>801</v>
      </c>
      <c r="F11">
        <v>5996</v>
      </c>
      <c r="G11" t="s">
        <v>231</v>
      </c>
      <c r="H11" t="s">
        <v>232</v>
      </c>
      <c r="I11" s="3" t="s">
        <v>5</v>
      </c>
      <c r="J11" t="s">
        <v>778</v>
      </c>
      <c r="K11" t="s">
        <v>1443</v>
      </c>
      <c r="L11">
        <v>4</v>
      </c>
      <c r="M11">
        <v>56.1053</v>
      </c>
      <c r="N11">
        <v>38.398400000000002</v>
      </c>
      <c r="O11">
        <v>23.136800000000001</v>
      </c>
      <c r="P11">
        <v>8.0677000000000003</v>
      </c>
      <c r="Q11">
        <v>4.4920999999999998</v>
      </c>
      <c r="R11">
        <v>4.3917000000000002</v>
      </c>
      <c r="S11">
        <v>1.0512999999999999</v>
      </c>
      <c r="T11">
        <v>0.96799999999999997</v>
      </c>
      <c r="U11">
        <v>1.2606999999999999</v>
      </c>
      <c r="V11">
        <v>1.7642</v>
      </c>
      <c r="W11">
        <v>17.1221</v>
      </c>
      <c r="X11" t="s">
        <v>614</v>
      </c>
      <c r="Y11">
        <v>2.7254</v>
      </c>
      <c r="Z11" t="s">
        <v>621</v>
      </c>
      <c r="AA11">
        <v>1.2193000000000001</v>
      </c>
      <c r="AB11" t="s">
        <v>722</v>
      </c>
      <c r="AC11">
        <v>1.1661999999999999</v>
      </c>
      <c r="AD11">
        <v>17.691199999999998</v>
      </c>
      <c r="AE11">
        <v>179.56049999999999</v>
      </c>
      <c r="AF11">
        <v>14</v>
      </c>
      <c r="AG11">
        <v>46</v>
      </c>
    </row>
    <row r="12" spans="1:33">
      <c r="A12" t="s">
        <v>1462</v>
      </c>
      <c r="B12" s="1">
        <v>0.69097222222222221</v>
      </c>
      <c r="C12" t="s">
        <v>224</v>
      </c>
      <c r="D12" t="s">
        <v>801</v>
      </c>
      <c r="F12">
        <v>5996</v>
      </c>
      <c r="G12" t="s">
        <v>231</v>
      </c>
      <c r="H12" t="s">
        <v>232</v>
      </c>
      <c r="I12" s="3" t="s">
        <v>5</v>
      </c>
      <c r="J12" t="s">
        <v>778</v>
      </c>
      <c r="K12" t="s">
        <v>1443</v>
      </c>
      <c r="L12">
        <v>6</v>
      </c>
      <c r="M12">
        <v>46.475200000000001</v>
      </c>
      <c r="N12">
        <v>57.6006</v>
      </c>
      <c r="O12">
        <v>19.728400000000001</v>
      </c>
      <c r="P12">
        <v>4.9619999999999997</v>
      </c>
      <c r="Q12">
        <v>2.7768000000000002</v>
      </c>
      <c r="R12">
        <v>1.7956000000000001</v>
      </c>
      <c r="S12">
        <v>1.6980999999999999</v>
      </c>
      <c r="T12">
        <v>1.0936999999999999</v>
      </c>
      <c r="U12">
        <v>0.73340000000000005</v>
      </c>
      <c r="V12">
        <v>0.78310000000000002</v>
      </c>
      <c r="W12">
        <v>17.2286</v>
      </c>
      <c r="Y12">
        <v>0</v>
      </c>
      <c r="Z12" t="s">
        <v>1463</v>
      </c>
      <c r="AA12">
        <v>7.3200000000000001E-2</v>
      </c>
      <c r="AB12" t="s">
        <v>1464</v>
      </c>
      <c r="AC12">
        <v>1.5876999999999999</v>
      </c>
      <c r="AD12">
        <v>6.6005000000000003</v>
      </c>
      <c r="AE12">
        <v>163.1369</v>
      </c>
      <c r="AF12">
        <v>0</v>
      </c>
      <c r="AG12">
        <v>45</v>
      </c>
    </row>
    <row r="13" spans="1:33">
      <c r="A13" t="s">
        <v>1465</v>
      </c>
      <c r="B13" s="1">
        <v>0.69097222222222221</v>
      </c>
      <c r="C13" t="s">
        <v>224</v>
      </c>
      <c r="D13" t="s">
        <v>801</v>
      </c>
      <c r="F13">
        <v>5996</v>
      </c>
      <c r="G13" t="s">
        <v>231</v>
      </c>
      <c r="H13" t="s">
        <v>232</v>
      </c>
      <c r="I13" s="3" t="s">
        <v>5</v>
      </c>
      <c r="J13" t="s">
        <v>778</v>
      </c>
      <c r="K13" t="s">
        <v>1443</v>
      </c>
      <c r="L13">
        <v>5</v>
      </c>
      <c r="M13">
        <v>56.683500000000002</v>
      </c>
      <c r="N13">
        <v>36.792000000000002</v>
      </c>
      <c r="O13">
        <v>16.575399999999998</v>
      </c>
      <c r="P13">
        <v>6.4268000000000001</v>
      </c>
      <c r="Q13">
        <v>5.2249999999999996</v>
      </c>
      <c r="R13">
        <v>2.8359999999999999</v>
      </c>
      <c r="S13">
        <v>1.1154999999999999</v>
      </c>
      <c r="T13">
        <v>1.5478000000000001</v>
      </c>
      <c r="U13">
        <v>0.99339999999999995</v>
      </c>
      <c r="V13">
        <v>1.0761000000000001</v>
      </c>
      <c r="W13">
        <v>14.9621</v>
      </c>
      <c r="X13" t="s">
        <v>626</v>
      </c>
      <c r="Y13">
        <v>2.4944999999999999</v>
      </c>
      <c r="Z13" t="s">
        <v>728</v>
      </c>
      <c r="AA13">
        <v>0.85819999999999996</v>
      </c>
      <c r="AB13" t="s">
        <v>902</v>
      </c>
      <c r="AC13">
        <v>1.7750999999999999</v>
      </c>
      <c r="AD13">
        <v>11.7812</v>
      </c>
      <c r="AE13">
        <v>161.14269999999999</v>
      </c>
      <c r="AF13">
        <v>20</v>
      </c>
      <c r="AG13">
        <v>45</v>
      </c>
    </row>
    <row r="14" spans="1:33">
      <c r="A14" t="s">
        <v>1466</v>
      </c>
      <c r="B14" s="1">
        <v>0.69097222222222221</v>
      </c>
      <c r="C14" t="s">
        <v>224</v>
      </c>
      <c r="D14" t="s">
        <v>801</v>
      </c>
      <c r="F14">
        <v>5996</v>
      </c>
      <c r="G14" t="s">
        <v>231</v>
      </c>
      <c r="H14" t="s">
        <v>232</v>
      </c>
      <c r="I14" s="3" t="s">
        <v>5</v>
      </c>
      <c r="J14" t="s">
        <v>778</v>
      </c>
      <c r="K14" t="s">
        <v>1443</v>
      </c>
      <c r="L14">
        <v>4</v>
      </c>
      <c r="M14">
        <v>59.33</v>
      </c>
      <c r="N14">
        <v>31.811499999999999</v>
      </c>
      <c r="O14">
        <v>27.764500000000002</v>
      </c>
      <c r="P14">
        <v>8.8469999999999995</v>
      </c>
      <c r="Q14">
        <v>6.8954000000000004</v>
      </c>
      <c r="R14">
        <v>2.4679000000000002</v>
      </c>
      <c r="S14">
        <v>3.0945999999999998</v>
      </c>
      <c r="T14">
        <v>2.0301</v>
      </c>
      <c r="U14">
        <v>0.89590000000000003</v>
      </c>
      <c r="V14">
        <v>1.1453</v>
      </c>
      <c r="W14">
        <v>0</v>
      </c>
      <c r="X14" t="s">
        <v>634</v>
      </c>
      <c r="Y14">
        <v>0.73899999999999999</v>
      </c>
      <c r="Z14" t="s">
        <v>1467</v>
      </c>
      <c r="AA14">
        <v>0</v>
      </c>
      <c r="AB14" t="s">
        <v>753</v>
      </c>
      <c r="AC14">
        <v>1.1819</v>
      </c>
      <c r="AD14">
        <v>14.016299999999999</v>
      </c>
      <c r="AE14">
        <v>160.2193</v>
      </c>
      <c r="AF14">
        <v>16</v>
      </c>
      <c r="AG14">
        <v>45</v>
      </c>
    </row>
    <row r="15" spans="1:33">
      <c r="A15" t="s">
        <v>1468</v>
      </c>
      <c r="B15" s="1">
        <v>0.69097222222222221</v>
      </c>
      <c r="C15" t="s">
        <v>224</v>
      </c>
      <c r="D15" t="s">
        <v>801</v>
      </c>
      <c r="F15">
        <v>5996</v>
      </c>
      <c r="G15" t="s">
        <v>231</v>
      </c>
      <c r="H15" t="s">
        <v>232</v>
      </c>
      <c r="I15" s="3" t="s">
        <v>5</v>
      </c>
      <c r="J15" t="s">
        <v>778</v>
      </c>
      <c r="K15" t="s">
        <v>1443</v>
      </c>
      <c r="L15">
        <v>3</v>
      </c>
      <c r="M15">
        <v>40.264899999999997</v>
      </c>
      <c r="N15">
        <v>53.545900000000003</v>
      </c>
      <c r="O15">
        <v>16.590800000000002</v>
      </c>
      <c r="P15">
        <v>7.1060999999999996</v>
      </c>
      <c r="Q15">
        <v>4.1927000000000003</v>
      </c>
      <c r="R15">
        <v>0</v>
      </c>
      <c r="S15">
        <v>0</v>
      </c>
      <c r="T15">
        <v>0</v>
      </c>
      <c r="U15">
        <v>0</v>
      </c>
      <c r="V15">
        <v>0</v>
      </c>
      <c r="W15">
        <v>16.664300000000001</v>
      </c>
      <c r="X15" t="s">
        <v>477</v>
      </c>
      <c r="Y15">
        <v>1.5719000000000001</v>
      </c>
      <c r="Z15" t="s">
        <v>784</v>
      </c>
      <c r="AA15">
        <v>1.5124</v>
      </c>
      <c r="AB15" t="s">
        <v>896</v>
      </c>
      <c r="AC15">
        <v>0.69059999999999999</v>
      </c>
      <c r="AD15">
        <v>3.3</v>
      </c>
      <c r="AE15">
        <v>155.72020000000001</v>
      </c>
      <c r="AF15">
        <v>20</v>
      </c>
      <c r="AG15">
        <v>56</v>
      </c>
    </row>
    <row r="16" spans="1:33">
      <c r="A16" t="s">
        <v>1469</v>
      </c>
      <c r="B16" s="1">
        <v>0.69097222222222221</v>
      </c>
      <c r="C16" t="s">
        <v>224</v>
      </c>
      <c r="D16" t="s">
        <v>801</v>
      </c>
      <c r="F16">
        <v>5996</v>
      </c>
      <c r="G16" t="s">
        <v>231</v>
      </c>
      <c r="H16" t="s">
        <v>232</v>
      </c>
      <c r="I16" s="3" t="s">
        <v>5</v>
      </c>
      <c r="J16" t="s">
        <v>778</v>
      </c>
      <c r="K16" t="s">
        <v>1443</v>
      </c>
      <c r="L16">
        <v>3</v>
      </c>
      <c r="M16">
        <v>45.031700000000001</v>
      </c>
      <c r="N16">
        <v>44.282600000000002</v>
      </c>
      <c r="O16">
        <v>19.556000000000001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16.374300000000002</v>
      </c>
      <c r="Y16">
        <v>0</v>
      </c>
      <c r="Z16" t="s">
        <v>474</v>
      </c>
      <c r="AA16">
        <v>1.8369</v>
      </c>
      <c r="AB16" t="s">
        <v>794</v>
      </c>
      <c r="AC16">
        <v>2.2797999999999998</v>
      </c>
      <c r="AD16">
        <v>3</v>
      </c>
      <c r="AE16">
        <v>154.3047</v>
      </c>
      <c r="AF16">
        <v>0</v>
      </c>
      <c r="AG16">
        <v>57</v>
      </c>
    </row>
    <row r="17" spans="1:33">
      <c r="A17" t="s">
        <v>1470</v>
      </c>
      <c r="B17" s="1">
        <v>0.69097222222222221</v>
      </c>
      <c r="C17" t="s">
        <v>224</v>
      </c>
      <c r="D17" t="s">
        <v>801</v>
      </c>
      <c r="F17">
        <v>5996</v>
      </c>
      <c r="G17" t="s">
        <v>231</v>
      </c>
      <c r="H17" t="s">
        <v>232</v>
      </c>
      <c r="I17" s="3" t="s">
        <v>5</v>
      </c>
      <c r="J17" t="s">
        <v>778</v>
      </c>
      <c r="K17" t="s">
        <v>1443</v>
      </c>
      <c r="L17">
        <v>4</v>
      </c>
      <c r="M17">
        <v>54.375100000000003</v>
      </c>
      <c r="N17">
        <v>50.749499999999998</v>
      </c>
      <c r="O17">
        <v>14.35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 t="s">
        <v>469</v>
      </c>
      <c r="Y17">
        <v>1.3339000000000001</v>
      </c>
      <c r="Z17" t="s">
        <v>791</v>
      </c>
      <c r="AA17">
        <v>1.8991</v>
      </c>
      <c r="AB17" t="s">
        <v>805</v>
      </c>
      <c r="AC17">
        <v>1.9622999999999999</v>
      </c>
      <c r="AD17">
        <v>4.9995000000000003</v>
      </c>
      <c r="AE17">
        <v>152.26150000000001</v>
      </c>
      <c r="AF17">
        <v>10</v>
      </c>
      <c r="AG17">
        <v>62</v>
      </c>
    </row>
    <row r="18" spans="1:33">
      <c r="A18" t="s">
        <v>1471</v>
      </c>
      <c r="B18" s="1">
        <v>0.69097222222222221</v>
      </c>
      <c r="C18" t="s">
        <v>224</v>
      </c>
      <c r="D18" t="s">
        <v>801</v>
      </c>
      <c r="F18">
        <v>5996</v>
      </c>
      <c r="G18" t="s">
        <v>231</v>
      </c>
      <c r="H18" t="s">
        <v>232</v>
      </c>
      <c r="I18" s="3" t="s">
        <v>5</v>
      </c>
      <c r="J18" t="s">
        <v>778</v>
      </c>
      <c r="K18" t="s">
        <v>1443</v>
      </c>
      <c r="L18">
        <v>3</v>
      </c>
      <c r="M18">
        <v>46.252899999999997</v>
      </c>
      <c r="N18">
        <v>30.5334</v>
      </c>
      <c r="O18">
        <v>13.7462</v>
      </c>
      <c r="P18">
        <v>5.3898000000000001</v>
      </c>
      <c r="Q18">
        <v>2.6913999999999998</v>
      </c>
      <c r="R18">
        <v>4.8792</v>
      </c>
      <c r="S18">
        <v>2.1551999999999998</v>
      </c>
      <c r="T18">
        <v>1.3339000000000001</v>
      </c>
      <c r="U18">
        <v>0.72640000000000005</v>
      </c>
      <c r="V18">
        <v>0.83930000000000005</v>
      </c>
      <c r="W18">
        <v>17.153600000000001</v>
      </c>
      <c r="Y18">
        <v>0</v>
      </c>
      <c r="Z18" t="s">
        <v>725</v>
      </c>
      <c r="AA18">
        <v>1.2614000000000001</v>
      </c>
      <c r="AB18" t="s">
        <v>1460</v>
      </c>
      <c r="AC18">
        <v>1.6597</v>
      </c>
      <c r="AD18">
        <v>12.113200000000001</v>
      </c>
      <c r="AE18">
        <v>140.73560000000001</v>
      </c>
      <c r="AF18">
        <v>0</v>
      </c>
      <c r="AG18">
        <v>51</v>
      </c>
    </row>
    <row r="19" spans="1:33">
      <c r="A19" t="s">
        <v>1472</v>
      </c>
      <c r="B19" s="1">
        <v>0.69097222222222221</v>
      </c>
      <c r="C19" t="s">
        <v>224</v>
      </c>
      <c r="D19" t="s">
        <v>801</v>
      </c>
      <c r="F19">
        <v>5996</v>
      </c>
      <c r="G19" t="s">
        <v>231</v>
      </c>
      <c r="H19" t="s">
        <v>232</v>
      </c>
      <c r="I19" s="3" t="s">
        <v>5</v>
      </c>
      <c r="J19" t="s">
        <v>778</v>
      </c>
      <c r="K19" t="s">
        <v>1443</v>
      </c>
      <c r="L19">
        <v>3</v>
      </c>
      <c r="M19">
        <v>44.718299999999999</v>
      </c>
      <c r="N19">
        <v>33.901000000000003</v>
      </c>
      <c r="O19">
        <v>15.6288</v>
      </c>
      <c r="P19">
        <v>5.8777999999999997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17.6021</v>
      </c>
      <c r="X19" t="s">
        <v>481</v>
      </c>
      <c r="Y19">
        <v>0.91469999999999996</v>
      </c>
      <c r="Z19" t="s">
        <v>445</v>
      </c>
      <c r="AA19">
        <v>2.4339</v>
      </c>
      <c r="AB19" t="s">
        <v>278</v>
      </c>
      <c r="AC19">
        <v>1.897</v>
      </c>
      <c r="AD19">
        <v>4.2</v>
      </c>
      <c r="AE19">
        <v>139.82300000000001</v>
      </c>
      <c r="AF19">
        <v>14</v>
      </c>
      <c r="AG19">
        <v>58</v>
      </c>
    </row>
    <row r="20" spans="1:33">
      <c r="A20" t="s">
        <v>1473</v>
      </c>
      <c r="B20" s="1">
        <v>0.69097222222222221</v>
      </c>
      <c r="C20" t="s">
        <v>224</v>
      </c>
      <c r="D20" t="s">
        <v>801</v>
      </c>
      <c r="F20">
        <v>5996</v>
      </c>
      <c r="G20" t="s">
        <v>231</v>
      </c>
      <c r="H20" t="s">
        <v>232</v>
      </c>
      <c r="I20" s="3" t="s">
        <v>5</v>
      </c>
      <c r="J20" t="s">
        <v>778</v>
      </c>
      <c r="K20" t="s">
        <v>1443</v>
      </c>
      <c r="L20">
        <v>5</v>
      </c>
      <c r="M20">
        <v>51.613199999999999</v>
      </c>
      <c r="N20">
        <v>32.396500000000003</v>
      </c>
      <c r="O20">
        <v>14.7037</v>
      </c>
      <c r="P20">
        <v>4.2720000000000002</v>
      </c>
      <c r="Q20">
        <v>3.5384000000000002</v>
      </c>
      <c r="R20">
        <v>3.238</v>
      </c>
      <c r="S20">
        <v>2.7330000000000001</v>
      </c>
      <c r="T20">
        <v>0.99739999999999995</v>
      </c>
      <c r="U20">
        <v>1.2332000000000001</v>
      </c>
      <c r="V20">
        <v>0.88009999999999999</v>
      </c>
      <c r="W20">
        <v>9.5542999999999996</v>
      </c>
      <c r="X20" t="s">
        <v>458</v>
      </c>
      <c r="Y20">
        <v>0.37619999999999998</v>
      </c>
      <c r="Z20" t="s">
        <v>1474</v>
      </c>
      <c r="AA20">
        <v>0.10879999999999999</v>
      </c>
      <c r="AB20" t="s">
        <v>1475</v>
      </c>
      <c r="AC20">
        <v>0</v>
      </c>
      <c r="AD20">
        <v>7.6</v>
      </c>
      <c r="AE20">
        <v>133.24469999999999</v>
      </c>
      <c r="AF20">
        <v>50</v>
      </c>
      <c r="AG20">
        <v>45</v>
      </c>
    </row>
    <row r="21" spans="1:33">
      <c r="A21" t="s">
        <v>1476</v>
      </c>
      <c r="B21" s="1">
        <v>0.69097222222222221</v>
      </c>
      <c r="C21" t="s">
        <v>224</v>
      </c>
      <c r="D21" t="s">
        <v>801</v>
      </c>
      <c r="F21">
        <v>5996</v>
      </c>
      <c r="G21" t="s">
        <v>231</v>
      </c>
      <c r="H21" t="s">
        <v>232</v>
      </c>
      <c r="I21" s="3" t="s">
        <v>5</v>
      </c>
      <c r="J21" t="s">
        <v>778</v>
      </c>
      <c r="K21" t="s">
        <v>1443</v>
      </c>
      <c r="L21">
        <v>3</v>
      </c>
      <c r="M21">
        <v>49.936</v>
      </c>
      <c r="N21">
        <v>18.304300000000001</v>
      </c>
      <c r="O21">
        <v>12.698399999999999</v>
      </c>
      <c r="P21">
        <v>4.9500999999999999</v>
      </c>
      <c r="Q21">
        <v>2.2679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 t="s">
        <v>1222</v>
      </c>
      <c r="Y21">
        <v>0.3886</v>
      </c>
      <c r="Z21" t="s">
        <v>1477</v>
      </c>
      <c r="AA21">
        <v>0.1333</v>
      </c>
      <c r="AB21" t="s">
        <v>794</v>
      </c>
      <c r="AC21">
        <v>2.2797999999999998</v>
      </c>
      <c r="AD21">
        <v>9.1</v>
      </c>
      <c r="AE21">
        <v>106.98090000000001</v>
      </c>
      <c r="AF21">
        <v>33</v>
      </c>
      <c r="AG21">
        <v>45</v>
      </c>
    </row>
    <row r="22" spans="1:33">
      <c r="A22" t="s">
        <v>1478</v>
      </c>
      <c r="B22" s="1">
        <v>0.69097222222222221</v>
      </c>
      <c r="C22" t="s">
        <v>224</v>
      </c>
      <c r="D22" t="s">
        <v>801</v>
      </c>
      <c r="F22">
        <v>5996</v>
      </c>
      <c r="G22" t="s">
        <v>231</v>
      </c>
      <c r="H22" t="s">
        <v>232</v>
      </c>
      <c r="I22" s="3" t="s">
        <v>5</v>
      </c>
      <c r="J22" t="s">
        <v>778</v>
      </c>
      <c r="K22" t="s">
        <v>1443</v>
      </c>
      <c r="L22">
        <v>4</v>
      </c>
      <c r="M22">
        <v>35.592199999999998</v>
      </c>
      <c r="N22">
        <v>27.614799999999999</v>
      </c>
      <c r="O22">
        <v>11.1084</v>
      </c>
      <c r="P22">
        <v>3.4843000000000002</v>
      </c>
      <c r="Q22">
        <v>4.1273</v>
      </c>
      <c r="R22">
        <v>3.5998999999999999</v>
      </c>
      <c r="S22">
        <v>1.425</v>
      </c>
      <c r="T22">
        <v>0.96779999999999999</v>
      </c>
      <c r="U22">
        <v>1.0474000000000001</v>
      </c>
      <c r="V22">
        <v>0</v>
      </c>
      <c r="W22">
        <v>0</v>
      </c>
      <c r="X22" t="s">
        <v>637</v>
      </c>
      <c r="Y22">
        <v>0.31419999999999998</v>
      </c>
      <c r="Z22" t="s">
        <v>1479</v>
      </c>
      <c r="AA22">
        <v>0.3599</v>
      </c>
      <c r="AB22" t="s">
        <v>1480</v>
      </c>
      <c r="AC22">
        <v>0.52310000000000001</v>
      </c>
      <c r="AD22">
        <v>5.0999999999999996</v>
      </c>
      <c r="AE22">
        <v>96.135099999999994</v>
      </c>
      <c r="AF22">
        <v>25</v>
      </c>
      <c r="AG22">
        <v>45</v>
      </c>
    </row>
    <row r="51" spans="1:33" hidden="1" outlineLevel="1">
      <c r="A51" t="str">
        <f>C2</f>
        <v>Galway</v>
      </c>
      <c r="B51">
        <f>B2</f>
        <v>0.69097222222222221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Bomber Jackson (IRE)</v>
      </c>
      <c r="L52" t="str">
        <f t="shared" si="0"/>
        <v>Bomber Jackson (IRE)</v>
      </c>
      <c r="M52" t="str">
        <f t="shared" si="0"/>
        <v>Bomber Jackson (IRE)</v>
      </c>
      <c r="N52" t="str">
        <f t="shared" ref="N52:N91" si="1">INDEX($A$2:$A$20,(MATCH(LARGE(W$2:W$20,$J52),W$2:W$20,0)))</f>
        <v>Bog War (IRE)</v>
      </c>
      <c r="O52" t="str">
        <f t="shared" ref="O52:O91" si="2">INDEX($A$2:$A$20,(MATCH(LARGE(AA$2:AA$20,$J52),AA$2:AA$20,0)))</f>
        <v>Scealai Aonair (IRE)</v>
      </c>
      <c r="P52" t="str">
        <f t="shared" ref="P52:P91" si="3">INDEX($A$2:$A$20,(MATCH(LARGE(Y$2:Y$20,$J52),Y$2:Y$20,0)))</f>
        <v>Big Ego</v>
      </c>
      <c r="Q52" t="str">
        <f t="shared" ref="Q52:Q91" si="4">INDEX($A$2:$A$20,(MATCH(LARGE(Y$2:Y$20,$J52),Y$2:Y$20,0)))</f>
        <v>Big Ego</v>
      </c>
      <c r="R52" t="str">
        <f t="shared" ref="R52:R91" si="5">INDEX($A$2:$A$20,(MATCH(LARGE(AD$2:AD$20,$J52),AD$2:AD$20,0)))</f>
        <v>Aa Bee See</v>
      </c>
      <c r="S52" t="str">
        <f t="shared" ref="S52:S80" si="6">A2</f>
        <v>Bomber Jackson (IRE)</v>
      </c>
      <c r="V52">
        <f t="shared" ref="V52:V80" si="7">SUM(Y52:AF52)</f>
        <v>112</v>
      </c>
      <c r="W52">
        <f t="shared" ref="W52:W80" si="8">V52-AG2</f>
        <v>67</v>
      </c>
      <c r="X52">
        <f t="shared" ref="X52:X60" si="9">IF(ISNA(W52),"",W52)</f>
        <v>67</v>
      </c>
      <c r="Y52">
        <f t="shared" ref="Y52:AA80" si="10">(($H$63+1)-(RANK(M2,M$2:M$30)))</f>
        <v>21</v>
      </c>
      <c r="Z52">
        <f t="shared" si="10"/>
        <v>21</v>
      </c>
      <c r="AA52">
        <f t="shared" si="10"/>
        <v>21</v>
      </c>
      <c r="AB52">
        <f t="shared" ref="AB52:AB80" si="11">(($H$63+1)-(RANK(W2,W$2:W$30)))</f>
        <v>7</v>
      </c>
      <c r="AC52">
        <f t="shared" ref="AC52:AC80" si="12">(($H$63+1)-(RANK(Y2,Y$2:Y$30)))</f>
        <v>9</v>
      </c>
      <c r="AD52">
        <f t="shared" ref="AD52:AD80" si="13">(($H$63+1)-(RANK(AA2,AA$2:AA$30)))</f>
        <v>9</v>
      </c>
      <c r="AE52">
        <f t="shared" ref="AE52:AF80" si="14">(($H$63+1)-(RANK(AC2,AC$2:AC$30)))</f>
        <v>7</v>
      </c>
      <c r="AF52">
        <f t="shared" si="14"/>
        <v>17</v>
      </c>
      <c r="AG52" t="str">
        <f>INDEX(S52:S92, MATCH(LARGE(X52:X92, 1),X52:X92, 0))</f>
        <v>Mastermind (IRE)</v>
      </c>
    </row>
    <row r="53" spans="1:33" hidden="1" outlineLevel="1">
      <c r="A53" t="s">
        <v>43</v>
      </c>
      <c r="B53" t="str">
        <f>A2</f>
        <v>Bomber Jackson (IRE)</v>
      </c>
      <c r="C53">
        <f>AE2</f>
        <v>269.86470000000003</v>
      </c>
      <c r="D53">
        <f>AG2</f>
        <v>45</v>
      </c>
      <c r="E53">
        <f>C53-D53</f>
        <v>224.86470000000003</v>
      </c>
      <c r="F53">
        <f>SUMIF(B53:B61, B53, G53:G61)</f>
        <v>0.1621762672650047</v>
      </c>
      <c r="G53">
        <f>(1/C53)*(C53-C54)</f>
        <v>0.15846570522191311</v>
      </c>
      <c r="H53">
        <f>AF2</f>
        <v>7.5</v>
      </c>
      <c r="J53">
        <v>2</v>
      </c>
      <c r="K53" t="str">
        <f t="shared" si="0"/>
        <v>Aa Bee See</v>
      </c>
      <c r="L53" t="str">
        <f t="shared" si="0"/>
        <v>A Few Bob Short (IRE)</v>
      </c>
      <c r="M53" t="str">
        <f t="shared" si="0"/>
        <v>Challow (IRE)</v>
      </c>
      <c r="N53" t="str">
        <f t="shared" si="1"/>
        <v>Scealai Aonair (IRE)</v>
      </c>
      <c r="O53" t="str">
        <f t="shared" si="2"/>
        <v>Union Gap (IRE)</v>
      </c>
      <c r="P53" t="str">
        <f t="shared" si="3"/>
        <v>Phebes Dream (IRE)</v>
      </c>
      <c r="Q53" t="str">
        <f t="shared" si="4"/>
        <v>Phebes Dream (IRE)</v>
      </c>
      <c r="R53" t="str">
        <f t="shared" si="5"/>
        <v>A Few Bob Short (IRE)</v>
      </c>
      <c r="S53" t="str">
        <f t="shared" si="6"/>
        <v>Mastermind (IRE)</v>
      </c>
      <c r="V53">
        <f t="shared" si="7"/>
        <v>118</v>
      </c>
      <c r="W53">
        <f t="shared" si="8"/>
        <v>68</v>
      </c>
      <c r="X53">
        <f t="shared" si="9"/>
        <v>68</v>
      </c>
      <c r="Y53">
        <f t="shared" si="10"/>
        <v>18</v>
      </c>
      <c r="Z53">
        <f t="shared" si="10"/>
        <v>19</v>
      </c>
      <c r="AA53">
        <f t="shared" si="10"/>
        <v>14</v>
      </c>
      <c r="AB53">
        <f t="shared" si="11"/>
        <v>11</v>
      </c>
      <c r="AC53">
        <f t="shared" si="12"/>
        <v>16</v>
      </c>
      <c r="AD53">
        <f t="shared" si="13"/>
        <v>11</v>
      </c>
      <c r="AE53">
        <f t="shared" si="14"/>
        <v>16</v>
      </c>
      <c r="AF53">
        <f t="shared" si="14"/>
        <v>13</v>
      </c>
    </row>
    <row r="54" spans="1:33" hidden="1" outlineLevel="1">
      <c r="A54" t="s">
        <v>44</v>
      </c>
      <c r="B54" t="str">
        <f>A3</f>
        <v>Mastermind (IRE)</v>
      </c>
      <c r="C54">
        <f>AE3</f>
        <v>227.10040000000001</v>
      </c>
      <c r="D54">
        <f>AG3</f>
        <v>50</v>
      </c>
      <c r="E54">
        <f t="shared" ref="E54:E55" si="15">C54-D54</f>
        <v>177.10040000000001</v>
      </c>
      <c r="F54">
        <f ca="1">SUMIF(B53:B64, B54, G53:G61)</f>
        <v>0</v>
      </c>
      <c r="H54">
        <f>AF3</f>
        <v>6.5</v>
      </c>
      <c r="J54">
        <v>3</v>
      </c>
      <c r="K54" t="str">
        <f t="shared" si="0"/>
        <v>Challow (IRE)</v>
      </c>
      <c r="L54" t="str">
        <f t="shared" si="0"/>
        <v>Mastermind (IRE)</v>
      </c>
      <c r="M54" t="str">
        <f t="shared" si="0"/>
        <v>Happy Company (IRE)</v>
      </c>
      <c r="N54" t="str">
        <f t="shared" si="1"/>
        <v>Union Gap (IRE)</v>
      </c>
      <c r="O54" t="str">
        <f t="shared" si="2"/>
        <v>Aa Bee See</v>
      </c>
      <c r="P54" t="str">
        <f t="shared" si="3"/>
        <v>Aa Bee See</v>
      </c>
      <c r="Q54" t="str">
        <f t="shared" si="4"/>
        <v>Aa Bee See</v>
      </c>
      <c r="R54" t="str">
        <f t="shared" si="5"/>
        <v>Bog War (IRE)</v>
      </c>
      <c r="S54" t="str">
        <f t="shared" si="6"/>
        <v>Challow (IRE)</v>
      </c>
      <c r="V54">
        <f t="shared" si="7"/>
        <v>113</v>
      </c>
      <c r="W54">
        <f t="shared" si="8"/>
        <v>57</v>
      </c>
      <c r="X54">
        <f t="shared" si="9"/>
        <v>57</v>
      </c>
      <c r="Y54">
        <f t="shared" si="10"/>
        <v>19</v>
      </c>
      <c r="Z54">
        <f t="shared" si="10"/>
        <v>10</v>
      </c>
      <c r="AA54">
        <f t="shared" si="10"/>
        <v>20</v>
      </c>
      <c r="AB54">
        <f t="shared" si="11"/>
        <v>18</v>
      </c>
      <c r="AC54">
        <f t="shared" si="12"/>
        <v>18</v>
      </c>
      <c r="AD54">
        <f t="shared" si="13"/>
        <v>7</v>
      </c>
      <c r="AE54">
        <f t="shared" si="14"/>
        <v>14</v>
      </c>
      <c r="AF54">
        <f t="shared" si="14"/>
        <v>7</v>
      </c>
    </row>
    <row r="55" spans="1:33" hidden="1" outlineLevel="1">
      <c r="A55" t="s">
        <v>45</v>
      </c>
      <c r="B55" t="str">
        <f>A4</f>
        <v>Challow (IRE)</v>
      </c>
      <c r="C55">
        <f>AE4</f>
        <v>208.8417</v>
      </c>
      <c r="D55">
        <f>AG4</f>
        <v>56</v>
      </c>
      <c r="E55">
        <f t="shared" si="15"/>
        <v>152.8417</v>
      </c>
      <c r="F55">
        <f ca="1">SUMIF(B53:B64, B55, G53:G61)</f>
        <v>0</v>
      </c>
      <c r="H55">
        <f>AF4</f>
        <v>12</v>
      </c>
      <c r="J55">
        <v>4</v>
      </c>
      <c r="K55" t="str">
        <f t="shared" si="0"/>
        <v>Mastermind (IRE)</v>
      </c>
      <c r="L55" t="str">
        <f t="shared" si="0"/>
        <v>Crossingoz (IRE)</v>
      </c>
      <c r="M55" t="str">
        <f t="shared" si="0"/>
        <v>A Few Bob Short (IRE)</v>
      </c>
      <c r="N55" t="str">
        <f t="shared" si="1"/>
        <v>Challow (IRE)</v>
      </c>
      <c r="O55" t="str">
        <f t="shared" si="2"/>
        <v>Drayton Cross (FR)</v>
      </c>
      <c r="P55" t="str">
        <f t="shared" si="3"/>
        <v>Challow (IRE)</v>
      </c>
      <c r="Q55" t="str">
        <f t="shared" si="4"/>
        <v>Challow (IRE)</v>
      </c>
      <c r="R55" t="str">
        <f t="shared" si="5"/>
        <v>Big Ego</v>
      </c>
      <c r="S55" t="str">
        <f t="shared" si="6"/>
        <v>A Few Bob Short (IRE)</v>
      </c>
      <c r="V55">
        <f t="shared" si="7"/>
        <v>98</v>
      </c>
      <c r="W55">
        <f t="shared" si="8"/>
        <v>45</v>
      </c>
      <c r="X55">
        <f t="shared" si="9"/>
        <v>45</v>
      </c>
      <c r="Y55">
        <f t="shared" si="10"/>
        <v>8</v>
      </c>
      <c r="Z55">
        <f t="shared" si="10"/>
        <v>20</v>
      </c>
      <c r="AA55">
        <f t="shared" si="10"/>
        <v>18</v>
      </c>
      <c r="AB55">
        <f t="shared" si="11"/>
        <v>9</v>
      </c>
      <c r="AC55">
        <f t="shared" si="12"/>
        <v>8</v>
      </c>
      <c r="AD55">
        <f t="shared" si="13"/>
        <v>5</v>
      </c>
      <c r="AE55">
        <f t="shared" si="14"/>
        <v>10</v>
      </c>
      <c r="AF55">
        <f t="shared" si="14"/>
        <v>20</v>
      </c>
    </row>
    <row r="56" spans="1:33" hidden="1" outlineLevel="1">
      <c r="A56" t="s">
        <v>46</v>
      </c>
      <c r="B56" t="str">
        <f>INDEX(A$2:A$20,MATCH(C56,M$2:M$20,0))</f>
        <v>Bomber Jackson (IRE)</v>
      </c>
      <c r="C56">
        <f>LARGE(M$2:M$20, D56)</f>
        <v>85.000600000000006</v>
      </c>
      <c r="D56">
        <v>1</v>
      </c>
      <c r="E56">
        <f>LARGE(M$2:M$20, F56)</f>
        <v>84.685199999999995</v>
      </c>
      <c r="F56">
        <v>2</v>
      </c>
      <c r="G56">
        <f t="shared" ref="G56:G61" si="16">IF(C56&gt;0, (1/C56)*(C56-E56), 0.1)</f>
        <v>3.7105620430915899E-3</v>
      </c>
      <c r="H56">
        <f t="shared" ref="H56:H61" si="17">INDEX(AF$2:AF$20,MATCH(B56,A$2:A$20,0))</f>
        <v>7.5</v>
      </c>
      <c r="J56">
        <v>5</v>
      </c>
      <c r="K56" t="str">
        <f t="shared" si="0"/>
        <v>Bog War (IRE)</v>
      </c>
      <c r="L56" t="str">
        <f t="shared" si="0"/>
        <v>Loudest Whisper (IRE)</v>
      </c>
      <c r="M56" t="str">
        <f t="shared" si="0"/>
        <v>All The Mollies (IRE)</v>
      </c>
      <c r="N56" t="str">
        <f t="shared" si="1"/>
        <v>Crossingoz (IRE)</v>
      </c>
      <c r="O56" t="str">
        <f t="shared" si="2"/>
        <v>Seekamist (IRE)</v>
      </c>
      <c r="P56" t="str">
        <f t="shared" si="3"/>
        <v>Loudest Whisper (IRE)</v>
      </c>
      <c r="Q56" t="str">
        <f t="shared" si="4"/>
        <v>Loudest Whisper (IRE)</v>
      </c>
      <c r="R56" t="str">
        <f t="shared" si="5"/>
        <v>Bomber Jackson (IRE)</v>
      </c>
      <c r="S56" t="str">
        <f t="shared" si="6"/>
        <v>Aa Bee See</v>
      </c>
      <c r="V56">
        <f t="shared" si="7"/>
        <v>115</v>
      </c>
      <c r="W56">
        <f t="shared" si="8"/>
        <v>58</v>
      </c>
      <c r="X56">
        <f t="shared" si="9"/>
        <v>58</v>
      </c>
      <c r="Y56">
        <f t="shared" si="10"/>
        <v>20</v>
      </c>
      <c r="Z56">
        <f t="shared" si="10"/>
        <v>2</v>
      </c>
      <c r="AA56">
        <f t="shared" si="10"/>
        <v>16</v>
      </c>
      <c r="AB56">
        <f t="shared" si="11"/>
        <v>5</v>
      </c>
      <c r="AC56">
        <f t="shared" si="12"/>
        <v>19</v>
      </c>
      <c r="AD56">
        <f t="shared" si="13"/>
        <v>19</v>
      </c>
      <c r="AE56">
        <f t="shared" si="14"/>
        <v>13</v>
      </c>
      <c r="AF56">
        <f t="shared" si="14"/>
        <v>21</v>
      </c>
    </row>
    <row r="57" spans="1:33" hidden="1" outlineLevel="1">
      <c r="A57" t="s">
        <v>25</v>
      </c>
      <c r="B57" t="str">
        <f>INDEX(A$2:A$20,MATCH(C57,W$2:W$20,0))</f>
        <v>Bog War (IRE)</v>
      </c>
      <c r="C57">
        <f>LARGE(W$2:W$20, D57)</f>
        <v>17.639299999999999</v>
      </c>
      <c r="D57">
        <v>1</v>
      </c>
      <c r="E57">
        <f>LARGE(W$2:W$20, F57)</f>
        <v>17.605</v>
      </c>
      <c r="F57">
        <v>2</v>
      </c>
      <c r="G57">
        <f t="shared" si="16"/>
        <v>1.9445216080002166E-3</v>
      </c>
      <c r="H57">
        <f t="shared" si="17"/>
        <v>8</v>
      </c>
      <c r="J57">
        <v>6</v>
      </c>
      <c r="K57" t="str">
        <f t="shared" si="0"/>
        <v>Scealai Aonair (IRE)</v>
      </c>
      <c r="L57" t="str">
        <f t="shared" si="0"/>
        <v>All The Mollies (IRE)</v>
      </c>
      <c r="M57" t="str">
        <f t="shared" si="0"/>
        <v>Aa Bee See</v>
      </c>
      <c r="N57" t="str">
        <f t="shared" si="1"/>
        <v>Amadeus (IRE)</v>
      </c>
      <c r="O57" t="str">
        <f t="shared" si="2"/>
        <v>Loudest Whisper (IRE)</v>
      </c>
      <c r="P57" t="str">
        <f t="shared" si="3"/>
        <v>Mastermind (IRE)</v>
      </c>
      <c r="Q57" t="str">
        <f t="shared" si="4"/>
        <v>Mastermind (IRE)</v>
      </c>
      <c r="R57" t="str">
        <f t="shared" si="5"/>
        <v>Happy Company (IRE)</v>
      </c>
      <c r="S57" t="str">
        <f t="shared" si="6"/>
        <v>Happy Company (IRE)</v>
      </c>
      <c r="V57">
        <f t="shared" si="7"/>
        <v>98</v>
      </c>
      <c r="W57">
        <f t="shared" si="8"/>
        <v>38</v>
      </c>
      <c r="X57">
        <f t="shared" si="9"/>
        <v>38</v>
      </c>
      <c r="Y57">
        <f t="shared" si="10"/>
        <v>10</v>
      </c>
      <c r="Z57">
        <f t="shared" si="10"/>
        <v>14</v>
      </c>
      <c r="AA57">
        <f t="shared" si="10"/>
        <v>19</v>
      </c>
      <c r="AB57">
        <f t="shared" si="11"/>
        <v>8</v>
      </c>
      <c r="AC57">
        <f t="shared" si="12"/>
        <v>5</v>
      </c>
      <c r="AD57">
        <f t="shared" si="13"/>
        <v>8</v>
      </c>
      <c r="AE57">
        <f t="shared" si="14"/>
        <v>18</v>
      </c>
      <c r="AF57">
        <f t="shared" si="14"/>
        <v>16</v>
      </c>
    </row>
    <row r="58" spans="1:33" hidden="1" outlineLevel="1">
      <c r="A58" t="s">
        <v>28</v>
      </c>
      <c r="B58" t="str">
        <f>INDEX(A$2:A$20,MATCH(C58,AA$2:AA$20,0))</f>
        <v>Scealai Aonair (IRE)</v>
      </c>
      <c r="C58">
        <f>LARGE(AA$2:AA$20, D58)</f>
        <v>3.0183</v>
      </c>
      <c r="D58">
        <v>1</v>
      </c>
      <c r="E58">
        <f>LARGE(AA$2:AA$20, F58)</f>
        <v>2.4339</v>
      </c>
      <c r="F58">
        <v>2</v>
      </c>
      <c r="G58">
        <f t="shared" si="16"/>
        <v>0.1936189245601829</v>
      </c>
      <c r="H58">
        <f t="shared" si="17"/>
        <v>12</v>
      </c>
      <c r="J58">
        <v>7</v>
      </c>
      <c r="K58" t="str">
        <f t="shared" si="0"/>
        <v>Bella Rua (IRE)</v>
      </c>
      <c r="L58" t="str">
        <f t="shared" si="0"/>
        <v>Drayton Cross (FR)</v>
      </c>
      <c r="M58" t="str">
        <f t="shared" si="0"/>
        <v>Bella Rua (IRE)</v>
      </c>
      <c r="N58" t="str">
        <f t="shared" si="1"/>
        <v>Big Ego</v>
      </c>
      <c r="O58" t="str">
        <f t="shared" si="2"/>
        <v>All The Mollies (IRE)</v>
      </c>
      <c r="P58" t="str">
        <f t="shared" si="3"/>
        <v>Drayton Cross (FR)</v>
      </c>
      <c r="Q58" t="str">
        <f t="shared" si="4"/>
        <v>Drayton Cross (FR)</v>
      </c>
      <c r="R58" t="str">
        <f t="shared" si="5"/>
        <v>All The Mollies (IRE)</v>
      </c>
      <c r="S58" t="str">
        <f t="shared" si="6"/>
        <v>All The Mollies (IRE)</v>
      </c>
      <c r="V58">
        <f t="shared" si="7"/>
        <v>98</v>
      </c>
      <c r="W58">
        <f t="shared" si="8"/>
        <v>47</v>
      </c>
      <c r="X58">
        <f t="shared" si="9"/>
        <v>47</v>
      </c>
      <c r="Y58">
        <f t="shared" si="10"/>
        <v>5</v>
      </c>
      <c r="Z58">
        <f t="shared" si="10"/>
        <v>16</v>
      </c>
      <c r="AA58">
        <f t="shared" si="10"/>
        <v>17</v>
      </c>
      <c r="AB58">
        <f t="shared" si="11"/>
        <v>14</v>
      </c>
      <c r="AC58">
        <f t="shared" si="12"/>
        <v>10</v>
      </c>
      <c r="AD58">
        <f t="shared" si="13"/>
        <v>15</v>
      </c>
      <c r="AE58">
        <f t="shared" si="14"/>
        <v>6</v>
      </c>
      <c r="AF58">
        <f t="shared" si="14"/>
        <v>15</v>
      </c>
    </row>
    <row r="59" spans="1:33" hidden="1" outlineLevel="1">
      <c r="A59" t="s">
        <v>30</v>
      </c>
      <c r="B59" t="str">
        <f>INDEX(A$2:A$20,MATCH(C59,AC$2:AC$20,0))</f>
        <v>Seekamist (IRE)</v>
      </c>
      <c r="C59">
        <f>LARGE(AC$2:AC$20, D59)</f>
        <v>2.2797999999999998</v>
      </c>
      <c r="D59">
        <v>1</v>
      </c>
      <c r="E59">
        <f>LARGE(AC$2:AC$20, F59)</f>
        <v>1.9622999999999999</v>
      </c>
      <c r="F59">
        <v>2</v>
      </c>
      <c r="G59">
        <f t="shared" si="16"/>
        <v>0.13926660233353799</v>
      </c>
      <c r="H59">
        <f t="shared" si="17"/>
        <v>0</v>
      </c>
      <c r="J59">
        <v>8</v>
      </c>
      <c r="K59" t="str">
        <f t="shared" si="0"/>
        <v>Phebes Dream (IRE)</v>
      </c>
      <c r="L59" t="str">
        <f t="shared" si="0"/>
        <v>Happy Company (IRE)</v>
      </c>
      <c r="M59" t="str">
        <f t="shared" si="0"/>
        <v>Mastermind (IRE)</v>
      </c>
      <c r="N59" t="str">
        <f t="shared" si="1"/>
        <v>All The Mollies (IRE)</v>
      </c>
      <c r="O59" t="str">
        <f t="shared" si="2"/>
        <v>Bog War (IRE)</v>
      </c>
      <c r="P59" t="str">
        <f t="shared" si="3"/>
        <v>Bog War (IRE)</v>
      </c>
      <c r="Q59" t="str">
        <f t="shared" si="4"/>
        <v>Bog War (IRE)</v>
      </c>
      <c r="R59" t="str">
        <f t="shared" si="5"/>
        <v>Bella Rua (IRE)</v>
      </c>
      <c r="S59" t="str">
        <f t="shared" si="6"/>
        <v>Bog War (IRE)</v>
      </c>
      <c r="V59">
        <f t="shared" si="7"/>
        <v>111</v>
      </c>
      <c r="W59">
        <f t="shared" si="8"/>
        <v>55</v>
      </c>
      <c r="X59">
        <f t="shared" si="9"/>
        <v>55</v>
      </c>
      <c r="Y59">
        <f t="shared" si="10"/>
        <v>17</v>
      </c>
      <c r="Z59">
        <f t="shared" si="10"/>
        <v>11</v>
      </c>
      <c r="AA59">
        <f t="shared" si="10"/>
        <v>6</v>
      </c>
      <c r="AB59">
        <f t="shared" si="11"/>
        <v>21</v>
      </c>
      <c r="AC59">
        <f t="shared" si="12"/>
        <v>14</v>
      </c>
      <c r="AD59">
        <f t="shared" si="13"/>
        <v>14</v>
      </c>
      <c r="AE59">
        <f t="shared" si="14"/>
        <v>9</v>
      </c>
      <c r="AF59">
        <f t="shared" si="14"/>
        <v>19</v>
      </c>
    </row>
    <row r="60" spans="1:33" hidden="1" outlineLevel="1">
      <c r="A60" t="s">
        <v>26</v>
      </c>
      <c r="B60" t="str">
        <f>INDEX(A$2:A$20,MATCH(C60,Y$2:Y$20,0))</f>
        <v>Big Ego</v>
      </c>
      <c r="C60">
        <f>LARGE(Y$2:Y$20, D60)</f>
        <v>2.7254</v>
      </c>
      <c r="D60">
        <v>1</v>
      </c>
      <c r="E60">
        <f>LARGE(Y$2:Y$20, F60)</f>
        <v>2.4944999999999999</v>
      </c>
      <c r="F60">
        <v>2</v>
      </c>
      <c r="G60">
        <f t="shared" si="16"/>
        <v>8.4721508769354997E-2</v>
      </c>
      <c r="H60">
        <f t="shared" si="17"/>
        <v>14</v>
      </c>
      <c r="J60">
        <v>9</v>
      </c>
      <c r="K60" t="str">
        <f t="shared" si="0"/>
        <v>Big Ego</v>
      </c>
      <c r="L60" t="str">
        <f t="shared" si="0"/>
        <v>Scealai Aonair (IRE)</v>
      </c>
      <c r="M60" t="str">
        <f t="shared" si="0"/>
        <v>Big Ego</v>
      </c>
      <c r="N60" t="str">
        <f t="shared" si="1"/>
        <v>Loudest Whisper (IRE)</v>
      </c>
      <c r="O60" t="str">
        <f t="shared" si="2"/>
        <v>Amadeus (IRE)</v>
      </c>
      <c r="P60" t="str">
        <f t="shared" si="3"/>
        <v>Union Gap (IRE)</v>
      </c>
      <c r="Q60" t="str">
        <f t="shared" si="4"/>
        <v>Union Gap (IRE)</v>
      </c>
      <c r="R60" t="str">
        <f t="shared" si="5"/>
        <v>Mastermind (IRE)</v>
      </c>
      <c r="S60" t="str">
        <f t="shared" si="6"/>
        <v>Scealai Aonair (IRE)</v>
      </c>
      <c r="V60">
        <f t="shared" si="7"/>
        <v>109</v>
      </c>
      <c r="W60">
        <f t="shared" si="8"/>
        <v>51</v>
      </c>
      <c r="X60">
        <f t="shared" si="9"/>
        <v>51</v>
      </c>
      <c r="Y60">
        <f t="shared" si="10"/>
        <v>16</v>
      </c>
      <c r="Z60">
        <f t="shared" si="10"/>
        <v>13</v>
      </c>
      <c r="AA60">
        <f t="shared" si="10"/>
        <v>10</v>
      </c>
      <c r="AB60">
        <f t="shared" si="11"/>
        <v>20</v>
      </c>
      <c r="AC60">
        <f t="shared" si="12"/>
        <v>12</v>
      </c>
      <c r="AD60">
        <f t="shared" si="13"/>
        <v>21</v>
      </c>
      <c r="AE60">
        <f t="shared" si="14"/>
        <v>8</v>
      </c>
      <c r="AF60">
        <f t="shared" si="14"/>
        <v>9</v>
      </c>
    </row>
    <row r="61" spans="1:33" hidden="1" outlineLevel="1">
      <c r="A61" t="s">
        <v>47</v>
      </c>
      <c r="B61" t="str">
        <f>INDEX(A$2:A$20,MATCH(C61,AD$2:AD$20,0))</f>
        <v>Aa Bee See</v>
      </c>
      <c r="C61">
        <f>LARGE(AD$2:AD$20, D61)</f>
        <v>22.051300000000001</v>
      </c>
      <c r="D61">
        <v>1</v>
      </c>
      <c r="E61">
        <f>LARGE(AD$2:AD$20, F61)</f>
        <v>21.985499999999998</v>
      </c>
      <c r="F61">
        <v>2</v>
      </c>
      <c r="G61">
        <f t="shared" si="16"/>
        <v>2.9839510595748532E-3</v>
      </c>
      <c r="H61">
        <f t="shared" si="17"/>
        <v>5</v>
      </c>
      <c r="J61">
        <v>10</v>
      </c>
      <c r="K61" t="str">
        <f t="shared" si="0"/>
        <v>Drayton Cross (FR)</v>
      </c>
      <c r="L61" t="str">
        <f t="shared" si="0"/>
        <v>Seekamist (IRE)</v>
      </c>
      <c r="M61" t="str">
        <f t="shared" si="0"/>
        <v>Crossingoz (IRE)</v>
      </c>
      <c r="N61" t="str">
        <f t="shared" si="1"/>
        <v>Seekamist (IRE)</v>
      </c>
      <c r="O61" t="str">
        <f t="shared" si="2"/>
        <v>Big Ego</v>
      </c>
      <c r="P61" t="str">
        <f t="shared" si="3"/>
        <v>Scealai Aonair (IRE)</v>
      </c>
      <c r="Q61" t="str">
        <f t="shared" si="4"/>
        <v>Scealai Aonair (IRE)</v>
      </c>
      <c r="R61" t="str">
        <f t="shared" si="5"/>
        <v>Amadeus (IRE)</v>
      </c>
      <c r="S61" t="str">
        <f t="shared" si="6"/>
        <v>Big Ego</v>
      </c>
      <c r="V61">
        <f t="shared" si="7"/>
        <v>105</v>
      </c>
      <c r="W61">
        <f t="shared" si="8"/>
        <v>59</v>
      </c>
      <c r="X61">
        <f>IF(ISNA(W61),"",W61)</f>
        <v>59</v>
      </c>
      <c r="Y61">
        <f t="shared" si="10"/>
        <v>13</v>
      </c>
      <c r="Z61">
        <f t="shared" si="10"/>
        <v>9</v>
      </c>
      <c r="AA61">
        <f t="shared" si="10"/>
        <v>13</v>
      </c>
      <c r="AB61">
        <f t="shared" si="11"/>
        <v>15</v>
      </c>
      <c r="AC61">
        <f t="shared" si="12"/>
        <v>21</v>
      </c>
      <c r="AD61">
        <f t="shared" si="13"/>
        <v>12</v>
      </c>
      <c r="AE61">
        <f t="shared" si="14"/>
        <v>4</v>
      </c>
      <c r="AF61">
        <f t="shared" si="14"/>
        <v>18</v>
      </c>
    </row>
    <row r="62" spans="1:33" hidden="1" outlineLevel="1">
      <c r="A62" t="s">
        <v>116</v>
      </c>
      <c r="B62" t="str">
        <f>IF(OR(D2="5f ", D2="6f ", D2="7f ", D2="1m "), B57, IF(J2="2yo", B59, B53))</f>
        <v>Bomber Jackson (IRE)</v>
      </c>
      <c r="J62">
        <v>11</v>
      </c>
      <c r="K62" t="str">
        <f t="shared" si="0"/>
        <v>Divin Desir (FR)</v>
      </c>
      <c r="L62" t="str">
        <f t="shared" si="0"/>
        <v>Bog War (IRE)</v>
      </c>
      <c r="M62" t="str">
        <f t="shared" si="0"/>
        <v>Seekamist (IRE)</v>
      </c>
      <c r="N62" t="str">
        <f t="shared" si="1"/>
        <v>Mastermind (IRE)</v>
      </c>
      <c r="O62" t="str">
        <f t="shared" si="2"/>
        <v>Mastermind (IRE)</v>
      </c>
      <c r="P62" t="str">
        <f t="shared" si="3"/>
        <v>Bella Rua (IRE)</v>
      </c>
      <c r="Q62" t="str">
        <f t="shared" si="4"/>
        <v>Bella Rua (IRE)</v>
      </c>
      <c r="R62" t="str">
        <f t="shared" si="5"/>
        <v>Phebes Dream (IRE)</v>
      </c>
      <c r="S62" t="str">
        <f t="shared" si="6"/>
        <v>Crossingoz (IRE)</v>
      </c>
      <c r="V62">
        <f t="shared" si="7"/>
        <v>76</v>
      </c>
      <c r="W62">
        <f t="shared" si="8"/>
        <v>31</v>
      </c>
      <c r="X62">
        <f t="shared" ref="X62:X80" si="18">IF(ISNA(W62),"",W62)</f>
        <v>31</v>
      </c>
      <c r="Y62">
        <f t="shared" si="10"/>
        <v>7</v>
      </c>
      <c r="Z62">
        <f t="shared" si="10"/>
        <v>18</v>
      </c>
      <c r="AA62">
        <f t="shared" si="10"/>
        <v>12</v>
      </c>
      <c r="AB62">
        <f t="shared" si="11"/>
        <v>17</v>
      </c>
      <c r="AC62">
        <f t="shared" si="12"/>
        <v>3</v>
      </c>
      <c r="AD62">
        <f t="shared" si="13"/>
        <v>2</v>
      </c>
      <c r="AE62">
        <f t="shared" si="14"/>
        <v>11</v>
      </c>
      <c r="AF62">
        <f t="shared" si="14"/>
        <v>6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Scealai Aonair (IRE)</v>
      </c>
      <c r="C63" t="str">
        <f>IF(G68="Handicap", INDEX(B53:B55,(MATCH(LARGE(D53:D55,3),D53:D55,0))))</f>
        <v>Bomber Jackson (IRE)</v>
      </c>
      <c r="D63" t="str">
        <f>IF(G68="Handicap", INDEX(B53:B55,(MATCH(LARGE(E53:E55,1),E53:E55,0))))</f>
        <v>Bomber Jackson (IRE)</v>
      </c>
      <c r="G63" t="s">
        <v>68</v>
      </c>
      <c r="H63">
        <f>COUNTIF(A2:A30, "*")</f>
        <v>21</v>
      </c>
      <c r="J63">
        <v>12</v>
      </c>
      <c r="K63" t="str">
        <f t="shared" si="0"/>
        <v>Happy Company (IRE)</v>
      </c>
      <c r="L63" t="str">
        <f t="shared" si="0"/>
        <v>Challow (IRE)</v>
      </c>
      <c r="M63" t="str">
        <f t="shared" si="0"/>
        <v>Scealai Aonair (IRE)</v>
      </c>
      <c r="N63" t="str">
        <f t="shared" si="1"/>
        <v>Phebes Dream (IRE)</v>
      </c>
      <c r="O63" t="str">
        <f t="shared" si="2"/>
        <v>Phebes Dream (IRE)</v>
      </c>
      <c r="P63" t="str">
        <f t="shared" si="3"/>
        <v>All The Mollies (IRE)</v>
      </c>
      <c r="Q63" t="str">
        <f t="shared" si="4"/>
        <v>All The Mollies (IRE)</v>
      </c>
      <c r="R63" t="str">
        <f t="shared" si="5"/>
        <v>Scealai Aonair (IRE)</v>
      </c>
      <c r="S63" t="str">
        <f t="shared" si="6"/>
        <v>Phebes Dream (IRE)</v>
      </c>
      <c r="V63">
        <f t="shared" si="7"/>
        <v>96</v>
      </c>
      <c r="W63">
        <f t="shared" si="8"/>
        <v>51</v>
      </c>
      <c r="X63">
        <f t="shared" si="18"/>
        <v>51</v>
      </c>
      <c r="Y63">
        <f t="shared" si="10"/>
        <v>14</v>
      </c>
      <c r="Z63">
        <f t="shared" si="10"/>
        <v>8</v>
      </c>
      <c r="AA63">
        <f t="shared" si="10"/>
        <v>8</v>
      </c>
      <c r="AB63">
        <f t="shared" si="11"/>
        <v>10</v>
      </c>
      <c r="AC63">
        <f t="shared" si="12"/>
        <v>20</v>
      </c>
      <c r="AD63">
        <f t="shared" si="13"/>
        <v>10</v>
      </c>
      <c r="AE63">
        <f t="shared" si="14"/>
        <v>15</v>
      </c>
      <c r="AF63">
        <f t="shared" si="14"/>
        <v>11</v>
      </c>
    </row>
    <row r="64" spans="1:33" hidden="1" outlineLevel="1">
      <c r="A64" t="s">
        <v>48</v>
      </c>
      <c r="B64" t="str">
        <f>INDEX(B53:B63,MODE(MATCH(B53:B63,B53:B63,0)))</f>
        <v>Bomber Jackson (IRE)</v>
      </c>
      <c r="C64">
        <f>INDEX(AF$2:AF$20,MATCH(B64,A$2:A$20,0))</f>
        <v>7.5</v>
      </c>
      <c r="D64">
        <v>1</v>
      </c>
      <c r="E64">
        <f>SUMIF(B53:B61, B64, G53:G61)</f>
        <v>0.1621762672650047</v>
      </c>
      <c r="F64">
        <v>0</v>
      </c>
      <c r="G64" t="str">
        <f>K2</f>
        <v>Reaneys Of Galway Supporting NUIG Volunteer Services Abroad Handicap (45-65) (Div 2)</v>
      </c>
      <c r="J64">
        <v>13</v>
      </c>
      <c r="K64" t="str">
        <f t="shared" si="0"/>
        <v>A Few Bob Short (IRE)</v>
      </c>
      <c r="L64" t="str">
        <f t="shared" si="0"/>
        <v>Big Ego</v>
      </c>
      <c r="M64" t="str">
        <f t="shared" si="0"/>
        <v>Loudest Whisper (IRE)</v>
      </c>
      <c r="N64" t="str">
        <f t="shared" si="1"/>
        <v>A Few Bob Short (IRE)</v>
      </c>
      <c r="O64" t="str">
        <f t="shared" si="2"/>
        <v>Bomber Jackson (IRE)</v>
      </c>
      <c r="P64" t="str">
        <f t="shared" si="3"/>
        <v>Bomber Jackson (IRE)</v>
      </c>
      <c r="Q64" t="str">
        <f t="shared" si="4"/>
        <v>Bomber Jackson (IRE)</v>
      </c>
      <c r="R64" t="str">
        <f t="shared" si="5"/>
        <v>Divin Desir (FR)</v>
      </c>
      <c r="S64" t="str">
        <f t="shared" si="6"/>
        <v>Bella Rua (IRE)</v>
      </c>
      <c r="V64">
        <f t="shared" si="7"/>
        <v>70</v>
      </c>
      <c r="W64">
        <f t="shared" si="8"/>
        <v>25</v>
      </c>
      <c r="X64">
        <f t="shared" si="18"/>
        <v>25</v>
      </c>
      <c r="Y64">
        <f t="shared" si="10"/>
        <v>15</v>
      </c>
      <c r="Z64">
        <f t="shared" si="10"/>
        <v>5</v>
      </c>
      <c r="AA64">
        <f t="shared" si="10"/>
        <v>15</v>
      </c>
      <c r="AB64">
        <f t="shared" si="11"/>
        <v>4</v>
      </c>
      <c r="AC64">
        <f t="shared" si="12"/>
        <v>11</v>
      </c>
      <c r="AD64">
        <f t="shared" si="13"/>
        <v>1</v>
      </c>
      <c r="AE64">
        <f t="shared" si="14"/>
        <v>5</v>
      </c>
      <c r="AF64">
        <f t="shared" si="14"/>
        <v>14</v>
      </c>
    </row>
    <row r="65" spans="1:32" hidden="1" outlineLevel="1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1m4f </v>
      </c>
      <c r="H65">
        <f>LARGE(G58:G60, 1)</f>
        <v>0.1936189245601829</v>
      </c>
      <c r="J65">
        <v>14</v>
      </c>
      <c r="K65" t="str">
        <f t="shared" si="0"/>
        <v>Crossingoz (IRE)</v>
      </c>
      <c r="L65" t="str">
        <f t="shared" si="0"/>
        <v>Phebes Dream (IRE)</v>
      </c>
      <c r="M65" t="str">
        <f t="shared" si="0"/>
        <v>Phebes Dream (IRE)</v>
      </c>
      <c r="N65" t="str">
        <f t="shared" si="1"/>
        <v>Happy Company (IRE)</v>
      </c>
      <c r="O65" t="str">
        <f t="shared" si="2"/>
        <v>Happy Company (IRE)</v>
      </c>
      <c r="P65" t="str">
        <f t="shared" si="3"/>
        <v>A Few Bob Short (IRE)</v>
      </c>
      <c r="Q65" t="str">
        <f t="shared" si="4"/>
        <v>A Few Bob Short (IRE)</v>
      </c>
      <c r="R65" t="str">
        <f t="shared" si="5"/>
        <v>Challow (IRE)</v>
      </c>
      <c r="S65" t="str">
        <f t="shared" si="6"/>
        <v>Loudest Whisper (IRE)</v>
      </c>
      <c r="V65">
        <f t="shared" si="7"/>
        <v>79</v>
      </c>
      <c r="W65">
        <f t="shared" si="8"/>
        <v>23</v>
      </c>
      <c r="X65">
        <f t="shared" si="18"/>
        <v>23</v>
      </c>
      <c r="Y65">
        <f t="shared" si="10"/>
        <v>2</v>
      </c>
      <c r="Z65">
        <f t="shared" si="10"/>
        <v>17</v>
      </c>
      <c r="AA65">
        <f t="shared" si="10"/>
        <v>9</v>
      </c>
      <c r="AB65">
        <f t="shared" si="11"/>
        <v>13</v>
      </c>
      <c r="AC65">
        <f t="shared" si="12"/>
        <v>17</v>
      </c>
      <c r="AD65">
        <f t="shared" si="13"/>
        <v>16</v>
      </c>
      <c r="AE65">
        <f t="shared" si="14"/>
        <v>3</v>
      </c>
      <c r="AF65">
        <f t="shared" si="14"/>
        <v>2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5996</v>
      </c>
      <c r="H66">
        <f ca="1">LARGE(F53:F55, 1)</f>
        <v>0.1621762672650047</v>
      </c>
      <c r="J66">
        <v>15</v>
      </c>
      <c r="K66" t="str">
        <f t="shared" si="0"/>
        <v>Amadeus (IRE)</v>
      </c>
      <c r="L66" t="str">
        <f t="shared" si="0"/>
        <v>Union Gap (IRE)</v>
      </c>
      <c r="M66" t="str">
        <f t="shared" si="0"/>
        <v>Union Gap (IRE)</v>
      </c>
      <c r="N66" t="str">
        <f t="shared" si="1"/>
        <v>Bomber Jackson (IRE)</v>
      </c>
      <c r="O66" t="str">
        <f t="shared" si="2"/>
        <v>Challow (IRE)</v>
      </c>
      <c r="P66" t="str">
        <f t="shared" si="3"/>
        <v>Divin Desir (FR)</v>
      </c>
      <c r="Q66" t="str">
        <f t="shared" si="4"/>
        <v>Divin Desir (FR)</v>
      </c>
      <c r="R66" t="str">
        <f t="shared" si="5"/>
        <v>Crossingoz (IRE)</v>
      </c>
      <c r="S66" t="str">
        <f t="shared" si="6"/>
        <v>Seekamist (IRE)</v>
      </c>
      <c r="V66">
        <f t="shared" si="7"/>
        <v>81</v>
      </c>
      <c r="W66">
        <f t="shared" si="8"/>
        <v>24</v>
      </c>
      <c r="X66">
        <f t="shared" si="18"/>
        <v>24</v>
      </c>
      <c r="Y66">
        <f t="shared" si="10"/>
        <v>4</v>
      </c>
      <c r="Z66">
        <f t="shared" si="10"/>
        <v>12</v>
      </c>
      <c r="AA66">
        <f t="shared" si="10"/>
        <v>11</v>
      </c>
      <c r="AB66">
        <f t="shared" si="11"/>
        <v>12</v>
      </c>
      <c r="AC66">
        <f t="shared" si="12"/>
        <v>3</v>
      </c>
      <c r="AD66">
        <f t="shared" si="13"/>
        <v>17</v>
      </c>
      <c r="AE66">
        <f t="shared" si="14"/>
        <v>21</v>
      </c>
      <c r="AF66">
        <f t="shared" si="14"/>
        <v>1</v>
      </c>
    </row>
    <row r="67" spans="1:32" hidden="1" outlineLevel="1">
      <c r="A67" t="s">
        <v>67</v>
      </c>
      <c r="B67" t="str">
        <f ca="1">H67</f>
        <v>Bomber Jackson (IRE)</v>
      </c>
      <c r="F67">
        <f>IF(H63&lt;11, F66+1, F66)</f>
        <v>1</v>
      </c>
      <c r="G67" t="str">
        <f>G2</f>
        <v>Soft</v>
      </c>
      <c r="H67" t="str">
        <f ca="1">INDEX(B53:B55,MATCH(H66,F53:F55,0))</f>
        <v>Bomber Jackson (IRE)</v>
      </c>
      <c r="J67">
        <v>16</v>
      </c>
      <c r="K67" t="str">
        <f t="shared" si="0"/>
        <v>All The Mollies (IRE)</v>
      </c>
      <c r="L67" t="str">
        <f t="shared" si="0"/>
        <v>Divin Desir (FR)</v>
      </c>
      <c r="M67" t="str">
        <f t="shared" si="0"/>
        <v>Bog War (IRE)</v>
      </c>
      <c r="N67" t="str">
        <f t="shared" si="1"/>
        <v>Divin Desir (FR)</v>
      </c>
      <c r="O67" t="str">
        <f t="shared" si="2"/>
        <v>A Few Bob Short (IRE)</v>
      </c>
      <c r="P67" t="str">
        <f t="shared" si="3"/>
        <v>Happy Company (IRE)</v>
      </c>
      <c r="Q67" t="str">
        <f t="shared" si="4"/>
        <v>Happy Company (IRE)</v>
      </c>
      <c r="R67" t="str">
        <f t="shared" si="5"/>
        <v>Drayton Cross (FR)</v>
      </c>
      <c r="S67" t="str">
        <f t="shared" si="6"/>
        <v>Drayton Cross (FR)</v>
      </c>
      <c r="V67">
        <f t="shared" si="7"/>
        <v>91</v>
      </c>
      <c r="W67">
        <f t="shared" si="8"/>
        <v>29</v>
      </c>
      <c r="X67">
        <f t="shared" si="18"/>
        <v>29</v>
      </c>
      <c r="Y67">
        <f t="shared" si="10"/>
        <v>12</v>
      </c>
      <c r="Z67">
        <f t="shared" si="10"/>
        <v>15</v>
      </c>
      <c r="AA67">
        <f t="shared" si="10"/>
        <v>4</v>
      </c>
      <c r="AB67">
        <f t="shared" si="11"/>
        <v>4</v>
      </c>
      <c r="AC67">
        <f t="shared" si="12"/>
        <v>15</v>
      </c>
      <c r="AD67">
        <f t="shared" si="13"/>
        <v>18</v>
      </c>
      <c r="AE67">
        <f t="shared" si="14"/>
        <v>19</v>
      </c>
      <c r="AF67">
        <f t="shared" si="14"/>
        <v>4</v>
      </c>
    </row>
    <row r="68" spans="1:32" hidden="1" outlineLevel="1">
      <c r="A68" t="str">
        <f ca="1">INDEX(B62:B67,MODE(MATCH(B62:B67,B62:B67,0)))</f>
        <v>Bomber Jackson (IRE)</v>
      </c>
      <c r="B68" t="str">
        <f ca="1">IF(ISNA(A68), B56, A68)</f>
        <v>Bomber Jackson (IRE)</v>
      </c>
      <c r="C68">
        <f ca="1">INDEX(AF$2:AF$20,MATCH(B68,A$2:A$20,0))</f>
        <v>7.5</v>
      </c>
      <c r="D68">
        <v>1</v>
      </c>
      <c r="F68">
        <f ca="1">IF(E70&gt;0.5, F67+1, F67)</f>
        <v>1</v>
      </c>
      <c r="G68" t="str">
        <f>I2</f>
        <v>Handicap</v>
      </c>
      <c r="H68">
        <f ca="1">IF(G66&gt;10000, G70+1, G70)</f>
        <v>0</v>
      </c>
      <c r="J68">
        <v>17</v>
      </c>
      <c r="K68" t="str">
        <f t="shared" si="0"/>
        <v>Seekamist (IRE)</v>
      </c>
      <c r="L68" t="str">
        <f t="shared" si="0"/>
        <v>Bella Rua (IRE)</v>
      </c>
      <c r="M68" t="str">
        <f t="shared" si="0"/>
        <v>Divin Desir (FR)</v>
      </c>
      <c r="N68" t="str">
        <f t="shared" si="1"/>
        <v>Aa Bee See</v>
      </c>
      <c r="O68" t="str">
        <f t="shared" si="2"/>
        <v>Divin Desir (FR)</v>
      </c>
      <c r="P68" t="str">
        <f t="shared" si="3"/>
        <v>Crossingoz (IRE)</v>
      </c>
      <c r="Q68" t="str">
        <f t="shared" si="4"/>
        <v>Crossingoz (IRE)</v>
      </c>
      <c r="R68" t="str">
        <f t="shared" si="5"/>
        <v>Union Gap (IRE)</v>
      </c>
      <c r="S68" t="str">
        <f t="shared" si="6"/>
        <v>Amadeus (IRE)</v>
      </c>
      <c r="V68">
        <f t="shared" si="7"/>
        <v>69</v>
      </c>
      <c r="W68">
        <f t="shared" si="8"/>
        <v>18</v>
      </c>
      <c r="X68">
        <f t="shared" si="18"/>
        <v>18</v>
      </c>
      <c r="Y68">
        <f t="shared" si="10"/>
        <v>6</v>
      </c>
      <c r="Z68">
        <f t="shared" si="10"/>
        <v>4</v>
      </c>
      <c r="AA68">
        <f t="shared" si="10"/>
        <v>3</v>
      </c>
      <c r="AB68">
        <f t="shared" si="11"/>
        <v>16</v>
      </c>
      <c r="AC68">
        <f t="shared" si="12"/>
        <v>3</v>
      </c>
      <c r="AD68">
        <f t="shared" si="13"/>
        <v>13</v>
      </c>
      <c r="AE68">
        <f t="shared" si="14"/>
        <v>12</v>
      </c>
      <c r="AF68">
        <f t="shared" si="14"/>
        <v>12</v>
      </c>
    </row>
    <row r="69" spans="1:32" hidden="1" outlineLevel="1">
      <c r="A69" t="s">
        <v>51</v>
      </c>
      <c r="B69" t="str">
        <f ca="1">IF(OR(ISNA(B68), B68="no selection"), B64, B68)</f>
        <v>Bomber Jackson (IRE)</v>
      </c>
      <c r="C69">
        <f ca="1">INDEX(AF$2:AF$20,MATCH(B69,A$2:A$20,0))</f>
        <v>7.5</v>
      </c>
      <c r="D69">
        <v>1</v>
      </c>
      <c r="F69">
        <f ca="1">IF(E70&gt;1, F68+1, F68)</f>
        <v>1</v>
      </c>
      <c r="G69">
        <f ca="1">IF(G66&lt;5000, F70-1, F70)</f>
        <v>1</v>
      </c>
      <c r="J69">
        <v>18</v>
      </c>
      <c r="K69" t="str">
        <f t="shared" si="0"/>
        <v>Union Gap (IRE)</v>
      </c>
      <c r="L69" t="str">
        <f t="shared" si="0"/>
        <v>Amadeus (IRE)</v>
      </c>
      <c r="M69" t="str">
        <f t="shared" si="0"/>
        <v>Drayton Cross (FR)</v>
      </c>
      <c r="N69" t="str">
        <f t="shared" si="1"/>
        <v>Bella Rua (IRE)</v>
      </c>
      <c r="O69" t="str">
        <f t="shared" si="2"/>
        <v>Crossingoz (IRE)</v>
      </c>
      <c r="P69" t="str">
        <f t="shared" si="3"/>
        <v>Crossingoz (IRE)</v>
      </c>
      <c r="Q69" t="str">
        <f t="shared" si="4"/>
        <v>Crossingoz (IRE)</v>
      </c>
      <c r="R69" t="str">
        <f t="shared" si="5"/>
        <v>Loudest Whisper (IRE)</v>
      </c>
      <c r="S69" t="str">
        <f t="shared" si="6"/>
        <v>Union Gap (IRE)</v>
      </c>
      <c r="V69">
        <f t="shared" si="7"/>
        <v>89</v>
      </c>
      <c r="W69">
        <f t="shared" si="8"/>
        <v>31</v>
      </c>
      <c r="X69">
        <f t="shared" si="18"/>
        <v>31</v>
      </c>
      <c r="Y69">
        <f t="shared" si="10"/>
        <v>3</v>
      </c>
      <c r="Z69">
        <f t="shared" si="10"/>
        <v>7</v>
      </c>
      <c r="AA69">
        <f t="shared" si="10"/>
        <v>7</v>
      </c>
      <c r="AB69">
        <f t="shared" si="11"/>
        <v>19</v>
      </c>
      <c r="AC69">
        <f t="shared" si="12"/>
        <v>13</v>
      </c>
      <c r="AD69">
        <f t="shared" si="13"/>
        <v>20</v>
      </c>
      <c r="AE69">
        <f t="shared" si="14"/>
        <v>17</v>
      </c>
      <c r="AF69">
        <f t="shared" si="14"/>
        <v>3</v>
      </c>
    </row>
    <row r="70" spans="1:32" hidden="1" outlineLevel="1">
      <c r="A70" t="s">
        <v>62</v>
      </c>
      <c r="B70" t="str">
        <f ca="1">IF(B69=FALSE, B53, B69)</f>
        <v>Bomber Jackson (IRE)</v>
      </c>
      <c r="C70">
        <f ca="1">INDEX(AF$2:AF$20,MATCH(B70,A$2:A$20,0))</f>
        <v>7.5</v>
      </c>
      <c r="D70">
        <v>1</v>
      </c>
      <c r="E70">
        <f ca="1">SUMIF(B53:B61, B70, G53:G61)</f>
        <v>0.1621762672650047</v>
      </c>
      <c r="F70">
        <f ca="1">IF(E70&gt;1.5, F69+1, F69)</f>
        <v>1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str">
        <f t="shared" si="0"/>
        <v>Loudest Whisper (IRE)</v>
      </c>
      <c r="L70" t="str">
        <f t="shared" si="0"/>
        <v>Aa Bee See</v>
      </c>
      <c r="M70" t="str">
        <f t="shared" si="0"/>
        <v>Amadeus (IRE)</v>
      </c>
      <c r="N70" t="str">
        <f t="shared" si="1"/>
        <v>Bella Rua (IRE)</v>
      </c>
      <c r="O70" t="str">
        <f t="shared" si="2"/>
        <v>Bella Rua (IRE)</v>
      </c>
      <c r="P70" t="str">
        <f t="shared" si="3"/>
        <v>Crossingoz (IRE)</v>
      </c>
      <c r="Q70" t="str">
        <f t="shared" si="4"/>
        <v>Crossingoz (IRE)</v>
      </c>
      <c r="R70" t="str">
        <f t="shared" si="5"/>
        <v>Seekamist (IRE)</v>
      </c>
      <c r="S70" t="str">
        <f t="shared" si="6"/>
        <v>Divin Desir (FR)</v>
      </c>
      <c r="V70">
        <f t="shared" si="7"/>
        <v>46</v>
      </c>
      <c r="W70">
        <f t="shared" si="8"/>
        <v>1</v>
      </c>
      <c r="X70">
        <f t="shared" si="18"/>
        <v>1</v>
      </c>
      <c r="Y70">
        <f t="shared" si="10"/>
        <v>11</v>
      </c>
      <c r="Z70">
        <f t="shared" si="10"/>
        <v>6</v>
      </c>
      <c r="AA70">
        <f t="shared" si="10"/>
        <v>5</v>
      </c>
      <c r="AB70">
        <f t="shared" si="11"/>
        <v>6</v>
      </c>
      <c r="AC70">
        <f t="shared" si="12"/>
        <v>6</v>
      </c>
      <c r="AD70">
        <f t="shared" si="13"/>
        <v>3</v>
      </c>
      <c r="AE70">
        <f t="shared" si="14"/>
        <v>1</v>
      </c>
      <c r="AF70">
        <f t="shared" si="14"/>
        <v>8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 t="str">
        <f t="shared" si="6"/>
        <v>Youllfindandsee (IRE)</v>
      </c>
      <c r="V71">
        <f t="shared" si="7"/>
        <v>58</v>
      </c>
      <c r="W71">
        <f t="shared" si="8"/>
        <v>13</v>
      </c>
      <c r="X71">
        <f t="shared" si="18"/>
        <v>13</v>
      </c>
      <c r="Y71">
        <f t="shared" si="10"/>
        <v>9</v>
      </c>
      <c r="Z71">
        <f t="shared" si="10"/>
        <v>1</v>
      </c>
      <c r="AA71">
        <f t="shared" si="10"/>
        <v>2</v>
      </c>
      <c r="AB71">
        <f t="shared" si="11"/>
        <v>4</v>
      </c>
      <c r="AC71">
        <f t="shared" si="12"/>
        <v>7</v>
      </c>
      <c r="AD71">
        <f t="shared" si="13"/>
        <v>4</v>
      </c>
      <c r="AE71">
        <f t="shared" si="14"/>
        <v>21</v>
      </c>
      <c r="AF71">
        <f t="shared" si="14"/>
        <v>10</v>
      </c>
    </row>
    <row r="72" spans="1:32" hidden="1" outlineLevel="1">
      <c r="A72" t="s">
        <v>98</v>
      </c>
      <c r="B72" t="str">
        <f>B53</f>
        <v>Bomber Jackson (IRE)</v>
      </c>
      <c r="C72">
        <f>C53</f>
        <v>269.86470000000003</v>
      </c>
      <c r="D72">
        <f>(1/C72)*(C72-C73)</f>
        <v>0.15846570522191311</v>
      </c>
      <c r="E72">
        <f>H53</f>
        <v>7.5</v>
      </c>
      <c r="F72">
        <f>(E72*10)-10</f>
        <v>65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 t="str">
        <f t="shared" si="6"/>
        <v>Bright Lass (IRE)</v>
      </c>
      <c r="V72">
        <f t="shared" si="7"/>
        <v>26</v>
      </c>
      <c r="W72">
        <f t="shared" si="8"/>
        <v>-19</v>
      </c>
      <c r="X72">
        <f t="shared" si="18"/>
        <v>-19</v>
      </c>
      <c r="Y72">
        <f t="shared" si="10"/>
        <v>1</v>
      </c>
      <c r="Z72">
        <f t="shared" si="10"/>
        <v>3</v>
      </c>
      <c r="AA72">
        <f t="shared" si="10"/>
        <v>1</v>
      </c>
      <c r="AB72">
        <f t="shared" si="11"/>
        <v>4</v>
      </c>
      <c r="AC72">
        <f t="shared" si="12"/>
        <v>4</v>
      </c>
      <c r="AD72">
        <f t="shared" si="13"/>
        <v>6</v>
      </c>
      <c r="AE72">
        <f t="shared" si="14"/>
        <v>2</v>
      </c>
      <c r="AF72">
        <f t="shared" si="14"/>
        <v>5</v>
      </c>
    </row>
    <row r="73" spans="1:32" hidden="1" outlineLevel="1">
      <c r="A73" t="s">
        <v>99</v>
      </c>
      <c r="B73" t="str">
        <f t="shared" ref="B73:C74" si="19">B54</f>
        <v>Mastermind (IRE)</v>
      </c>
      <c r="C73">
        <f t="shared" si="19"/>
        <v>227.10040000000001</v>
      </c>
      <c r="D73">
        <f>(1/C73)*(C73-C74)</f>
        <v>8.0399241921194339E-2</v>
      </c>
      <c r="E73">
        <f t="shared" ref="E73:E74" si="20">H54</f>
        <v>6.5</v>
      </c>
      <c r="F73">
        <f>(E73*10)-10</f>
        <v>55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>
        <f t="shared" si="11"/>
        <v>4</v>
      </c>
      <c r="AC73">
        <f t="shared" si="12"/>
        <v>3</v>
      </c>
      <c r="AD73">
        <f t="shared" si="13"/>
        <v>1</v>
      </c>
      <c r="AE73">
        <f t="shared" si="14"/>
        <v>1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Challow (IRE)</v>
      </c>
      <c r="C74">
        <f t="shared" si="19"/>
        <v>208.8417</v>
      </c>
      <c r="E74">
        <f t="shared" si="20"/>
        <v>12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>
        <f t="shared" si="11"/>
        <v>4</v>
      </c>
      <c r="AC74">
        <f t="shared" si="12"/>
        <v>3</v>
      </c>
      <c r="AD74">
        <f t="shared" si="13"/>
        <v>1</v>
      </c>
      <c r="AE74">
        <f t="shared" si="14"/>
        <v>1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>
        <f t="shared" si="11"/>
        <v>4</v>
      </c>
      <c r="AC75">
        <f t="shared" si="12"/>
        <v>3</v>
      </c>
      <c r="AD75">
        <f t="shared" si="13"/>
        <v>1</v>
      </c>
      <c r="AE75">
        <f t="shared" si="14"/>
        <v>1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>
        <f t="shared" si="11"/>
        <v>4</v>
      </c>
      <c r="AC76">
        <f t="shared" si="12"/>
        <v>3</v>
      </c>
      <c r="AD76">
        <f t="shared" si="13"/>
        <v>1</v>
      </c>
      <c r="AE76">
        <f t="shared" si="14"/>
        <v>1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0</v>
      </c>
      <c r="C77">
        <f>SMALL(AF2:AF50, 1)</f>
        <v>0</v>
      </c>
      <c r="D77" t="str">
        <f>IF(G77&lt;=3, "YES", "NO")</f>
        <v>NO</v>
      </c>
      <c r="E77">
        <f>IF(C77=0,SMALL(AF2:AF49,2), C77)</f>
        <v>0</v>
      </c>
      <c r="F77">
        <f>IF(E77=0, SMALL(AF2:AF49, 3), E77)</f>
        <v>0</v>
      </c>
      <c r="G77">
        <f>IF(F77=0, SMALL(AF2:AF49, 4), F77)</f>
        <v>5</v>
      </c>
      <c r="H77" t="str">
        <f>INDEX(A2:A50, MATCH(G77, AF2:AF50, 0))</f>
        <v>Aa Bee See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>
        <f t="shared" si="11"/>
        <v>4</v>
      </c>
      <c r="AC77">
        <f t="shared" si="12"/>
        <v>3</v>
      </c>
      <c r="AD77">
        <f t="shared" si="13"/>
        <v>1</v>
      </c>
      <c r="AE77">
        <f t="shared" si="14"/>
        <v>1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195.9238</v>
      </c>
      <c r="C78">
        <f>(B79-B78)+0.01</f>
        <v>73.950900000000033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>
        <f t="shared" si="11"/>
        <v>4</v>
      </c>
      <c r="AC78">
        <f t="shared" si="12"/>
        <v>3</v>
      </c>
      <c r="AD78">
        <f t="shared" si="13"/>
        <v>1</v>
      </c>
      <c r="AE78">
        <f t="shared" si="14"/>
        <v>1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269.86470000000003</v>
      </c>
      <c r="C79">
        <f>C78/B79</f>
        <v>0.27402954147022573</v>
      </c>
      <c r="D79" t="str">
        <f>IF(C79&gt;=0.15, "YES", "NO")</f>
        <v>YES</v>
      </c>
      <c r="G79" t="str">
        <f>IF(D79="YES",CONCATENATE("PLUS: "&amp;H77&amp;" is "&amp;ROUND(C79*100,2)&amp;"% behind top-rated "&amp;H79&amp;". "),CONCATENATE("NEGATIVE: "&amp;H77&amp;" is highly rated."))</f>
        <v xml:space="preserve">PLUS: Aa Bee See is 27.4% behind top-rated Bomber Jackson (IRE). </v>
      </c>
      <c r="H79" t="str">
        <f>INDEX(A2:A50, MATCH(B79, AE2:AE50, 0))</f>
        <v>Bomber Jackson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>
        <f t="shared" si="11"/>
        <v>4</v>
      </c>
      <c r="AC79">
        <f t="shared" si="12"/>
        <v>3</v>
      </c>
      <c r="AD79">
        <f t="shared" si="13"/>
        <v>1</v>
      </c>
      <c r="AE79">
        <f t="shared" si="14"/>
        <v>1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6.3232999999999997</v>
      </c>
      <c r="C80">
        <f>(B81-B80)+0.01</f>
        <v>11.325999999999999</v>
      </c>
      <c r="D80" t="str">
        <f>D2</f>
        <v xml:space="preserve">1m4f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>
        <f t="shared" si="11"/>
        <v>4</v>
      </c>
      <c r="AC80">
        <f t="shared" si="12"/>
        <v>3</v>
      </c>
      <c r="AD80">
        <f t="shared" si="13"/>
        <v>1</v>
      </c>
      <c r="AE80">
        <f t="shared" si="14"/>
        <v>1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17.639299999999999</v>
      </c>
      <c r="C81">
        <f>C80/B81</f>
        <v>0.64208897178459456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Bright Lass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Galway</v>
      </c>
    </row>
    <row r="82" spans="1:19" hidden="1" outlineLevel="1">
      <c r="A82" t="s">
        <v>110</v>
      </c>
      <c r="B82">
        <f>INDEX(M2:M49, MATCH(H77, A2:A49, 0))</f>
        <v>84.685199999999995</v>
      </c>
      <c r="C82">
        <f>(B83-B82)+0.01</f>
        <v>0.32540000000001101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85.000600000000006</v>
      </c>
      <c r="C83">
        <f>C82/B83</f>
        <v>3.8282082714711542E-3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Aa Bee Seeis the form horse.</v>
      </c>
      <c r="H83" t="str">
        <f>INDEX(A2:A50,MATCH(B83,INDEX(M2:M50,0)))</f>
        <v>Bright Lass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1.6854</v>
      </c>
      <c r="C84">
        <f>(B85-B84)+0.01</f>
        <v>0.60439999999999983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2.2797999999999998</v>
      </c>
      <c r="C85">
        <f>C84/B85</f>
        <v>0.26511097464689881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Seekamist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22.051300000000001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22.051300000000001</v>
      </c>
      <c r="C87">
        <f>C86/B87</f>
        <v>4.5348800297488129E-4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Aa Bee See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1.7824</v>
      </c>
      <c r="C88">
        <f>B89-B88</f>
        <v>0.94300000000000006</v>
      </c>
      <c r="H88" t="str">
        <f>INDEX(X2:X50, MATCH(B88, Y2:Y50, 0))</f>
        <v>Madden, Tom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2.7254</v>
      </c>
      <c r="C89">
        <f>C88/B89</f>
        <v>0.34600425625596243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Crosse, S M is 34.6% ahead of Madden, Tom. </v>
      </c>
      <c r="H89" t="str">
        <f>INDEX(X2:X50, MATCH(B89, Y2:Y50, 0))</f>
        <v>Crosse, S M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27.151399999999999</v>
      </c>
      <c r="C90">
        <f>(B91-B90)+0.01</f>
        <v>60.755400000000002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87.896799999999999</v>
      </c>
      <c r="C91">
        <f>(C90+0.01)/(B91+0.01)</f>
        <v>0.69124800356741456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Bomber Jackson (IRE) outperformed Aa Bee See significantly.</v>
      </c>
      <c r="H91" t="str">
        <f>INDEX(A2:A50, MATCH(B91, N2:N50, 0))</f>
        <v>Bomber Jackson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3</v>
      </c>
      <c r="F92" t="str">
        <f>IF(E92=0, "", IF(E92=1, "*", IF(E92=2, "**", IF(E92=3, "***", IF(E92=4, "****", IF(E92&gt;4, "*****", ""))))))</f>
        <v>***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</v>
      </c>
    </row>
    <row r="96" spans="1:19" hidden="1" outlineLevel="1">
      <c r="A96" t="s">
        <v>70</v>
      </c>
      <c r="B96">
        <f>INDEX(Sheet1!H:H, MATCH($A$51, Sheet1!$A:$A,0))</f>
        <v>0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e">
        <f>INDEX(F96:F101,MATCH(1,E96:E101,0))</f>
        <v>#N/A</v>
      </c>
    </row>
    <row r="97" spans="1:6" hidden="1" outlineLevel="1">
      <c r="A97" t="s">
        <v>25</v>
      </c>
      <c r="B97">
        <f>INDEX(Sheet1!J:J, MATCH($A$51, Sheet1!$A:$A,0))</f>
        <v>0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</v>
      </c>
      <c r="C101" t="b">
        <f>IF(AND($B$94&gt;15,B101&gt;0.25),B60)</f>
        <v>0</v>
      </c>
      <c r="D101">
        <f t="shared" si="22"/>
        <v>1</v>
      </c>
      <c r="E101">
        <f t="shared" si="23"/>
        <v>6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2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2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2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2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2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2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22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2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2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2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18.7109375" bestFit="1" customWidth="1"/>
    <col min="3" max="3" width="15.28515625" bestFit="1" customWidth="1"/>
    <col min="4" max="5" width="12" bestFit="1" customWidth="1"/>
    <col min="6" max="6" width="13.28515625" bestFit="1" customWidth="1"/>
    <col min="7" max="7" width="96.28515625" bestFit="1" customWidth="1"/>
    <col min="8" max="8" width="18.7109375" bestFit="1" customWidth="1"/>
    <col min="9" max="9" width="13.42578125" bestFit="1" customWidth="1"/>
    <col min="10" max="10" width="16.28515625" bestFit="1" customWidth="1"/>
    <col min="11" max="11" width="45.7109375" bestFit="1" customWidth="1"/>
    <col min="12" max="12" width="18.7109375" bestFit="1" customWidth="1"/>
    <col min="13" max="13" width="13.28515625" bestFit="1" customWidth="1"/>
    <col min="14" max="19" width="18.71093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4.5703125" bestFit="1" customWidth="1"/>
    <col min="25" max="25" width="14.42578125" bestFit="1" customWidth="1"/>
    <col min="26" max="26" width="16.7109375" bestFit="1" customWidth="1"/>
    <col min="27" max="27" width="15" bestFit="1" customWidth="1"/>
    <col min="28" max="28" width="20.71093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1484</v>
      </c>
      <c r="B2" s="1">
        <v>0.69791666666666663</v>
      </c>
      <c r="C2" t="s">
        <v>181</v>
      </c>
      <c r="D2" t="s">
        <v>743</v>
      </c>
      <c r="E2" t="s">
        <v>230</v>
      </c>
      <c r="F2">
        <v>4787</v>
      </c>
      <c r="G2" t="s">
        <v>1481</v>
      </c>
      <c r="H2" t="s">
        <v>1482</v>
      </c>
      <c r="I2" s="3" t="s">
        <v>233</v>
      </c>
      <c r="J2" t="s">
        <v>234</v>
      </c>
      <c r="K2" t="s">
        <v>1483</v>
      </c>
      <c r="L2">
        <v>2</v>
      </c>
      <c r="M2">
        <v>72.363299999999995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15.26</v>
      </c>
      <c r="X2" t="s">
        <v>1485</v>
      </c>
      <c r="Y2">
        <v>2.5276000000000001</v>
      </c>
      <c r="Z2" t="s">
        <v>1486</v>
      </c>
      <c r="AA2">
        <v>3.3311999999999999</v>
      </c>
      <c r="AB2" t="s">
        <v>604</v>
      </c>
      <c r="AC2">
        <v>2.5394000000000001</v>
      </c>
      <c r="AD2">
        <v>26</v>
      </c>
      <c r="AE2" s="23">
        <v>232.08600000000001</v>
      </c>
      <c r="AF2">
        <v>2.75</v>
      </c>
      <c r="AG2">
        <v>0</v>
      </c>
    </row>
    <row r="3" spans="1:33">
      <c r="A3" t="s">
        <v>1487</v>
      </c>
      <c r="B3" s="1">
        <v>0.69791666666666663</v>
      </c>
      <c r="C3" t="s">
        <v>181</v>
      </c>
      <c r="D3" t="s">
        <v>743</v>
      </c>
      <c r="E3" t="s">
        <v>230</v>
      </c>
      <c r="F3">
        <v>4787</v>
      </c>
      <c r="G3" t="s">
        <v>1481</v>
      </c>
      <c r="H3" t="s">
        <v>1482</v>
      </c>
      <c r="I3" s="3" t="s">
        <v>233</v>
      </c>
      <c r="J3" t="s">
        <v>234</v>
      </c>
      <c r="K3" t="s">
        <v>1483</v>
      </c>
      <c r="L3">
        <v>2</v>
      </c>
      <c r="M3">
        <v>90.891999999999996</v>
      </c>
      <c r="N3">
        <v>41.173000000000002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19.7029</v>
      </c>
      <c r="X3" t="s">
        <v>317</v>
      </c>
      <c r="Y3">
        <v>1.8003</v>
      </c>
      <c r="Z3" t="s">
        <v>318</v>
      </c>
      <c r="AA3">
        <v>0.92430000000000001</v>
      </c>
      <c r="AB3" t="s">
        <v>818</v>
      </c>
      <c r="AC3">
        <v>1.7630999999999999</v>
      </c>
      <c r="AD3">
        <v>0</v>
      </c>
      <c r="AE3">
        <v>213.27</v>
      </c>
      <c r="AF3">
        <v>3</v>
      </c>
      <c r="AG3">
        <v>0</v>
      </c>
    </row>
    <row r="4" spans="1:33">
      <c r="A4" t="s">
        <v>1488</v>
      </c>
      <c r="B4" s="1">
        <v>0.69791666666666663</v>
      </c>
      <c r="C4" t="s">
        <v>181</v>
      </c>
      <c r="D4" t="s">
        <v>743</v>
      </c>
      <c r="E4" t="s">
        <v>230</v>
      </c>
      <c r="F4">
        <v>4787</v>
      </c>
      <c r="G4" t="s">
        <v>1481</v>
      </c>
      <c r="H4" t="s">
        <v>1482</v>
      </c>
      <c r="I4" s="3" t="s">
        <v>233</v>
      </c>
      <c r="J4" t="s">
        <v>234</v>
      </c>
      <c r="K4" t="s">
        <v>1483</v>
      </c>
      <c r="L4">
        <v>2</v>
      </c>
      <c r="M4">
        <v>65.864000000000004</v>
      </c>
      <c r="N4">
        <v>40.6205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17.4086</v>
      </c>
      <c r="X4" t="s">
        <v>1489</v>
      </c>
      <c r="Y4">
        <v>1.2107000000000001</v>
      </c>
      <c r="Z4" t="s">
        <v>1490</v>
      </c>
      <c r="AA4">
        <v>0.84509999999999996</v>
      </c>
      <c r="AB4" t="s">
        <v>729</v>
      </c>
      <c r="AC4">
        <v>2.2103999999999999</v>
      </c>
      <c r="AD4">
        <v>17</v>
      </c>
      <c r="AE4">
        <v>191.8734</v>
      </c>
      <c r="AF4">
        <v>10</v>
      </c>
      <c r="AG4">
        <v>0</v>
      </c>
    </row>
    <row r="5" spans="1:33">
      <c r="A5" t="s">
        <v>1491</v>
      </c>
      <c r="B5" s="1">
        <v>0.69791666666666663</v>
      </c>
      <c r="C5" t="s">
        <v>181</v>
      </c>
      <c r="D5" t="s">
        <v>743</v>
      </c>
      <c r="E5" t="s">
        <v>230</v>
      </c>
      <c r="F5">
        <v>4787</v>
      </c>
      <c r="G5" t="s">
        <v>1481</v>
      </c>
      <c r="H5" t="s">
        <v>1482</v>
      </c>
      <c r="I5" s="3" t="s">
        <v>233</v>
      </c>
      <c r="J5" t="s">
        <v>234</v>
      </c>
      <c r="K5" t="s">
        <v>1483</v>
      </c>
      <c r="L5">
        <v>2</v>
      </c>
      <c r="M5">
        <v>67.915999999999997</v>
      </c>
      <c r="N5">
        <v>33.990299999999998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15.095700000000001</v>
      </c>
      <c r="X5" t="s">
        <v>674</v>
      </c>
      <c r="Y5">
        <v>3.3891</v>
      </c>
      <c r="Z5" t="s">
        <v>586</v>
      </c>
      <c r="AA5">
        <v>2.9394999999999998</v>
      </c>
      <c r="AB5" t="s">
        <v>1492</v>
      </c>
      <c r="AC5">
        <v>1.5202</v>
      </c>
      <c r="AD5">
        <v>16</v>
      </c>
      <c r="AE5">
        <v>185.0676</v>
      </c>
      <c r="AF5">
        <v>2.5</v>
      </c>
      <c r="AG5">
        <v>0</v>
      </c>
    </row>
    <row r="6" spans="1:33">
      <c r="A6" t="s">
        <v>1493</v>
      </c>
      <c r="B6" s="1">
        <v>0.69791666666666663</v>
      </c>
      <c r="C6" t="s">
        <v>181</v>
      </c>
      <c r="D6" t="s">
        <v>743</v>
      </c>
      <c r="E6" t="s">
        <v>230</v>
      </c>
      <c r="F6">
        <v>4787</v>
      </c>
      <c r="G6" t="s">
        <v>1481</v>
      </c>
      <c r="H6" t="s">
        <v>1482</v>
      </c>
      <c r="I6" s="3" t="s">
        <v>233</v>
      </c>
      <c r="J6" t="s">
        <v>234</v>
      </c>
      <c r="K6" t="s">
        <v>1483</v>
      </c>
      <c r="L6">
        <v>2</v>
      </c>
      <c r="M6">
        <v>64.419499999999999</v>
      </c>
      <c r="N6">
        <v>39.922800000000002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16.1386</v>
      </c>
      <c r="X6" t="s">
        <v>1494</v>
      </c>
      <c r="Y6">
        <v>2.7075999999999998</v>
      </c>
      <c r="Z6" t="s">
        <v>1495</v>
      </c>
      <c r="AA6">
        <v>1.4380999999999999</v>
      </c>
      <c r="AB6" t="s">
        <v>807</v>
      </c>
      <c r="AC6">
        <v>3.4211</v>
      </c>
      <c r="AD6">
        <v>0</v>
      </c>
      <c r="AE6">
        <v>173.834</v>
      </c>
      <c r="AF6">
        <v>12</v>
      </c>
      <c r="AG6">
        <v>0</v>
      </c>
    </row>
    <row r="7" spans="1:33">
      <c r="A7" t="s">
        <v>1496</v>
      </c>
      <c r="B7" s="1">
        <v>0.69791666666666663</v>
      </c>
      <c r="C7" t="s">
        <v>181</v>
      </c>
      <c r="D7" t="s">
        <v>743</v>
      </c>
      <c r="E7" t="s">
        <v>230</v>
      </c>
      <c r="F7">
        <v>4787</v>
      </c>
      <c r="G7" t="s">
        <v>1481</v>
      </c>
      <c r="H7" t="s">
        <v>1482</v>
      </c>
      <c r="I7" s="3" t="s">
        <v>233</v>
      </c>
      <c r="J7" t="s">
        <v>234</v>
      </c>
      <c r="K7" t="s">
        <v>1483</v>
      </c>
      <c r="L7">
        <v>2</v>
      </c>
      <c r="M7">
        <v>58.083300000000001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18.374300000000002</v>
      </c>
      <c r="X7" t="s">
        <v>1497</v>
      </c>
      <c r="Y7">
        <v>1.5512999999999999</v>
      </c>
      <c r="Z7" t="s">
        <v>488</v>
      </c>
      <c r="AA7">
        <v>1.5072000000000001</v>
      </c>
      <c r="AB7" t="s">
        <v>807</v>
      </c>
      <c r="AC7">
        <v>3.4211</v>
      </c>
      <c r="AD7">
        <v>0</v>
      </c>
      <c r="AE7">
        <v>171.2818</v>
      </c>
      <c r="AF7">
        <v>7</v>
      </c>
      <c r="AG7">
        <v>0</v>
      </c>
    </row>
    <row r="8" spans="1:33">
      <c r="A8" t="s">
        <v>1498</v>
      </c>
      <c r="B8" s="1">
        <v>0.69791666666666663</v>
      </c>
      <c r="C8" t="s">
        <v>181</v>
      </c>
      <c r="D8" t="s">
        <v>743</v>
      </c>
      <c r="E8" t="s">
        <v>230</v>
      </c>
      <c r="F8">
        <v>4787</v>
      </c>
      <c r="G8" t="s">
        <v>1481</v>
      </c>
      <c r="H8" t="s">
        <v>1482</v>
      </c>
      <c r="I8" s="3" t="s">
        <v>233</v>
      </c>
      <c r="J8" t="s">
        <v>234</v>
      </c>
      <c r="K8" t="s">
        <v>1483</v>
      </c>
      <c r="L8">
        <v>2</v>
      </c>
      <c r="M8">
        <v>45.1432</v>
      </c>
      <c r="N8">
        <v>33.274099999999997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15.1629</v>
      </c>
      <c r="X8" t="s">
        <v>1499</v>
      </c>
      <c r="Y8">
        <v>0.81689999999999996</v>
      </c>
      <c r="Z8" t="s">
        <v>512</v>
      </c>
      <c r="AA8">
        <v>0.25750000000000001</v>
      </c>
      <c r="AB8" t="s">
        <v>1500</v>
      </c>
      <c r="AC8">
        <v>2.1617999999999999</v>
      </c>
      <c r="AD8">
        <v>2.5</v>
      </c>
      <c r="AE8">
        <v>134.054</v>
      </c>
      <c r="AF8">
        <v>66</v>
      </c>
      <c r="AG8">
        <v>0</v>
      </c>
    </row>
    <row r="9" spans="1:33">
      <c r="A9" t="s">
        <v>1501</v>
      </c>
      <c r="B9" s="1">
        <v>0.69791666666666663</v>
      </c>
      <c r="C9" t="s">
        <v>181</v>
      </c>
      <c r="D9" t="s">
        <v>743</v>
      </c>
      <c r="E9" t="s">
        <v>230</v>
      </c>
      <c r="F9">
        <v>4787</v>
      </c>
      <c r="G9" t="s">
        <v>1481</v>
      </c>
      <c r="H9" t="s">
        <v>1482</v>
      </c>
      <c r="I9" s="3" t="s">
        <v>233</v>
      </c>
      <c r="J9" t="s">
        <v>234</v>
      </c>
      <c r="K9" t="s">
        <v>1483</v>
      </c>
      <c r="L9">
        <v>2</v>
      </c>
      <c r="M9">
        <v>34.9955</v>
      </c>
      <c r="N9">
        <v>36.5959</v>
      </c>
      <c r="O9">
        <v>17.128699999999998</v>
      </c>
      <c r="P9">
        <v>6.5513000000000003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11.355</v>
      </c>
      <c r="X9" t="s">
        <v>518</v>
      </c>
      <c r="Y9">
        <v>1.0145</v>
      </c>
      <c r="Z9" t="s">
        <v>1502</v>
      </c>
      <c r="AA9">
        <v>0.55720000000000003</v>
      </c>
      <c r="AB9" t="s">
        <v>393</v>
      </c>
      <c r="AC9">
        <v>1.9085000000000001</v>
      </c>
      <c r="AD9">
        <v>0</v>
      </c>
      <c r="AE9">
        <v>122.9002</v>
      </c>
      <c r="AF9">
        <v>66</v>
      </c>
      <c r="AG9">
        <v>46</v>
      </c>
    </row>
    <row r="10" spans="1:33">
      <c r="A10" t="s">
        <v>1503</v>
      </c>
      <c r="B10" s="1">
        <v>0.69791666666666663</v>
      </c>
      <c r="C10" t="s">
        <v>181</v>
      </c>
      <c r="D10" t="s">
        <v>743</v>
      </c>
      <c r="E10" t="s">
        <v>230</v>
      </c>
      <c r="F10">
        <v>4787</v>
      </c>
      <c r="G10" t="s">
        <v>1481</v>
      </c>
      <c r="H10" t="s">
        <v>1482</v>
      </c>
      <c r="I10" s="3" t="s">
        <v>233</v>
      </c>
      <c r="J10" t="s">
        <v>234</v>
      </c>
      <c r="K10" t="s">
        <v>1483</v>
      </c>
      <c r="L10">
        <v>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 t="s">
        <v>391</v>
      </c>
      <c r="Y10">
        <v>2.2387000000000001</v>
      </c>
      <c r="Z10" t="s">
        <v>1504</v>
      </c>
      <c r="AA10">
        <v>2.1124999999999998</v>
      </c>
      <c r="AB10" t="s">
        <v>757</v>
      </c>
      <c r="AC10">
        <v>1.4278</v>
      </c>
      <c r="AD10">
        <v>1.5</v>
      </c>
      <c r="AE10">
        <v>7.2789999999999999</v>
      </c>
      <c r="AF10">
        <v>14</v>
      </c>
      <c r="AG10">
        <v>0</v>
      </c>
    </row>
    <row r="51" spans="1:33" hidden="1" outlineLevel="1">
      <c r="A51" t="str">
        <f>C2</f>
        <v>Chelmsford City</v>
      </c>
      <c r="B51">
        <f>B2</f>
        <v>0.69791666666666663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Lun Deux Trois (IRE)</v>
      </c>
      <c r="L52" t="str">
        <f t="shared" si="0"/>
        <v>Lun Deux Trois (IRE)</v>
      </c>
      <c r="M52" t="str">
        <f t="shared" si="0"/>
        <v>Ginge N Tonic</v>
      </c>
      <c r="N52" t="str">
        <f t="shared" ref="N52:N91" si="1">INDEX($A$2:$A$20,(MATCH(LARGE(W$2:W$20,$J52),W$2:W$20,0)))</f>
        <v>Lun Deux Trois (IRE)</v>
      </c>
      <c r="O52" t="str">
        <f t="shared" ref="O52:O91" si="2">INDEX($A$2:$A$20,(MATCH(LARGE(AA$2:AA$20,$J52),AA$2:AA$20,0)))</f>
        <v>Say The Word</v>
      </c>
      <c r="P52" t="str">
        <f t="shared" ref="P52:P91" si="3">INDEX($A$2:$A$20,(MATCH(LARGE(Y$2:Y$20,$J52),Y$2:Y$20,0)))</f>
        <v>Al Mikdam (USA)</v>
      </c>
      <c r="Q52" t="str">
        <f t="shared" ref="Q52:Q91" si="4">INDEX($A$2:$A$20,(MATCH(LARGE(Y$2:Y$20,$J52),Y$2:Y$20,0)))</f>
        <v>Al Mikdam (USA)</v>
      </c>
      <c r="R52" t="str">
        <f t="shared" ref="R52:R91" si="5">INDEX($A$2:$A$20,(MATCH(LARGE(AD$2:AD$20,$J52),AD$2:AD$20,0)))</f>
        <v>Say The Word</v>
      </c>
      <c r="S52" t="str">
        <f t="shared" ref="S52:S80" si="6">A2</f>
        <v>Say The Word</v>
      </c>
      <c r="V52">
        <f t="shared" ref="V52:V80" si="7">SUM(Y52:AF52)</f>
        <v>56</v>
      </c>
      <c r="W52">
        <f t="shared" ref="W52:W80" si="8">V52-AG2</f>
        <v>56</v>
      </c>
      <c r="X52">
        <f t="shared" ref="X52:X60" si="9">IF(ISNA(W52),"",W52)</f>
        <v>56</v>
      </c>
      <c r="Y52">
        <f t="shared" ref="Y52:AA80" si="10">(($H$63+1)-(RANK(M2,M$2:M$30)))</f>
        <v>8</v>
      </c>
      <c r="Z52">
        <f t="shared" si="10"/>
        <v>3</v>
      </c>
      <c r="AA52">
        <f t="shared" si="10"/>
        <v>8</v>
      </c>
      <c r="AB52">
        <f t="shared" ref="AB52:AB80" si="11">(($H$63+1)-(RANK(W2,W$2:W$30)))</f>
        <v>5</v>
      </c>
      <c r="AC52">
        <f t="shared" ref="AC52:AC80" si="12">(($H$63+1)-(RANK(Y2,Y$2:Y$30)))</f>
        <v>7</v>
      </c>
      <c r="AD52">
        <f t="shared" ref="AD52:AD80" si="13">(($H$63+1)-(RANK(AA2,AA$2:AA$30)))</f>
        <v>9</v>
      </c>
      <c r="AE52">
        <f t="shared" ref="AE52:AF80" si="14">(($H$63+1)-(RANK(AC2,AC$2:AC$30)))</f>
        <v>7</v>
      </c>
      <c r="AF52">
        <f t="shared" si="14"/>
        <v>9</v>
      </c>
      <c r="AG52" t="str">
        <f>INDEX(S52:S92, MATCH(LARGE(X52:X92, 1),X52:X92, 0))</f>
        <v>Say The Word</v>
      </c>
    </row>
    <row r="53" spans="1:33" hidden="1" outlineLevel="1">
      <c r="A53" t="s">
        <v>43</v>
      </c>
      <c r="B53" t="str">
        <f>A2</f>
        <v>Say The Word</v>
      </c>
      <c r="C53">
        <f>AE2</f>
        <v>232.08600000000001</v>
      </c>
      <c r="D53">
        <f>AG2</f>
        <v>0</v>
      </c>
      <c r="E53">
        <f>C53-D53</f>
        <v>232.08600000000001</v>
      </c>
      <c r="F53">
        <f>SUMIF(B53:B61, B53, G53:G61)</f>
        <v>0.54481249592371561</v>
      </c>
      <c r="G53">
        <f>(1/C53)*(C53-C54)</f>
        <v>8.1073395206949159E-2</v>
      </c>
      <c r="H53">
        <f>AF2</f>
        <v>2.75</v>
      </c>
      <c r="J53">
        <v>2</v>
      </c>
      <c r="K53" t="str">
        <f t="shared" si="0"/>
        <v>Say The Word</v>
      </c>
      <c r="L53" t="str">
        <f t="shared" si="0"/>
        <v>Valence</v>
      </c>
      <c r="M53" t="str">
        <f t="shared" si="0"/>
        <v>Say The Word</v>
      </c>
      <c r="N53" t="str">
        <f t="shared" si="1"/>
        <v>Mondain</v>
      </c>
      <c r="O53" t="str">
        <f t="shared" si="2"/>
        <v>Al Mikdam (USA)</v>
      </c>
      <c r="P53" t="str">
        <f t="shared" si="3"/>
        <v>Zuba</v>
      </c>
      <c r="Q53" t="str">
        <f t="shared" si="4"/>
        <v>Zuba</v>
      </c>
      <c r="R53" t="str">
        <f t="shared" si="5"/>
        <v>Valence</v>
      </c>
      <c r="S53" t="str">
        <f t="shared" si="6"/>
        <v>Lun Deux Trois (IRE)</v>
      </c>
      <c r="V53">
        <f t="shared" si="7"/>
        <v>51</v>
      </c>
      <c r="W53">
        <f t="shared" si="8"/>
        <v>51</v>
      </c>
      <c r="X53">
        <f t="shared" si="9"/>
        <v>51</v>
      </c>
      <c r="Y53">
        <f t="shared" si="10"/>
        <v>9</v>
      </c>
      <c r="Z53">
        <f t="shared" si="10"/>
        <v>9</v>
      </c>
      <c r="AA53">
        <f t="shared" si="10"/>
        <v>8</v>
      </c>
      <c r="AB53">
        <f t="shared" si="11"/>
        <v>9</v>
      </c>
      <c r="AC53">
        <f t="shared" si="12"/>
        <v>5</v>
      </c>
      <c r="AD53">
        <f t="shared" si="13"/>
        <v>4</v>
      </c>
      <c r="AE53">
        <f t="shared" si="14"/>
        <v>3</v>
      </c>
      <c r="AF53">
        <f t="shared" si="14"/>
        <v>4</v>
      </c>
    </row>
    <row r="54" spans="1:33" hidden="1" outlineLevel="1">
      <c r="A54" t="s">
        <v>44</v>
      </c>
      <c r="B54" t="str">
        <f>A3</f>
        <v>Lun Deux Trois (IRE)</v>
      </c>
      <c r="C54">
        <f>AE3</f>
        <v>213.27</v>
      </c>
      <c r="D54">
        <f>AG3</f>
        <v>0</v>
      </c>
      <c r="E54">
        <f t="shared" ref="E54:E55" si="15">C54-D54</f>
        <v>213.27</v>
      </c>
      <c r="F54">
        <f ca="1">SUMIF(B53:B64, B54, G53:G61)</f>
        <v>0.27128572242850341</v>
      </c>
      <c r="H54">
        <f>AF3</f>
        <v>3</v>
      </c>
      <c r="J54">
        <v>3</v>
      </c>
      <c r="K54" t="str">
        <f t="shared" si="0"/>
        <v>Al Mikdam (USA)</v>
      </c>
      <c r="L54" t="str">
        <f t="shared" si="0"/>
        <v>Zuba</v>
      </c>
      <c r="M54" t="str">
        <f t="shared" si="0"/>
        <v>Say The Word</v>
      </c>
      <c r="N54" t="str">
        <f t="shared" si="1"/>
        <v>Valence</v>
      </c>
      <c r="O54" t="str">
        <f t="shared" si="2"/>
        <v>Waterproof</v>
      </c>
      <c r="P54" t="str">
        <f t="shared" si="3"/>
        <v>Say The Word</v>
      </c>
      <c r="Q54" t="str">
        <f t="shared" si="4"/>
        <v>Say The Word</v>
      </c>
      <c r="R54" t="str">
        <f t="shared" si="5"/>
        <v>Al Mikdam (USA)</v>
      </c>
      <c r="S54" t="str">
        <f t="shared" si="6"/>
        <v>Valence</v>
      </c>
      <c r="V54">
        <f t="shared" si="7"/>
        <v>49</v>
      </c>
      <c r="W54">
        <f t="shared" si="8"/>
        <v>49</v>
      </c>
      <c r="X54">
        <f t="shared" si="9"/>
        <v>49</v>
      </c>
      <c r="Y54">
        <f t="shared" si="10"/>
        <v>6</v>
      </c>
      <c r="Z54">
        <f t="shared" si="10"/>
        <v>8</v>
      </c>
      <c r="AA54">
        <f t="shared" si="10"/>
        <v>8</v>
      </c>
      <c r="AB54">
        <f t="shared" si="11"/>
        <v>7</v>
      </c>
      <c r="AC54">
        <f t="shared" si="12"/>
        <v>3</v>
      </c>
      <c r="AD54">
        <f t="shared" si="13"/>
        <v>3</v>
      </c>
      <c r="AE54">
        <f t="shared" si="14"/>
        <v>6</v>
      </c>
      <c r="AF54">
        <f t="shared" si="14"/>
        <v>8</v>
      </c>
    </row>
    <row r="55" spans="1:33" hidden="1" outlineLevel="1">
      <c r="A55" t="s">
        <v>45</v>
      </c>
      <c r="B55" t="str">
        <f>A4</f>
        <v>Valence</v>
      </c>
      <c r="C55">
        <f>AE4</f>
        <v>191.8734</v>
      </c>
      <c r="D55">
        <f>AG4</f>
        <v>0</v>
      </c>
      <c r="E55">
        <f t="shared" si="15"/>
        <v>191.8734</v>
      </c>
      <c r="F55">
        <f ca="1">SUMIF(B53:B64, B55, G53:G61)</f>
        <v>0</v>
      </c>
      <c r="H55">
        <f>AF4</f>
        <v>10</v>
      </c>
      <c r="J55">
        <v>4</v>
      </c>
      <c r="K55" t="str">
        <f t="shared" si="0"/>
        <v>Valence</v>
      </c>
      <c r="L55" t="str">
        <f t="shared" si="0"/>
        <v>Ginge N Tonic</v>
      </c>
      <c r="M55" t="str">
        <f t="shared" si="0"/>
        <v>Say The Word</v>
      </c>
      <c r="N55" t="str">
        <f t="shared" si="1"/>
        <v>Zuba</v>
      </c>
      <c r="O55" t="str">
        <f t="shared" si="2"/>
        <v>Mondain</v>
      </c>
      <c r="P55" t="str">
        <f t="shared" si="3"/>
        <v>Waterproof</v>
      </c>
      <c r="Q55" t="str">
        <f t="shared" si="4"/>
        <v>Waterproof</v>
      </c>
      <c r="R55" t="str">
        <f t="shared" si="5"/>
        <v>Barsa Kelmes (IRE)</v>
      </c>
      <c r="S55" t="str">
        <f t="shared" si="6"/>
        <v>Al Mikdam (USA)</v>
      </c>
      <c r="V55">
        <f t="shared" si="7"/>
        <v>49</v>
      </c>
      <c r="W55">
        <f t="shared" si="8"/>
        <v>49</v>
      </c>
      <c r="X55">
        <f t="shared" si="9"/>
        <v>49</v>
      </c>
      <c r="Y55">
        <f t="shared" si="10"/>
        <v>7</v>
      </c>
      <c r="Z55">
        <f t="shared" si="10"/>
        <v>5</v>
      </c>
      <c r="AA55">
        <f t="shared" si="10"/>
        <v>8</v>
      </c>
      <c r="AB55">
        <f t="shared" si="11"/>
        <v>3</v>
      </c>
      <c r="AC55">
        <f t="shared" si="12"/>
        <v>9</v>
      </c>
      <c r="AD55">
        <f t="shared" si="13"/>
        <v>8</v>
      </c>
      <c r="AE55">
        <f t="shared" si="14"/>
        <v>2</v>
      </c>
      <c r="AF55">
        <f t="shared" si="14"/>
        <v>7</v>
      </c>
    </row>
    <row r="56" spans="1:33" hidden="1" outlineLevel="1">
      <c r="A56" t="s">
        <v>46</v>
      </c>
      <c r="B56" t="str">
        <f>INDEX(A$2:A$20,MATCH(C56,M$2:M$20,0))</f>
        <v>Lun Deux Trois (IRE)</v>
      </c>
      <c r="C56">
        <f>LARGE(M$2:M$20, D56)</f>
        <v>90.891999999999996</v>
      </c>
      <c r="D56">
        <v>1</v>
      </c>
      <c r="E56">
        <f>LARGE(M$2:M$20, F56)</f>
        <v>72.363299999999995</v>
      </c>
      <c r="F56">
        <v>2</v>
      </c>
      <c r="G56">
        <f t="shared" ref="G56:G61" si="16">IF(C56&gt;0, (1/C56)*(C56-E56), 0.1)</f>
        <v>0.20385402455661664</v>
      </c>
      <c r="H56">
        <f t="shared" ref="H56:H61" si="17">INDEX(AF$2:AF$20,MATCH(B56,A$2:A$20,0))</f>
        <v>3</v>
      </c>
      <c r="J56">
        <v>5</v>
      </c>
      <c r="K56" t="str">
        <f t="shared" si="0"/>
        <v>Zuba</v>
      </c>
      <c r="L56" t="str">
        <f t="shared" si="0"/>
        <v>Al Mikdam (USA)</v>
      </c>
      <c r="M56" t="str">
        <f t="shared" si="0"/>
        <v>Say The Word</v>
      </c>
      <c r="N56" t="str">
        <f t="shared" si="1"/>
        <v>Say The Word</v>
      </c>
      <c r="O56" t="str">
        <f t="shared" si="2"/>
        <v>Zuba</v>
      </c>
      <c r="P56" t="str">
        <f t="shared" si="3"/>
        <v>Lun Deux Trois (IRE)</v>
      </c>
      <c r="Q56" t="str">
        <f t="shared" si="4"/>
        <v>Lun Deux Trois (IRE)</v>
      </c>
      <c r="R56" t="str">
        <f t="shared" si="5"/>
        <v>Waterproof</v>
      </c>
      <c r="S56" t="str">
        <f t="shared" si="6"/>
        <v>Zuba</v>
      </c>
      <c r="V56">
        <f t="shared" si="7"/>
        <v>52</v>
      </c>
      <c r="W56">
        <f t="shared" si="8"/>
        <v>52</v>
      </c>
      <c r="X56">
        <f t="shared" si="9"/>
        <v>52</v>
      </c>
      <c r="Y56">
        <f t="shared" si="10"/>
        <v>5</v>
      </c>
      <c r="Z56">
        <f t="shared" si="10"/>
        <v>7</v>
      </c>
      <c r="AA56">
        <f t="shared" si="10"/>
        <v>8</v>
      </c>
      <c r="AB56">
        <f t="shared" si="11"/>
        <v>6</v>
      </c>
      <c r="AC56">
        <f t="shared" si="12"/>
        <v>8</v>
      </c>
      <c r="AD56">
        <f t="shared" si="13"/>
        <v>5</v>
      </c>
      <c r="AE56">
        <f t="shared" si="14"/>
        <v>9</v>
      </c>
      <c r="AF56">
        <f t="shared" si="14"/>
        <v>4</v>
      </c>
    </row>
    <row r="57" spans="1:33" hidden="1" outlineLevel="1">
      <c r="A57" t="s">
        <v>25</v>
      </c>
      <c r="B57" t="str">
        <f>INDEX(A$2:A$20,MATCH(C57,W$2:W$20,0))</f>
        <v>Lun Deux Trois (IRE)</v>
      </c>
      <c r="C57">
        <f>LARGE(W$2:W$20, D57)</f>
        <v>19.7029</v>
      </c>
      <c r="D57">
        <v>1</v>
      </c>
      <c r="E57">
        <f>LARGE(W$2:W$20, F57)</f>
        <v>18.374300000000002</v>
      </c>
      <c r="F57">
        <v>2</v>
      </c>
      <c r="G57">
        <f t="shared" si="16"/>
        <v>6.743169787188677E-2</v>
      </c>
      <c r="H57">
        <f t="shared" si="17"/>
        <v>3</v>
      </c>
      <c r="J57">
        <v>6</v>
      </c>
      <c r="K57" t="str">
        <f t="shared" si="0"/>
        <v>Mondain</v>
      </c>
      <c r="L57" t="str">
        <f t="shared" si="0"/>
        <v>Barsa Kelmes (IRE)</v>
      </c>
      <c r="M57" t="str">
        <f t="shared" si="0"/>
        <v>Say The Word</v>
      </c>
      <c r="N57" t="str">
        <f t="shared" si="1"/>
        <v>Barsa Kelmes (IRE)</v>
      </c>
      <c r="O57" t="str">
        <f t="shared" si="2"/>
        <v>Lun Deux Trois (IRE)</v>
      </c>
      <c r="P57" t="str">
        <f t="shared" si="3"/>
        <v>Mondain</v>
      </c>
      <c r="Q57" t="str">
        <f t="shared" si="4"/>
        <v>Mondain</v>
      </c>
      <c r="R57" t="str">
        <f t="shared" si="5"/>
        <v>Lun Deux Trois (IRE)</v>
      </c>
      <c r="S57" t="str">
        <f t="shared" si="6"/>
        <v>Mondain</v>
      </c>
      <c r="V57">
        <f t="shared" si="7"/>
        <v>46</v>
      </c>
      <c r="W57">
        <f t="shared" si="8"/>
        <v>46</v>
      </c>
      <c r="X57">
        <f t="shared" si="9"/>
        <v>46</v>
      </c>
      <c r="Y57">
        <f t="shared" si="10"/>
        <v>4</v>
      </c>
      <c r="Z57">
        <f t="shared" si="10"/>
        <v>3</v>
      </c>
      <c r="AA57">
        <f t="shared" si="10"/>
        <v>8</v>
      </c>
      <c r="AB57">
        <f t="shared" si="11"/>
        <v>8</v>
      </c>
      <c r="AC57">
        <f t="shared" si="12"/>
        <v>4</v>
      </c>
      <c r="AD57">
        <f t="shared" si="13"/>
        <v>6</v>
      </c>
      <c r="AE57">
        <f t="shared" si="14"/>
        <v>9</v>
      </c>
      <c r="AF57">
        <f t="shared" si="14"/>
        <v>4</v>
      </c>
    </row>
    <row r="58" spans="1:33" hidden="1" outlineLevel="1">
      <c r="A58" t="s">
        <v>28</v>
      </c>
      <c r="B58" t="str">
        <f>INDEX(A$2:A$20,MATCH(C58,AA$2:AA$20,0))</f>
        <v>Say The Word</v>
      </c>
      <c r="C58">
        <f>LARGE(AA$2:AA$20, D58)</f>
        <v>3.3311999999999999</v>
      </c>
      <c r="D58">
        <v>1</v>
      </c>
      <c r="E58">
        <f>LARGE(AA$2:AA$20, F58)</f>
        <v>2.9394999999999998</v>
      </c>
      <c r="F58">
        <v>2</v>
      </c>
      <c r="G58">
        <f t="shared" si="16"/>
        <v>0.11758525456292032</v>
      </c>
      <c r="H58">
        <f t="shared" si="17"/>
        <v>2.75</v>
      </c>
      <c r="J58">
        <v>7</v>
      </c>
      <c r="K58" t="str">
        <f t="shared" si="0"/>
        <v>Barsa Kelmes (IRE)</v>
      </c>
      <c r="L58" t="str">
        <f t="shared" si="0"/>
        <v>Say The Word</v>
      </c>
      <c r="M58" t="str">
        <f t="shared" si="0"/>
        <v>Say The Word</v>
      </c>
      <c r="N58" t="str">
        <f t="shared" si="1"/>
        <v>Al Mikdam (USA)</v>
      </c>
      <c r="O58" t="str">
        <f t="shared" si="2"/>
        <v>Valence</v>
      </c>
      <c r="P58" t="str">
        <f t="shared" si="3"/>
        <v>Valence</v>
      </c>
      <c r="Q58" t="str">
        <f t="shared" si="4"/>
        <v>Valence</v>
      </c>
      <c r="R58" t="str">
        <f t="shared" si="5"/>
        <v>Lun Deux Trois (IRE)</v>
      </c>
      <c r="S58" t="str">
        <f t="shared" si="6"/>
        <v>Barsa Kelmes (IRE)</v>
      </c>
      <c r="V58">
        <f t="shared" si="7"/>
        <v>32</v>
      </c>
      <c r="W58">
        <f t="shared" si="8"/>
        <v>32</v>
      </c>
      <c r="X58">
        <f t="shared" si="9"/>
        <v>32</v>
      </c>
      <c r="Y58">
        <f t="shared" si="10"/>
        <v>3</v>
      </c>
      <c r="Z58">
        <f t="shared" si="10"/>
        <v>4</v>
      </c>
      <c r="AA58">
        <f t="shared" si="10"/>
        <v>8</v>
      </c>
      <c r="AB58">
        <f t="shared" si="11"/>
        <v>4</v>
      </c>
      <c r="AC58">
        <f t="shared" si="12"/>
        <v>1</v>
      </c>
      <c r="AD58">
        <f t="shared" si="13"/>
        <v>1</v>
      </c>
      <c r="AE58">
        <f t="shared" si="14"/>
        <v>5</v>
      </c>
      <c r="AF58">
        <f t="shared" si="14"/>
        <v>6</v>
      </c>
    </row>
    <row r="59" spans="1:33" hidden="1" outlineLevel="1">
      <c r="A59" t="s">
        <v>30</v>
      </c>
      <c r="B59" t="str">
        <f>INDEX(A$2:A$20,MATCH(C59,AC$2:AC$20,0))</f>
        <v>Zuba</v>
      </c>
      <c r="C59">
        <f>LARGE(AC$2:AC$20, D59)</f>
        <v>3.4211</v>
      </c>
      <c r="D59">
        <v>1</v>
      </c>
      <c r="E59">
        <f>LARGE(AC$2:AC$20, F59)</f>
        <v>3.4211</v>
      </c>
      <c r="F59">
        <v>2</v>
      </c>
      <c r="G59">
        <f t="shared" si="16"/>
        <v>0</v>
      </c>
      <c r="H59">
        <f t="shared" si="17"/>
        <v>12</v>
      </c>
      <c r="J59">
        <v>8</v>
      </c>
      <c r="K59" t="str">
        <f t="shared" si="0"/>
        <v>Ginge N Tonic</v>
      </c>
      <c r="L59" t="str">
        <f t="shared" si="0"/>
        <v>Say The Word</v>
      </c>
      <c r="M59" t="str">
        <f t="shared" si="0"/>
        <v>Say The Word</v>
      </c>
      <c r="N59" t="str">
        <f t="shared" si="1"/>
        <v>Ginge N Tonic</v>
      </c>
      <c r="O59" t="str">
        <f t="shared" si="2"/>
        <v>Ginge N Tonic</v>
      </c>
      <c r="P59" t="str">
        <f t="shared" si="3"/>
        <v>Ginge N Tonic</v>
      </c>
      <c r="Q59" t="str">
        <f t="shared" si="4"/>
        <v>Ginge N Tonic</v>
      </c>
      <c r="R59" t="str">
        <f t="shared" si="5"/>
        <v>Lun Deux Trois (IRE)</v>
      </c>
      <c r="S59" t="str">
        <f t="shared" si="6"/>
        <v>Ginge N Tonic</v>
      </c>
      <c r="V59">
        <f t="shared" si="7"/>
        <v>31</v>
      </c>
      <c r="W59">
        <f t="shared" si="8"/>
        <v>-15</v>
      </c>
      <c r="X59">
        <f t="shared" si="9"/>
        <v>-15</v>
      </c>
      <c r="Y59">
        <f t="shared" si="10"/>
        <v>2</v>
      </c>
      <c r="Z59">
        <f t="shared" si="10"/>
        <v>6</v>
      </c>
      <c r="AA59">
        <f t="shared" si="10"/>
        <v>9</v>
      </c>
      <c r="AB59">
        <f t="shared" si="11"/>
        <v>2</v>
      </c>
      <c r="AC59">
        <f t="shared" si="12"/>
        <v>2</v>
      </c>
      <c r="AD59">
        <f t="shared" si="13"/>
        <v>2</v>
      </c>
      <c r="AE59">
        <f t="shared" si="14"/>
        <v>4</v>
      </c>
      <c r="AF59">
        <f t="shared" si="14"/>
        <v>4</v>
      </c>
    </row>
    <row r="60" spans="1:33" hidden="1" outlineLevel="1">
      <c r="A60" t="s">
        <v>26</v>
      </c>
      <c r="B60" t="str">
        <f>INDEX(A$2:A$20,MATCH(C60,Y$2:Y$20,0))</f>
        <v>Al Mikdam (USA)</v>
      </c>
      <c r="C60">
        <f>LARGE(Y$2:Y$20, D60)</f>
        <v>3.3891</v>
      </c>
      <c r="D60">
        <v>1</v>
      </c>
      <c r="E60">
        <f>LARGE(Y$2:Y$20, F60)</f>
        <v>2.7075999999999998</v>
      </c>
      <c r="F60">
        <v>2</v>
      </c>
      <c r="G60">
        <f t="shared" si="16"/>
        <v>0.20108583399722646</v>
      </c>
      <c r="H60">
        <f t="shared" si="17"/>
        <v>2.5</v>
      </c>
      <c r="J60">
        <v>9</v>
      </c>
      <c r="K60" t="str">
        <f t="shared" si="0"/>
        <v>Waterproof</v>
      </c>
      <c r="L60" t="str">
        <f t="shared" si="0"/>
        <v>Say The Word</v>
      </c>
      <c r="M60" t="str">
        <f t="shared" si="0"/>
        <v>Say The Word</v>
      </c>
      <c r="N60" t="str">
        <f t="shared" si="1"/>
        <v>Waterproof</v>
      </c>
      <c r="O60" t="str">
        <f t="shared" si="2"/>
        <v>Barsa Kelmes (IRE)</v>
      </c>
      <c r="P60" t="str">
        <f t="shared" si="3"/>
        <v>Barsa Kelmes (IRE)</v>
      </c>
      <c r="Q60" t="str">
        <f t="shared" si="4"/>
        <v>Barsa Kelmes (IRE)</v>
      </c>
      <c r="R60" t="str">
        <f t="shared" si="5"/>
        <v>Lun Deux Trois (IRE)</v>
      </c>
      <c r="S60" t="str">
        <f t="shared" si="6"/>
        <v>Waterproof</v>
      </c>
      <c r="V60">
        <f t="shared" si="7"/>
        <v>32</v>
      </c>
      <c r="W60">
        <f t="shared" si="8"/>
        <v>32</v>
      </c>
      <c r="X60">
        <f t="shared" si="9"/>
        <v>32</v>
      </c>
      <c r="Y60">
        <f t="shared" si="10"/>
        <v>1</v>
      </c>
      <c r="Z60">
        <f t="shared" si="10"/>
        <v>3</v>
      </c>
      <c r="AA60">
        <f t="shared" si="10"/>
        <v>8</v>
      </c>
      <c r="AB60">
        <f t="shared" si="11"/>
        <v>1</v>
      </c>
      <c r="AC60">
        <f t="shared" si="12"/>
        <v>6</v>
      </c>
      <c r="AD60">
        <f t="shared" si="13"/>
        <v>7</v>
      </c>
      <c r="AE60">
        <f t="shared" si="14"/>
        <v>1</v>
      </c>
      <c r="AF60">
        <f t="shared" si="14"/>
        <v>5</v>
      </c>
    </row>
    <row r="61" spans="1:33" hidden="1" outlineLevel="1">
      <c r="A61" t="s">
        <v>47</v>
      </c>
      <c r="B61" t="str">
        <f>INDEX(A$2:A$20,MATCH(C61,AD$2:AD$20,0))</f>
        <v>Say The Word</v>
      </c>
      <c r="C61">
        <f>LARGE(AD$2:AD$20, D61)</f>
        <v>26</v>
      </c>
      <c r="D61">
        <v>1</v>
      </c>
      <c r="E61">
        <f>LARGE(AD$2:AD$20, F61)</f>
        <v>17</v>
      </c>
      <c r="F61">
        <v>2</v>
      </c>
      <c r="G61">
        <f t="shared" si="16"/>
        <v>0.34615384615384615</v>
      </c>
      <c r="H61">
        <f t="shared" si="17"/>
        <v>2.75</v>
      </c>
      <c r="J61">
        <v>10</v>
      </c>
      <c r="K61" t="e">
        <f t="shared" si="0"/>
        <v>#NUM!</v>
      </c>
      <c r="L61" t="e">
        <f t="shared" si="0"/>
        <v>#NUM!</v>
      </c>
      <c r="M61" t="e">
        <f t="shared" si="0"/>
        <v>#NUM!</v>
      </c>
      <c r="N61" t="e">
        <f t="shared" si="1"/>
        <v>#NUM!</v>
      </c>
      <c r="O61" t="e">
        <f t="shared" si="2"/>
        <v>#NUM!</v>
      </c>
      <c r="P61" t="e">
        <f t="shared" si="3"/>
        <v>#NUM!</v>
      </c>
      <c r="Q61" t="e">
        <f t="shared" si="4"/>
        <v>#NUM!</v>
      </c>
      <c r="R61" t="e">
        <f t="shared" si="5"/>
        <v>#NUM!</v>
      </c>
      <c r="S61">
        <f t="shared" si="6"/>
        <v>0</v>
      </c>
      <c r="V61" t="e">
        <f t="shared" si="7"/>
        <v>#N/A</v>
      </c>
      <c r="W61" t="e">
        <f t="shared" si="8"/>
        <v>#N/A</v>
      </c>
      <c r="X61" t="str">
        <f>IF(ISNA(W61),"",W61)</f>
        <v/>
      </c>
      <c r="Y61">
        <f t="shared" si="10"/>
        <v>1</v>
      </c>
      <c r="Z61">
        <f t="shared" si="10"/>
        <v>3</v>
      </c>
      <c r="AA61">
        <f t="shared" si="10"/>
        <v>8</v>
      </c>
      <c r="AB61">
        <f t="shared" si="11"/>
        <v>1</v>
      </c>
      <c r="AC61" t="e">
        <f t="shared" si="12"/>
        <v>#N/A</v>
      </c>
      <c r="AD61" t="e">
        <f t="shared" si="13"/>
        <v>#N/A</v>
      </c>
      <c r="AE61" t="e">
        <f t="shared" si="14"/>
        <v>#N/A</v>
      </c>
      <c r="AF61">
        <f t="shared" si="14"/>
        <v>4</v>
      </c>
    </row>
    <row r="62" spans="1:33" hidden="1" outlineLevel="1">
      <c r="A62" t="s">
        <v>116</v>
      </c>
      <c r="B62" t="str">
        <f>IF(OR(D2="5f ", D2="6f ", D2="7f ", D2="1m "), B57, IF(J2="2yo", B59, B53))</f>
        <v>Zuba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>
        <f t="shared" si="10"/>
        <v>1</v>
      </c>
      <c r="Z62">
        <f t="shared" si="10"/>
        <v>3</v>
      </c>
      <c r="AA62">
        <f t="shared" si="10"/>
        <v>8</v>
      </c>
      <c r="AB62">
        <f t="shared" si="11"/>
        <v>1</v>
      </c>
      <c r="AC62" t="e">
        <f t="shared" si="12"/>
        <v>#N/A</v>
      </c>
      <c r="AD62" t="e">
        <f t="shared" si="13"/>
        <v>#N/A</v>
      </c>
      <c r="AE62" t="e">
        <f t="shared" si="14"/>
        <v>#N/A</v>
      </c>
      <c r="AF62">
        <f t="shared" si="14"/>
        <v>4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Lun Deux Trois (IRE)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9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>
        <f t="shared" si="10"/>
        <v>1</v>
      </c>
      <c r="Z63">
        <f t="shared" si="10"/>
        <v>3</v>
      </c>
      <c r="AA63">
        <f t="shared" si="10"/>
        <v>8</v>
      </c>
      <c r="AB63">
        <f t="shared" si="11"/>
        <v>1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>
        <f t="shared" si="14"/>
        <v>4</v>
      </c>
    </row>
    <row r="64" spans="1:33" hidden="1" outlineLevel="1">
      <c r="A64" t="s">
        <v>48</v>
      </c>
      <c r="B64" t="str">
        <f>INDEX(B53:B63,MODE(MATCH(B53:B63,B53:B63,0)))</f>
        <v>Lun Deux Trois (IRE)</v>
      </c>
      <c r="C64">
        <f>INDEX(AF$2:AF$20,MATCH(B64,A$2:A$20,0))</f>
        <v>3</v>
      </c>
      <c r="D64">
        <v>1</v>
      </c>
      <c r="E64">
        <f>SUMIF(B53:B61, B64, G53:G61)</f>
        <v>0.27128572242850341</v>
      </c>
      <c r="F64">
        <v>0</v>
      </c>
      <c r="G64" t="str">
        <f>K2</f>
        <v>Bet toteplacepot At totesport.com Maiden Stakes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>
        <f t="shared" si="10"/>
        <v>1</v>
      </c>
      <c r="Z64">
        <f t="shared" si="10"/>
        <v>3</v>
      </c>
      <c r="AA64">
        <f t="shared" si="10"/>
        <v>8</v>
      </c>
      <c r="AB64">
        <f t="shared" si="11"/>
        <v>1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>
        <f t="shared" si="14"/>
        <v>4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1</v>
      </c>
      <c r="G65" t="str">
        <f>D2</f>
        <v xml:space="preserve">1m2f </v>
      </c>
      <c r="H65">
        <f>LARGE(G58:G60, 1)</f>
        <v>0.20108583399722646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>
        <f t="shared" si="10"/>
        <v>1</v>
      </c>
      <c r="Z65">
        <f t="shared" si="10"/>
        <v>3</v>
      </c>
      <c r="AA65">
        <f t="shared" si="10"/>
        <v>8</v>
      </c>
      <c r="AB65">
        <f t="shared" si="11"/>
        <v>1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>
        <f t="shared" si="14"/>
        <v>4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4787</v>
      </c>
      <c r="H66">
        <f ca="1">LARGE(F53:F55, 1)</f>
        <v>0.54481249592371561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>
        <f t="shared" si="10"/>
        <v>1</v>
      </c>
      <c r="Z66">
        <f t="shared" si="10"/>
        <v>3</v>
      </c>
      <c r="AA66">
        <f t="shared" si="10"/>
        <v>8</v>
      </c>
      <c r="AB66">
        <f t="shared" si="11"/>
        <v>1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>
        <f t="shared" si="14"/>
        <v>4</v>
      </c>
    </row>
    <row r="67" spans="1:32" hidden="1" outlineLevel="1">
      <c r="A67" t="s">
        <v>67</v>
      </c>
      <c r="B67" t="str">
        <f ca="1">H67</f>
        <v>Say The Word</v>
      </c>
      <c r="F67">
        <f>IF(H63&lt;11, F66+1, F66)</f>
        <v>2</v>
      </c>
      <c r="G67" t="str">
        <f>G2</f>
        <v>Standard</v>
      </c>
      <c r="H67" t="str">
        <f ca="1">INDEX(B53:B55,MATCH(H66,F53:F55,0))</f>
        <v>Say The Word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>
        <f t="shared" si="10"/>
        <v>1</v>
      </c>
      <c r="Z67">
        <f t="shared" si="10"/>
        <v>3</v>
      </c>
      <c r="AA67">
        <f t="shared" si="10"/>
        <v>8</v>
      </c>
      <c r="AB67">
        <f t="shared" si="11"/>
        <v>1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>
        <f t="shared" si="14"/>
        <v>4</v>
      </c>
    </row>
    <row r="68" spans="1:32" hidden="1" outlineLevel="1">
      <c r="A68" t="str">
        <f ca="1">INDEX(B62:B67,MODE(MATCH(B62:B67,B62:B67,0)))</f>
        <v>Lun Deux Trois (IRE)</v>
      </c>
      <c r="B68" t="str">
        <f ca="1">IF(ISNA(A68), B56, A68)</f>
        <v>Lun Deux Trois (IRE)</v>
      </c>
      <c r="C68">
        <f ca="1">INDEX(AF$2:AF$20,MATCH(B68,A$2:A$20,0))</f>
        <v>3</v>
      </c>
      <c r="D68">
        <v>1</v>
      </c>
      <c r="F68">
        <f ca="1">IF(E70&gt;0.5, F67+1, F67)</f>
        <v>2</v>
      </c>
      <c r="G68" t="str">
        <f>I2</f>
        <v>Non Handicap</v>
      </c>
      <c r="H68">
        <f ca="1">IF(G66&gt;10000, G70+1, G70)</f>
        <v>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>
        <f t="shared" si="10"/>
        <v>1</v>
      </c>
      <c r="Z68">
        <f t="shared" si="10"/>
        <v>3</v>
      </c>
      <c r="AA68">
        <f t="shared" si="10"/>
        <v>8</v>
      </c>
      <c r="AB68">
        <f t="shared" si="11"/>
        <v>1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>
        <f t="shared" si="14"/>
        <v>4</v>
      </c>
    </row>
    <row r="69" spans="1:32" hidden="1" outlineLevel="1">
      <c r="A69" t="s">
        <v>51</v>
      </c>
      <c r="B69" t="str">
        <f ca="1">IF(OR(ISNA(B68), B68="no selection"), B64, B68)</f>
        <v>Lun Deux Trois (IRE)</v>
      </c>
      <c r="C69">
        <f ca="1">INDEX(AF$2:AF$20,MATCH(B69,A$2:A$20,0))</f>
        <v>3</v>
      </c>
      <c r="D69">
        <v>1</v>
      </c>
      <c r="F69">
        <f ca="1">IF(E70&gt;1, F68+1, F68)</f>
        <v>2</v>
      </c>
      <c r="G69">
        <f ca="1">IF(G66&lt;5000, F70-1, F70)</f>
        <v>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>
        <f t="shared" si="10"/>
        <v>1</v>
      </c>
      <c r="Z69">
        <f t="shared" si="10"/>
        <v>3</v>
      </c>
      <c r="AA69">
        <f t="shared" si="10"/>
        <v>8</v>
      </c>
      <c r="AB69">
        <f t="shared" si="11"/>
        <v>1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>
        <f t="shared" si="14"/>
        <v>4</v>
      </c>
    </row>
    <row r="70" spans="1:32" hidden="1" outlineLevel="1">
      <c r="A70" t="s">
        <v>62</v>
      </c>
      <c r="B70" t="str">
        <f ca="1">IF(B69=FALSE, B53, B69)</f>
        <v>Lun Deux Trois (IRE)</v>
      </c>
      <c r="C70">
        <f ca="1">INDEX(AF$2:AF$20,MATCH(B70,A$2:A$20,0))</f>
        <v>3</v>
      </c>
      <c r="D70">
        <v>1</v>
      </c>
      <c r="E70">
        <f ca="1">SUMIF(B53:B61, B70, G53:G61)</f>
        <v>0.27128572242850341</v>
      </c>
      <c r="F70">
        <f ca="1">IF(E70&gt;1.5, F69+1, F69)</f>
        <v>2</v>
      </c>
      <c r="G70">
        <f ca="1">IF(H63&gt;15, G69-1, G69)</f>
        <v>1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>
        <f t="shared" si="10"/>
        <v>1</v>
      </c>
      <c r="Z70">
        <f t="shared" si="10"/>
        <v>3</v>
      </c>
      <c r="AA70">
        <f t="shared" si="10"/>
        <v>8</v>
      </c>
      <c r="AB70">
        <f t="shared" si="11"/>
        <v>1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>
        <f t="shared" si="14"/>
        <v>4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>
        <f t="shared" si="10"/>
        <v>1</v>
      </c>
      <c r="Z71">
        <f t="shared" si="10"/>
        <v>3</v>
      </c>
      <c r="AA71">
        <f t="shared" si="10"/>
        <v>8</v>
      </c>
      <c r="AB71">
        <f t="shared" si="11"/>
        <v>1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>
        <f t="shared" si="14"/>
        <v>4</v>
      </c>
    </row>
    <row r="72" spans="1:32" hidden="1" outlineLevel="1">
      <c r="A72" t="s">
        <v>98</v>
      </c>
      <c r="B72" t="str">
        <f>B53</f>
        <v>Say The Word</v>
      </c>
      <c r="C72">
        <f>C53</f>
        <v>232.08600000000001</v>
      </c>
      <c r="D72">
        <f>(1/C72)*(C72-C73)</f>
        <v>8.1073395206949159E-2</v>
      </c>
      <c r="E72">
        <f>H53</f>
        <v>2.75</v>
      </c>
      <c r="F72">
        <f>(E72*10)-10</f>
        <v>17.5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>
        <f t="shared" si="10"/>
        <v>1</v>
      </c>
      <c r="Z72">
        <f t="shared" si="10"/>
        <v>3</v>
      </c>
      <c r="AA72">
        <f t="shared" si="10"/>
        <v>8</v>
      </c>
      <c r="AB72">
        <f t="shared" si="11"/>
        <v>1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>
        <f t="shared" si="14"/>
        <v>4</v>
      </c>
    </row>
    <row r="73" spans="1:32" hidden="1" outlineLevel="1">
      <c r="A73" t="s">
        <v>99</v>
      </c>
      <c r="B73" t="str">
        <f t="shared" ref="B73:C74" si="19">B54</f>
        <v>Lun Deux Trois (IRE)</v>
      </c>
      <c r="C73">
        <f t="shared" si="19"/>
        <v>213.27</v>
      </c>
      <c r="D73">
        <f>(1/C73)*(C73-C74)</f>
        <v>0.10032634688423128</v>
      </c>
      <c r="E73">
        <f t="shared" ref="E73:E74" si="20">H54</f>
        <v>3</v>
      </c>
      <c r="F73">
        <f>(E73*10)-10</f>
        <v>20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>
        <f t="shared" si="10"/>
        <v>1</v>
      </c>
      <c r="Z73">
        <f t="shared" si="10"/>
        <v>3</v>
      </c>
      <c r="AA73">
        <f t="shared" si="10"/>
        <v>8</v>
      </c>
      <c r="AB73">
        <f t="shared" si="11"/>
        <v>1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>
        <f t="shared" si="14"/>
        <v>4</v>
      </c>
    </row>
    <row r="74" spans="1:32" hidden="1" outlineLevel="1">
      <c r="A74" t="s">
        <v>100</v>
      </c>
      <c r="B74" t="str">
        <f t="shared" si="19"/>
        <v>Valence</v>
      </c>
      <c r="C74">
        <f t="shared" si="19"/>
        <v>191.8734</v>
      </c>
      <c r="E74">
        <f t="shared" si="20"/>
        <v>10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>
        <f t="shared" si="10"/>
        <v>1</v>
      </c>
      <c r="Z74">
        <f t="shared" si="10"/>
        <v>3</v>
      </c>
      <c r="AA74">
        <f t="shared" si="10"/>
        <v>8</v>
      </c>
      <c r="AB74">
        <f t="shared" si="11"/>
        <v>1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>
        <f t="shared" si="14"/>
        <v>4</v>
      </c>
    </row>
    <row r="75" spans="1:32" hidden="1" outlineLevel="1">
      <c r="A75" t="s">
        <v>101</v>
      </c>
      <c r="B75" t="str">
        <f>IF(AND(G68="Non Handicap",H63&gt;=7,H63&lt;=12,D73&gt;0.1,F72&gt;5,F73&gt;5),B72,"")</f>
        <v>Say The Word</v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>
        <f t="shared" si="10"/>
        <v>1</v>
      </c>
      <c r="Z75">
        <f t="shared" si="10"/>
        <v>3</v>
      </c>
      <c r="AA75">
        <f t="shared" si="10"/>
        <v>8</v>
      </c>
      <c r="AB75">
        <f t="shared" si="11"/>
        <v>1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>
        <f t="shared" si="14"/>
        <v>4</v>
      </c>
    </row>
    <row r="76" spans="1:32" hidden="1" outlineLevel="1">
      <c r="A76" t="s">
        <v>102</v>
      </c>
      <c r="B76" t="str">
        <f>IF(AND(G68="Non Handicap",H63&gt;=7,H63&lt;=12,D73&gt;0.1,F72&gt;5,F73&gt;5),B73,"")</f>
        <v>Lun Deux Trois (IRE)</v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>
        <f t="shared" si="10"/>
        <v>1</v>
      </c>
      <c r="Z76">
        <f t="shared" si="10"/>
        <v>3</v>
      </c>
      <c r="AA76">
        <f t="shared" si="10"/>
        <v>8</v>
      </c>
      <c r="AB76">
        <f t="shared" si="11"/>
        <v>1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>
        <f t="shared" si="14"/>
        <v>4</v>
      </c>
    </row>
    <row r="77" spans="1:32" hidden="1" outlineLevel="1">
      <c r="A77" t="s">
        <v>105</v>
      </c>
      <c r="B77">
        <f>SMALL(AF2:AF50, 1)</f>
        <v>2.5</v>
      </c>
      <c r="C77">
        <f>SMALL(AF2:AF50, 1)</f>
        <v>2.5</v>
      </c>
      <c r="D77" t="str">
        <f>IF(G77&lt;=3, "YES", "NO")</f>
        <v>YES</v>
      </c>
      <c r="E77">
        <f>IF(C77=0,SMALL(AF2:AF49,2), C77)</f>
        <v>2.5</v>
      </c>
      <c r="F77">
        <f>IF(E77=0, SMALL(AF2:AF49, 3), E77)</f>
        <v>2.5</v>
      </c>
      <c r="G77">
        <f>IF(F77=0, SMALL(AF2:AF49, 4), F77)</f>
        <v>2.5</v>
      </c>
      <c r="H77" t="str">
        <f>INDEX(A2:A50, MATCH(G77, AF2:AF50, 0))</f>
        <v>Al Mikdam (USA)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>
        <f t="shared" si="10"/>
        <v>1</v>
      </c>
      <c r="Z77">
        <f t="shared" si="10"/>
        <v>3</v>
      </c>
      <c r="AA77">
        <f t="shared" si="10"/>
        <v>8</v>
      </c>
      <c r="AB77">
        <f t="shared" si="11"/>
        <v>1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>
        <f t="shared" si="14"/>
        <v>4</v>
      </c>
    </row>
    <row r="78" spans="1:32" hidden="1" outlineLevel="1">
      <c r="A78" t="s">
        <v>106</v>
      </c>
      <c r="B78">
        <f>INDEX(AE2:AE50, MATCH(H77, A2:A50, 0))</f>
        <v>185.0676</v>
      </c>
      <c r="C78">
        <f>(B79-B78)+0.01</f>
        <v>47.028400000000012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>
        <f t="shared" si="10"/>
        <v>1</v>
      </c>
      <c r="Z78">
        <f t="shared" si="10"/>
        <v>3</v>
      </c>
      <c r="AA78">
        <f t="shared" si="10"/>
        <v>8</v>
      </c>
      <c r="AB78">
        <f t="shared" si="11"/>
        <v>1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>
        <f t="shared" si="14"/>
        <v>4</v>
      </c>
    </row>
    <row r="79" spans="1:32" hidden="1" outlineLevel="1">
      <c r="A79" t="s">
        <v>107</v>
      </c>
      <c r="B79">
        <f>LARGE(AE2:AE50, 1)</f>
        <v>232.08600000000001</v>
      </c>
      <c r="C79">
        <f>C78/B79</f>
        <v>0.20263350654498768</v>
      </c>
      <c r="D79" t="str">
        <f>IF(C79&gt;=0.15, "YES", "NO")</f>
        <v>YES</v>
      </c>
      <c r="G79" t="str">
        <f>IF(D79="YES",CONCATENATE("PLUS: "&amp;H77&amp;" is "&amp;ROUND(C79*100,2)&amp;"% behind top-rated "&amp;H79&amp;". "),CONCATENATE("NEGATIVE: "&amp;H77&amp;" is highly rated."))</f>
        <v xml:space="preserve">PLUS: Al Mikdam (USA) is 20.26% behind top-rated Say The Word. </v>
      </c>
      <c r="H79" t="str">
        <f>INDEX(A2:A50, MATCH(B79, AE2:AE50, 0))</f>
        <v>Say The Word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>
        <f t="shared" si="10"/>
        <v>1</v>
      </c>
      <c r="Z79">
        <f t="shared" si="10"/>
        <v>3</v>
      </c>
      <c r="AA79">
        <f t="shared" si="10"/>
        <v>8</v>
      </c>
      <c r="AB79">
        <f t="shared" si="11"/>
        <v>1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>
        <f t="shared" si="14"/>
        <v>4</v>
      </c>
    </row>
    <row r="80" spans="1:32" hidden="1" outlineLevel="1">
      <c r="A80" t="s">
        <v>108</v>
      </c>
      <c r="B80">
        <f>INDEX(W2:W50,MATCH(H77,A2:A50,0))</f>
        <v>15.095700000000001</v>
      </c>
      <c r="C80">
        <f>(B81-B80)+0.01</f>
        <v>4.6171999999999986</v>
      </c>
      <c r="D80" t="str">
        <f>D2</f>
        <v xml:space="preserve">1m2f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>
        <f t="shared" si="10"/>
        <v>1</v>
      </c>
      <c r="Z80">
        <f t="shared" si="10"/>
        <v>3</v>
      </c>
      <c r="AA80">
        <f t="shared" si="10"/>
        <v>8</v>
      </c>
      <c r="AB80">
        <f t="shared" si="11"/>
        <v>1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>
        <f t="shared" si="14"/>
        <v>4</v>
      </c>
    </row>
    <row r="81" spans="1:19" hidden="1" outlineLevel="1">
      <c r="A81" t="s">
        <v>109</v>
      </c>
      <c r="B81">
        <f>LARGE(W2:W49, 1)</f>
        <v>19.7029</v>
      </c>
      <c r="C81">
        <f>C80/B81</f>
        <v>0.23434113759903358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Waterproof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Chelmsford City</v>
      </c>
    </row>
    <row r="82" spans="1:19" hidden="1" outlineLevel="1">
      <c r="A82" t="s">
        <v>110</v>
      </c>
      <c r="B82">
        <f>INDEX(M2:M49, MATCH(H77, A2:A49, 0))</f>
        <v>67.915999999999997</v>
      </c>
      <c r="C82">
        <f>(B83-B82)+0.01</f>
        <v>22.986000000000001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90.891999999999996</v>
      </c>
      <c r="C83">
        <f>C82/B83</f>
        <v>0.25289354398626945</v>
      </c>
      <c r="D83" t="str">
        <f>IF(C83&gt;0.2, "YES", "NO")</f>
        <v>YES</v>
      </c>
      <c r="G83" t="str">
        <f>IF(D83="YES",CONCATENATE("PLUS: Form horse "&amp;H83&amp;" is "&amp;ROUND(C83*100,2)&amp;"% ahead of the lay selection "&amp;H77&amp;". "),CONCATENATE("NEGATIVE: "&amp;H77&amp;"is the form horse."))</f>
        <v xml:space="preserve">PLUS: Form horse Waterproof is 25.29% ahead of the lay selection Al Mikdam (USA). </v>
      </c>
      <c r="H83" t="str">
        <f>INDEX(A2:A50,MATCH(B83,INDEX(M2:M50,0)))</f>
        <v>Waterproof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1.5202</v>
      </c>
      <c r="C84">
        <f>(B85-B84)+0.01</f>
        <v>1.9109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3.4211</v>
      </c>
      <c r="C85">
        <f>C84/B85</f>
        <v>0.55856303528105</v>
      </c>
      <c r="D85" t="str">
        <f>IF(AND(J2="2yo", C85&gt;0.2), "YES", "NO")</f>
        <v>YES</v>
      </c>
      <c r="E85" t="str">
        <f>IF(J2&lt;&gt;"2yo", "IGNORE", "")</f>
        <v/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 xml:space="preserve">PLUS: The Stallion rating for lay selection Al Mikdam (USA) is 55.86% worse than best-rated stallion Zuba. </v>
      </c>
      <c r="H85" t="str">
        <f>INDEX(A2:A50, MATCH(B85, AC2:AC50, 0))</f>
        <v>Zuba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16</v>
      </c>
      <c r="C86">
        <f>(B87-B86)+0.01</f>
        <v>10.01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26</v>
      </c>
      <c r="C87">
        <f>C86/B87</f>
        <v>0.38500000000000001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Say The Word is 38.5% ahead of Al Mikdam (USA). </v>
      </c>
      <c r="H87" t="str">
        <f>INDEX(A2:A50, MATCH(B87, AD2:AD50, 0))</f>
        <v>Say The Word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3.3891</v>
      </c>
      <c r="C88">
        <f>B89-B88</f>
        <v>0</v>
      </c>
      <c r="H88" t="str">
        <f>INDEX(X2:X50, MATCH(B88, Y2:Y50, 0))</f>
        <v>Watson, Jason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3.3891</v>
      </c>
      <c r="C89">
        <f>C88/B89</f>
        <v>0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Watson, Jason. </v>
      </c>
      <c r="H89" t="str">
        <f>INDEX(X2:X50, MATCH(B89, Y2:Y50, 0))</f>
        <v>Watson, Jason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33.990299999999998</v>
      </c>
      <c r="C90">
        <f>(B91-B90)+0.01</f>
        <v>7.1927000000000039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41.173000000000002</v>
      </c>
      <c r="C91">
        <f>(C90+0.01)/(B91+0.01)</f>
        <v>0.17489498093873695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Lun Deux Trois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4</v>
      </c>
      <c r="E92">
        <f>COUNTIF(D79:D91, "YES")</f>
        <v>4</v>
      </c>
      <c r="F92" t="str">
        <f>IF(E92=0, "", IF(E92=1, "*", IF(E92=2, "**", IF(E92=3, "***", IF(E92=4, "****", IF(E92&gt;4, "*****", ""))))))</f>
        <v>****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110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0.20910000000000001</v>
      </c>
    </row>
    <row r="96" spans="1:19" hidden="1" outlineLevel="1">
      <c r="A96" t="s">
        <v>70</v>
      </c>
      <c r="B96">
        <f>INDEX(Sheet1!H:H, MATCH($A$51, Sheet1!$A:$A,0))</f>
        <v>0.2</v>
      </c>
      <c r="C96" t="b">
        <f>IF(AND($B$94&gt;15,B96&gt;0.25),B55)</f>
        <v>0</v>
      </c>
      <c r="D96">
        <f t="shared" ref="D96:D101" si="22">RANK(B96, B$96:B$101, 2)</f>
        <v>6</v>
      </c>
      <c r="E96">
        <f t="shared" ref="E96:E101" si="23">7-D96</f>
        <v>1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0.1636</v>
      </c>
      <c r="C97" t="b">
        <f>IF(AND($B$94&gt;15,B97&gt;0.25),B56)</f>
        <v>0</v>
      </c>
      <c r="D97">
        <f t="shared" si="22"/>
        <v>3</v>
      </c>
      <c r="E97">
        <f t="shared" si="23"/>
        <v>4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9.0899999999999995E-2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0.14549999999999999</v>
      </c>
      <c r="C99" t="b">
        <f>IF(AND($B$94&gt;15,B99&gt;0.25),B59)</f>
        <v>0</v>
      </c>
      <c r="D99">
        <f t="shared" si="22"/>
        <v>2</v>
      </c>
      <c r="E99">
        <f t="shared" si="23"/>
        <v>5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0.18179999999999999</v>
      </c>
      <c r="C100" t="b">
        <f>IF(AND($B$94&gt;15,B100&gt;0.25),B58)</f>
        <v>0</v>
      </c>
      <c r="D100">
        <f t="shared" si="22"/>
        <v>4</v>
      </c>
      <c r="E100">
        <f t="shared" si="23"/>
        <v>3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0.18179999999999999</v>
      </c>
      <c r="C101" t="b">
        <f>IF(AND($B$94&gt;15,B101&gt;0.25),B60)</f>
        <v>0</v>
      </c>
      <c r="D101">
        <f t="shared" si="22"/>
        <v>4</v>
      </c>
      <c r="E101">
        <f t="shared" si="23"/>
        <v>3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17.5703125" bestFit="1" customWidth="1"/>
    <col min="3" max="3" width="15.28515625" bestFit="1" customWidth="1"/>
    <col min="4" max="5" width="12" bestFit="1" customWidth="1"/>
    <col min="6" max="6" width="13.28515625" bestFit="1" customWidth="1"/>
    <col min="7" max="7" width="80" bestFit="1" customWidth="1"/>
    <col min="8" max="8" width="15.5703125" bestFit="1" customWidth="1"/>
    <col min="9" max="9" width="13.42578125" bestFit="1" customWidth="1"/>
    <col min="10" max="10" width="16.28515625" bestFit="1" customWidth="1"/>
    <col min="11" max="11" width="57.28515625" bestFit="1" customWidth="1"/>
    <col min="12" max="19" width="19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3.7109375" bestFit="1" customWidth="1"/>
    <col min="25" max="25" width="14.42578125" bestFit="1" customWidth="1"/>
    <col min="26" max="26" width="15.28515625" bestFit="1" customWidth="1"/>
    <col min="27" max="27" width="15" bestFit="1" customWidth="1"/>
    <col min="28" max="28" width="18.855468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7.570312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1506</v>
      </c>
      <c r="B2" s="1">
        <v>0.71875</v>
      </c>
      <c r="C2" t="s">
        <v>181</v>
      </c>
      <c r="D2" t="s">
        <v>229</v>
      </c>
      <c r="E2" t="s">
        <v>290</v>
      </c>
      <c r="F2">
        <v>6081</v>
      </c>
      <c r="G2" t="s">
        <v>1481</v>
      </c>
      <c r="H2" t="s">
        <v>1482</v>
      </c>
      <c r="I2" s="3" t="s">
        <v>233</v>
      </c>
      <c r="J2" t="s">
        <v>234</v>
      </c>
      <c r="K2" t="s">
        <v>1505</v>
      </c>
      <c r="L2">
        <v>2</v>
      </c>
      <c r="M2">
        <v>101.7</v>
      </c>
      <c r="N2">
        <v>89.023200000000003</v>
      </c>
      <c r="O2">
        <v>35.633400000000002</v>
      </c>
      <c r="P2">
        <v>9.9824000000000002</v>
      </c>
      <c r="Q2">
        <v>6.6797000000000004</v>
      </c>
      <c r="R2">
        <v>0</v>
      </c>
      <c r="S2">
        <v>0</v>
      </c>
      <c r="T2">
        <v>0</v>
      </c>
      <c r="U2">
        <v>0</v>
      </c>
      <c r="V2">
        <v>0</v>
      </c>
      <c r="W2">
        <v>21.4514</v>
      </c>
      <c r="X2" t="s">
        <v>1489</v>
      </c>
      <c r="Y2">
        <v>2.1791</v>
      </c>
      <c r="Z2" t="s">
        <v>1507</v>
      </c>
      <c r="AA2">
        <v>3.1837</v>
      </c>
      <c r="AB2" t="s">
        <v>624</v>
      </c>
      <c r="AC2">
        <v>2.2494999999999998</v>
      </c>
      <c r="AD2">
        <v>33.166400000000003</v>
      </c>
      <c r="AE2">
        <v>324.05849999999998</v>
      </c>
      <c r="AF2">
        <v>1.5</v>
      </c>
      <c r="AG2">
        <v>87</v>
      </c>
    </row>
    <row r="3" spans="1:33">
      <c r="A3" t="s">
        <v>1508</v>
      </c>
      <c r="B3" s="1">
        <v>0.71875</v>
      </c>
      <c r="C3" t="s">
        <v>181</v>
      </c>
      <c r="D3" t="s">
        <v>229</v>
      </c>
      <c r="E3" t="s">
        <v>290</v>
      </c>
      <c r="F3">
        <v>6081</v>
      </c>
      <c r="G3" t="s">
        <v>1481</v>
      </c>
      <c r="H3" t="s">
        <v>1482</v>
      </c>
      <c r="I3" s="3" t="s">
        <v>233</v>
      </c>
      <c r="J3" t="s">
        <v>234</v>
      </c>
      <c r="K3" t="s">
        <v>1505</v>
      </c>
      <c r="L3">
        <v>2</v>
      </c>
      <c r="M3">
        <v>89.506500000000003</v>
      </c>
      <c r="N3">
        <v>55.240600000000001</v>
      </c>
      <c r="O3">
        <v>25.636099999999999</v>
      </c>
      <c r="P3">
        <v>7.8579999999999997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21.0579</v>
      </c>
      <c r="X3" t="s">
        <v>674</v>
      </c>
      <c r="Y3">
        <v>2.4699</v>
      </c>
      <c r="Z3" t="s">
        <v>592</v>
      </c>
      <c r="AA3">
        <v>1.3938999999999999</v>
      </c>
      <c r="AB3" t="s">
        <v>239</v>
      </c>
      <c r="AC3">
        <v>1.9252</v>
      </c>
      <c r="AD3">
        <v>23.1</v>
      </c>
      <c r="AE3">
        <v>249.22819999999999</v>
      </c>
      <c r="AF3">
        <v>1.25</v>
      </c>
      <c r="AG3">
        <v>84</v>
      </c>
    </row>
    <row r="4" spans="1:33">
      <c r="A4" t="s">
        <v>1509</v>
      </c>
      <c r="B4" s="1">
        <v>0.71875</v>
      </c>
      <c r="C4" t="s">
        <v>181</v>
      </c>
      <c r="D4" t="s">
        <v>229</v>
      </c>
      <c r="E4" t="s">
        <v>290</v>
      </c>
      <c r="F4">
        <v>6081</v>
      </c>
      <c r="G4" t="s">
        <v>1481</v>
      </c>
      <c r="H4" t="s">
        <v>1482</v>
      </c>
      <c r="I4" s="3" t="s">
        <v>233</v>
      </c>
      <c r="J4" t="s">
        <v>234</v>
      </c>
      <c r="K4" t="s">
        <v>1505</v>
      </c>
      <c r="L4">
        <v>2</v>
      </c>
      <c r="M4">
        <v>37.256</v>
      </c>
      <c r="N4">
        <v>55.2286</v>
      </c>
      <c r="O4">
        <v>13.5299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10.5657</v>
      </c>
      <c r="X4" t="s">
        <v>1510</v>
      </c>
      <c r="Y4">
        <v>1.1725000000000001</v>
      </c>
      <c r="Z4" t="s">
        <v>1511</v>
      </c>
      <c r="AA4">
        <v>0.2445</v>
      </c>
      <c r="AB4" t="s">
        <v>961</v>
      </c>
      <c r="AC4">
        <v>2.0457000000000001</v>
      </c>
      <c r="AD4">
        <v>29.431899999999999</v>
      </c>
      <c r="AE4">
        <v>170.072</v>
      </c>
      <c r="AF4">
        <v>20</v>
      </c>
      <c r="AG4">
        <v>0</v>
      </c>
    </row>
    <row r="5" spans="1:33">
      <c r="A5" t="s">
        <v>1512</v>
      </c>
      <c r="B5" s="1">
        <v>0.71875</v>
      </c>
      <c r="C5" t="s">
        <v>181</v>
      </c>
      <c r="D5" t="s">
        <v>229</v>
      </c>
      <c r="E5" t="s">
        <v>290</v>
      </c>
      <c r="F5">
        <v>6081</v>
      </c>
      <c r="G5" t="s">
        <v>1481</v>
      </c>
      <c r="H5" t="s">
        <v>1482</v>
      </c>
      <c r="I5" s="3" t="s">
        <v>233</v>
      </c>
      <c r="J5" t="s">
        <v>234</v>
      </c>
      <c r="K5" t="s">
        <v>1505</v>
      </c>
      <c r="L5">
        <v>2</v>
      </c>
      <c r="M5">
        <v>45.266199999999998</v>
      </c>
      <c r="N5">
        <v>50.519599999999997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18.010000000000002</v>
      </c>
      <c r="X5" t="s">
        <v>1513</v>
      </c>
      <c r="Y5">
        <v>0.61560000000000004</v>
      </c>
      <c r="Z5" t="s">
        <v>1393</v>
      </c>
      <c r="AA5">
        <v>1.4384999999999999</v>
      </c>
      <c r="AB5" t="s">
        <v>274</v>
      </c>
      <c r="AC5">
        <v>1.4413</v>
      </c>
      <c r="AD5">
        <v>4.5999999999999996</v>
      </c>
      <c r="AE5">
        <v>165.31180000000001</v>
      </c>
      <c r="AF5">
        <v>14</v>
      </c>
      <c r="AG5">
        <v>0</v>
      </c>
    </row>
    <row r="6" spans="1:33">
      <c r="A6" t="s">
        <v>1514</v>
      </c>
      <c r="B6" s="1">
        <v>0.71875</v>
      </c>
      <c r="C6" t="s">
        <v>181</v>
      </c>
      <c r="D6" t="s">
        <v>229</v>
      </c>
      <c r="E6" t="s">
        <v>290</v>
      </c>
      <c r="F6">
        <v>6081</v>
      </c>
      <c r="G6" t="s">
        <v>1481</v>
      </c>
      <c r="H6" t="s">
        <v>1482</v>
      </c>
      <c r="I6" s="3" t="s">
        <v>233</v>
      </c>
      <c r="J6" t="s">
        <v>234</v>
      </c>
      <c r="K6" t="s">
        <v>1505</v>
      </c>
      <c r="L6">
        <v>2</v>
      </c>
      <c r="M6">
        <v>41.501800000000003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12.1343</v>
      </c>
      <c r="X6" t="s">
        <v>1494</v>
      </c>
      <c r="Y6">
        <v>2.5731999999999999</v>
      </c>
      <c r="Z6" t="s">
        <v>1515</v>
      </c>
      <c r="AA6">
        <v>0.81189999999999996</v>
      </c>
      <c r="AB6" t="s">
        <v>1108</v>
      </c>
      <c r="AC6">
        <v>0.97560000000000002</v>
      </c>
      <c r="AD6">
        <v>2.1</v>
      </c>
      <c r="AE6">
        <v>123.2209</v>
      </c>
      <c r="AF6">
        <v>25</v>
      </c>
      <c r="AG6">
        <v>0</v>
      </c>
    </row>
    <row r="7" spans="1:33">
      <c r="A7" t="s">
        <v>1516</v>
      </c>
      <c r="B7" s="1">
        <v>0.71875</v>
      </c>
      <c r="C7" t="s">
        <v>181</v>
      </c>
      <c r="D7" t="s">
        <v>229</v>
      </c>
      <c r="E7" t="s">
        <v>290</v>
      </c>
      <c r="F7">
        <v>6081</v>
      </c>
      <c r="G7" t="s">
        <v>1481</v>
      </c>
      <c r="H7" t="s">
        <v>1482</v>
      </c>
      <c r="I7" s="3" t="s">
        <v>233</v>
      </c>
      <c r="J7" t="s">
        <v>234</v>
      </c>
      <c r="K7" t="s">
        <v>1505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 t="s">
        <v>391</v>
      </c>
      <c r="Y7">
        <v>1.9327000000000001</v>
      </c>
      <c r="Z7" t="s">
        <v>1507</v>
      </c>
      <c r="AA7">
        <v>2.3837000000000002</v>
      </c>
      <c r="AB7" t="s">
        <v>239</v>
      </c>
      <c r="AC7">
        <v>1.9252</v>
      </c>
      <c r="AD7">
        <v>3.6</v>
      </c>
      <c r="AE7">
        <v>9.8415999999999997</v>
      </c>
      <c r="AF7">
        <v>12</v>
      </c>
      <c r="AG7">
        <v>0</v>
      </c>
    </row>
    <row r="8" spans="1:33">
      <c r="A8" t="s">
        <v>1517</v>
      </c>
      <c r="B8" s="1">
        <v>0.71875</v>
      </c>
      <c r="C8" t="s">
        <v>181</v>
      </c>
      <c r="D8" t="s">
        <v>229</v>
      </c>
      <c r="E8" t="s">
        <v>290</v>
      </c>
      <c r="F8">
        <v>6081</v>
      </c>
      <c r="G8" t="s">
        <v>1481</v>
      </c>
      <c r="H8" t="s">
        <v>1482</v>
      </c>
      <c r="I8" s="3" t="s">
        <v>233</v>
      </c>
      <c r="J8" t="s">
        <v>234</v>
      </c>
      <c r="K8" t="s">
        <v>1505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 t="s">
        <v>1518</v>
      </c>
      <c r="Y8">
        <v>0.91590000000000005</v>
      </c>
      <c r="Z8" t="s">
        <v>1259</v>
      </c>
      <c r="AA8">
        <v>1.6069</v>
      </c>
      <c r="AB8" t="s">
        <v>624</v>
      </c>
      <c r="AC8">
        <v>2.2494999999999998</v>
      </c>
      <c r="AD8">
        <v>3.6</v>
      </c>
      <c r="AE8">
        <v>8.3722999999999992</v>
      </c>
      <c r="AF8">
        <v>12</v>
      </c>
      <c r="AG8">
        <v>0</v>
      </c>
    </row>
    <row r="51" spans="1:33" hidden="1" outlineLevel="1">
      <c r="A51" t="str">
        <f>C2</f>
        <v>Chelmsford City</v>
      </c>
      <c r="B51">
        <f>B2</f>
        <v>0.71875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Winter Light</v>
      </c>
      <c r="L52" t="str">
        <f t="shared" si="0"/>
        <v>Winter Light</v>
      </c>
      <c r="M52" t="str">
        <f t="shared" si="0"/>
        <v>Winter Light</v>
      </c>
      <c r="N52" t="str">
        <f t="shared" ref="N52:N91" si="1">INDEX($A$2:$A$20,(MATCH(LARGE(W$2:W$20,$J52),W$2:W$20,0)))</f>
        <v>Winter Light</v>
      </c>
      <c r="O52" t="str">
        <f t="shared" ref="O52:O91" si="2">INDEX($A$2:$A$20,(MATCH(LARGE(AA$2:AA$20,$J52),AA$2:AA$20,0)))</f>
        <v>Winter Light</v>
      </c>
      <c r="P52" t="str">
        <f t="shared" ref="P52:P91" si="3">INDEX($A$2:$A$20,(MATCH(LARGE(Y$2:Y$20,$J52),Y$2:Y$20,0)))</f>
        <v>Catheadans Fiyah</v>
      </c>
      <c r="Q52" t="str">
        <f t="shared" ref="Q52:Q91" si="4">INDEX($A$2:$A$20,(MATCH(LARGE(Y$2:Y$20,$J52),Y$2:Y$20,0)))</f>
        <v>Catheadans Fiyah</v>
      </c>
      <c r="R52" t="str">
        <f t="shared" ref="R52:R91" si="5">INDEX($A$2:$A$20,(MATCH(LARGE(AD$2:AD$20,$J52),AD$2:AD$20,0)))</f>
        <v>Winter Light</v>
      </c>
      <c r="S52" t="str">
        <f t="shared" ref="S52:S80" si="6">A2</f>
        <v>Winter Light</v>
      </c>
      <c r="V52">
        <f t="shared" ref="V52:V80" si="7">SUM(Y52:AF52)</f>
        <v>54</v>
      </c>
      <c r="W52">
        <f t="shared" ref="W52:W80" si="8">V52-AG2</f>
        <v>-33</v>
      </c>
      <c r="X52">
        <f t="shared" ref="X52:X60" si="9">IF(ISNA(W52),"",W52)</f>
        <v>-33</v>
      </c>
      <c r="Y52">
        <f t="shared" ref="Y52:AA80" si="10">(($H$63+1)-(RANK(M2,M$2:M$30)))</f>
        <v>7</v>
      </c>
      <c r="Z52">
        <f t="shared" si="10"/>
        <v>7</v>
      </c>
      <c r="AA52">
        <f t="shared" si="10"/>
        <v>7</v>
      </c>
      <c r="AB52">
        <f t="shared" ref="AB52:AB80" si="11">(($H$63+1)-(RANK(W2,W$2:W$30)))</f>
        <v>7</v>
      </c>
      <c r="AC52">
        <f t="shared" ref="AC52:AC80" si="12">(($H$63+1)-(RANK(Y2,Y$2:Y$30)))</f>
        <v>5</v>
      </c>
      <c r="AD52">
        <f t="shared" ref="AD52:AD80" si="13">(($H$63+1)-(RANK(AA2,AA$2:AA$30)))</f>
        <v>7</v>
      </c>
      <c r="AE52">
        <f t="shared" ref="AE52:AF80" si="14">(($H$63+1)-(RANK(AC2,AC$2:AC$30)))</f>
        <v>7</v>
      </c>
      <c r="AF52">
        <f t="shared" si="14"/>
        <v>7</v>
      </c>
      <c r="AG52" t="str">
        <f>INDEX(S52:S92, MATCH(LARGE(X52:X92, 1),X52:X92, 0))</f>
        <v>The Galla Girl (IRE)</v>
      </c>
    </row>
    <row r="53" spans="1:33" hidden="1" outlineLevel="1">
      <c r="A53" t="s">
        <v>43</v>
      </c>
      <c r="B53" t="str">
        <f>A2</f>
        <v>Winter Light</v>
      </c>
      <c r="C53">
        <f>AE2</f>
        <v>324.05849999999998</v>
      </c>
      <c r="D53">
        <f>AG2</f>
        <v>87</v>
      </c>
      <c r="E53">
        <f>C53-D53</f>
        <v>237.05849999999998</v>
      </c>
      <c r="F53">
        <f>SUMIF(B53:B61, B53, G53:G61)</f>
        <v>0.73303542167196889</v>
      </c>
      <c r="G53">
        <f>(1/C53)*(C53-C54)</f>
        <v>0.2309160228785852</v>
      </c>
      <c r="H53">
        <f>AF2</f>
        <v>1.5</v>
      </c>
      <c r="J53">
        <v>2</v>
      </c>
      <c r="K53" t="str">
        <f t="shared" si="0"/>
        <v>Collect Call (IRE)</v>
      </c>
      <c r="L53" t="str">
        <f t="shared" si="0"/>
        <v>Collect Call (IRE)</v>
      </c>
      <c r="M53" t="str">
        <f t="shared" si="0"/>
        <v>Collect Call (IRE)</v>
      </c>
      <c r="N53" t="str">
        <f t="shared" si="1"/>
        <v>Collect Call (IRE)</v>
      </c>
      <c r="O53" t="str">
        <f t="shared" si="2"/>
        <v>Pretty Eyes (IRE)</v>
      </c>
      <c r="P53" t="str">
        <f t="shared" si="3"/>
        <v>Collect Call (IRE)</v>
      </c>
      <c r="Q53" t="str">
        <f t="shared" si="4"/>
        <v>Collect Call (IRE)</v>
      </c>
      <c r="R53" t="str">
        <f t="shared" si="5"/>
        <v>The Galla Girl (IRE)</v>
      </c>
      <c r="S53" t="str">
        <f t="shared" si="6"/>
        <v>Collect Call (IRE)</v>
      </c>
      <c r="V53">
        <f t="shared" si="7"/>
        <v>42</v>
      </c>
      <c r="W53">
        <f t="shared" si="8"/>
        <v>-42</v>
      </c>
      <c r="X53">
        <f t="shared" si="9"/>
        <v>-42</v>
      </c>
      <c r="Y53">
        <f t="shared" si="10"/>
        <v>6</v>
      </c>
      <c r="Z53">
        <f t="shared" si="10"/>
        <v>6</v>
      </c>
      <c r="AA53">
        <f t="shared" si="10"/>
        <v>6</v>
      </c>
      <c r="AB53">
        <f t="shared" si="11"/>
        <v>6</v>
      </c>
      <c r="AC53">
        <f t="shared" si="12"/>
        <v>6</v>
      </c>
      <c r="AD53">
        <f t="shared" si="13"/>
        <v>3</v>
      </c>
      <c r="AE53">
        <f t="shared" si="14"/>
        <v>4</v>
      </c>
      <c r="AF53">
        <f t="shared" si="14"/>
        <v>5</v>
      </c>
    </row>
    <row r="54" spans="1:33" hidden="1" outlineLevel="1">
      <c r="A54" t="s">
        <v>44</v>
      </c>
      <c r="B54" t="str">
        <f>A3</f>
        <v>Collect Call (IRE)</v>
      </c>
      <c r="C54">
        <f>AE3</f>
        <v>249.22819999999999</v>
      </c>
      <c r="D54">
        <f>AG3</f>
        <v>84</v>
      </c>
      <c r="E54">
        <f t="shared" ref="E54:E55" si="15">C54-D54</f>
        <v>165.22819999999999</v>
      </c>
      <c r="F54">
        <f ca="1">SUMIF(B53:B64, B54, G53:G61)</f>
        <v>0</v>
      </c>
      <c r="H54">
        <f>AF3</f>
        <v>1.25</v>
      </c>
      <c r="J54">
        <v>3</v>
      </c>
      <c r="K54" t="str">
        <f t="shared" si="0"/>
        <v>Congress Place (IRE)</v>
      </c>
      <c r="L54" t="str">
        <f t="shared" si="0"/>
        <v>The Galla Girl (IRE)</v>
      </c>
      <c r="M54" t="str">
        <f t="shared" si="0"/>
        <v>The Galla Girl (IRE)</v>
      </c>
      <c r="N54" t="str">
        <f t="shared" si="1"/>
        <v>Congress Place (IRE)</v>
      </c>
      <c r="O54" t="str">
        <f t="shared" si="2"/>
        <v>Bethena</v>
      </c>
      <c r="P54" t="str">
        <f t="shared" si="3"/>
        <v>Winter Light</v>
      </c>
      <c r="Q54" t="str">
        <f t="shared" si="4"/>
        <v>Winter Light</v>
      </c>
      <c r="R54" t="str">
        <f t="shared" si="5"/>
        <v>Collect Call (IRE)</v>
      </c>
      <c r="S54" t="str">
        <f t="shared" si="6"/>
        <v>The Galla Girl (IRE)</v>
      </c>
      <c r="V54">
        <f t="shared" si="7"/>
        <v>31</v>
      </c>
      <c r="W54">
        <f t="shared" si="8"/>
        <v>31</v>
      </c>
      <c r="X54">
        <f t="shared" si="9"/>
        <v>31</v>
      </c>
      <c r="Y54">
        <f t="shared" si="10"/>
        <v>3</v>
      </c>
      <c r="Z54">
        <f t="shared" si="10"/>
        <v>5</v>
      </c>
      <c r="AA54">
        <f t="shared" si="10"/>
        <v>5</v>
      </c>
      <c r="AB54">
        <f t="shared" si="11"/>
        <v>3</v>
      </c>
      <c r="AC54">
        <f t="shared" si="12"/>
        <v>3</v>
      </c>
      <c r="AD54">
        <f t="shared" si="13"/>
        <v>1</v>
      </c>
      <c r="AE54">
        <f t="shared" si="14"/>
        <v>5</v>
      </c>
      <c r="AF54">
        <f t="shared" si="14"/>
        <v>6</v>
      </c>
    </row>
    <row r="55" spans="1:33" hidden="1" outlineLevel="1">
      <c r="A55" t="s">
        <v>45</v>
      </c>
      <c r="B55" t="str">
        <f>A4</f>
        <v>The Galla Girl (IRE)</v>
      </c>
      <c r="C55">
        <f>AE4</f>
        <v>170.072</v>
      </c>
      <c r="D55">
        <f>AG4</f>
        <v>0</v>
      </c>
      <c r="E55">
        <f t="shared" si="15"/>
        <v>170.072</v>
      </c>
      <c r="F55">
        <f ca="1">SUMIF(B53:B64, B55, G53:G61)</f>
        <v>0</v>
      </c>
      <c r="H55">
        <f>AF4</f>
        <v>20</v>
      </c>
      <c r="J55">
        <v>4</v>
      </c>
      <c r="K55" t="str">
        <f t="shared" si="0"/>
        <v>Catheadans Fiyah</v>
      </c>
      <c r="L55" t="str">
        <f t="shared" si="0"/>
        <v>Congress Place (IRE)</v>
      </c>
      <c r="M55" t="str">
        <f t="shared" si="0"/>
        <v>Congress Place (IRE)</v>
      </c>
      <c r="N55" t="str">
        <f t="shared" si="1"/>
        <v>Catheadans Fiyah</v>
      </c>
      <c r="O55" t="str">
        <f t="shared" si="2"/>
        <v>Congress Place (IRE)</v>
      </c>
      <c r="P55" t="str">
        <f t="shared" si="3"/>
        <v>Pretty Eyes (IRE)</v>
      </c>
      <c r="Q55" t="str">
        <f t="shared" si="4"/>
        <v>Pretty Eyes (IRE)</v>
      </c>
      <c r="R55" t="str">
        <f t="shared" si="5"/>
        <v>Congress Place (IRE)</v>
      </c>
      <c r="S55" t="str">
        <f t="shared" si="6"/>
        <v>Congress Place (IRE)</v>
      </c>
      <c r="V55">
        <f t="shared" si="7"/>
        <v>29</v>
      </c>
      <c r="W55">
        <f t="shared" si="8"/>
        <v>29</v>
      </c>
      <c r="X55">
        <f t="shared" si="9"/>
        <v>29</v>
      </c>
      <c r="Y55">
        <f t="shared" si="10"/>
        <v>5</v>
      </c>
      <c r="Z55">
        <f t="shared" si="10"/>
        <v>4</v>
      </c>
      <c r="AA55">
        <f t="shared" si="10"/>
        <v>4</v>
      </c>
      <c r="AB55">
        <f t="shared" si="11"/>
        <v>5</v>
      </c>
      <c r="AC55">
        <f t="shared" si="12"/>
        <v>1</v>
      </c>
      <c r="AD55">
        <f t="shared" si="13"/>
        <v>4</v>
      </c>
      <c r="AE55">
        <f t="shared" si="14"/>
        <v>2</v>
      </c>
      <c r="AF55">
        <f t="shared" si="14"/>
        <v>4</v>
      </c>
    </row>
    <row r="56" spans="1:33" hidden="1" outlineLevel="1">
      <c r="A56" t="s">
        <v>46</v>
      </c>
      <c r="B56" t="str">
        <f>INDEX(A$2:A$20,MATCH(C56,M$2:M$20,0))</f>
        <v>Winter Light</v>
      </c>
      <c r="C56">
        <f>LARGE(M$2:M$20, D56)</f>
        <v>101.7</v>
      </c>
      <c r="D56">
        <v>1</v>
      </c>
      <c r="E56">
        <f>LARGE(M$2:M$20, F56)</f>
        <v>89.506500000000003</v>
      </c>
      <c r="F56">
        <v>2</v>
      </c>
      <c r="G56">
        <f t="shared" ref="G56:G61" si="16">IF(C56&gt;0, (1/C56)*(C56-E56), 0.1)</f>
        <v>0.11989675516224188</v>
      </c>
      <c r="H56">
        <f t="shared" ref="H56:H61" si="17">INDEX(AF$2:AF$20,MATCH(B56,A$2:A$20,0))</f>
        <v>1.5</v>
      </c>
      <c r="J56">
        <v>5</v>
      </c>
      <c r="K56" t="str">
        <f t="shared" si="0"/>
        <v>The Galla Girl (IRE)</v>
      </c>
      <c r="L56" t="str">
        <f t="shared" si="0"/>
        <v>Catheadans Fiyah</v>
      </c>
      <c r="M56" t="str">
        <f t="shared" si="0"/>
        <v>Congress Place (IRE)</v>
      </c>
      <c r="N56" t="str">
        <f t="shared" si="1"/>
        <v>The Galla Girl (IRE)</v>
      </c>
      <c r="O56" t="str">
        <f t="shared" si="2"/>
        <v>Collect Call (IRE)</v>
      </c>
      <c r="P56" t="str">
        <f t="shared" si="3"/>
        <v>The Galla Girl (IRE)</v>
      </c>
      <c r="Q56" t="str">
        <f t="shared" si="4"/>
        <v>The Galla Girl (IRE)</v>
      </c>
      <c r="R56" t="str">
        <f t="shared" si="5"/>
        <v>Pretty Eyes (IRE)</v>
      </c>
      <c r="S56" t="str">
        <f t="shared" si="6"/>
        <v>Catheadans Fiyah</v>
      </c>
      <c r="V56">
        <f t="shared" si="7"/>
        <v>26</v>
      </c>
      <c r="W56">
        <f t="shared" si="8"/>
        <v>26</v>
      </c>
      <c r="X56">
        <f t="shared" si="9"/>
        <v>26</v>
      </c>
      <c r="Y56">
        <f t="shared" si="10"/>
        <v>4</v>
      </c>
      <c r="Z56">
        <f t="shared" si="10"/>
        <v>3</v>
      </c>
      <c r="AA56">
        <f t="shared" si="10"/>
        <v>4</v>
      </c>
      <c r="AB56">
        <f t="shared" si="11"/>
        <v>4</v>
      </c>
      <c r="AC56">
        <f t="shared" si="12"/>
        <v>7</v>
      </c>
      <c r="AD56">
        <f t="shared" si="13"/>
        <v>2</v>
      </c>
      <c r="AE56">
        <f t="shared" si="14"/>
        <v>1</v>
      </c>
      <c r="AF56">
        <f t="shared" si="14"/>
        <v>1</v>
      </c>
    </row>
    <row r="57" spans="1:33" hidden="1" outlineLevel="1">
      <c r="A57" t="s">
        <v>25</v>
      </c>
      <c r="B57" t="str">
        <f>INDEX(A$2:A$20,MATCH(C57,W$2:W$20,0))</f>
        <v>Winter Light</v>
      </c>
      <c r="C57">
        <f>LARGE(W$2:W$20, D57)</f>
        <v>21.4514</v>
      </c>
      <c r="D57">
        <v>1</v>
      </c>
      <c r="E57">
        <f>LARGE(W$2:W$20, F57)</f>
        <v>21.0579</v>
      </c>
      <c r="F57">
        <v>2</v>
      </c>
      <c r="G57">
        <f t="shared" si="16"/>
        <v>1.8343791081234771E-2</v>
      </c>
      <c r="H57">
        <f t="shared" si="17"/>
        <v>1.5</v>
      </c>
      <c r="J57">
        <v>6</v>
      </c>
      <c r="K57" t="str">
        <f t="shared" si="0"/>
        <v>Pretty Eyes (IRE)</v>
      </c>
      <c r="L57" t="str">
        <f t="shared" si="0"/>
        <v>Catheadans Fiyah</v>
      </c>
      <c r="M57" t="str">
        <f t="shared" si="0"/>
        <v>Congress Place (IRE)</v>
      </c>
      <c r="N57" t="str">
        <f t="shared" si="1"/>
        <v>Pretty Eyes (IRE)</v>
      </c>
      <c r="O57" t="str">
        <f t="shared" si="2"/>
        <v>Catheadans Fiyah</v>
      </c>
      <c r="P57" t="str">
        <f t="shared" si="3"/>
        <v>Bethena</v>
      </c>
      <c r="Q57" t="str">
        <f t="shared" si="4"/>
        <v>Bethena</v>
      </c>
      <c r="R57" t="str">
        <f t="shared" si="5"/>
        <v>Pretty Eyes (IRE)</v>
      </c>
      <c r="S57" t="str">
        <f t="shared" si="6"/>
        <v>Pretty Eyes (IRE)</v>
      </c>
      <c r="V57">
        <f t="shared" si="7"/>
        <v>28</v>
      </c>
      <c r="W57">
        <f t="shared" si="8"/>
        <v>28</v>
      </c>
      <c r="X57">
        <f t="shared" si="9"/>
        <v>28</v>
      </c>
      <c r="Y57">
        <f t="shared" si="10"/>
        <v>2</v>
      </c>
      <c r="Z57">
        <f t="shared" si="10"/>
        <v>3</v>
      </c>
      <c r="AA57">
        <f t="shared" si="10"/>
        <v>4</v>
      </c>
      <c r="AB57">
        <f t="shared" si="11"/>
        <v>2</v>
      </c>
      <c r="AC57">
        <f t="shared" si="12"/>
        <v>4</v>
      </c>
      <c r="AD57">
        <f t="shared" si="13"/>
        <v>6</v>
      </c>
      <c r="AE57">
        <f t="shared" si="14"/>
        <v>4</v>
      </c>
      <c r="AF57">
        <f t="shared" si="14"/>
        <v>3</v>
      </c>
    </row>
    <row r="58" spans="1:33" hidden="1" outlineLevel="1">
      <c r="A58" t="s">
        <v>28</v>
      </c>
      <c r="B58" t="str">
        <f>INDEX(A$2:A$20,MATCH(C58,AA$2:AA$20,0))</f>
        <v>Winter Light</v>
      </c>
      <c r="C58">
        <f>LARGE(AA$2:AA$20, D58)</f>
        <v>3.1837</v>
      </c>
      <c r="D58">
        <v>1</v>
      </c>
      <c r="E58">
        <f>LARGE(AA$2:AA$20, F58)</f>
        <v>2.3837000000000002</v>
      </c>
      <c r="F58">
        <v>2</v>
      </c>
      <c r="G58">
        <f t="shared" si="16"/>
        <v>0.25127995728240721</v>
      </c>
      <c r="H58">
        <f t="shared" si="17"/>
        <v>1.5</v>
      </c>
      <c r="J58">
        <v>7</v>
      </c>
      <c r="K58" t="str">
        <f t="shared" si="0"/>
        <v>Pretty Eyes (IRE)</v>
      </c>
      <c r="L58" t="str">
        <f t="shared" si="0"/>
        <v>Catheadans Fiyah</v>
      </c>
      <c r="M58" t="str">
        <f t="shared" si="0"/>
        <v>Congress Place (IRE)</v>
      </c>
      <c r="N58" t="str">
        <f t="shared" si="1"/>
        <v>Pretty Eyes (IRE)</v>
      </c>
      <c r="O58" t="str">
        <f t="shared" si="2"/>
        <v>The Galla Girl (IRE)</v>
      </c>
      <c r="P58" t="str">
        <f t="shared" si="3"/>
        <v>Congress Place (IRE)</v>
      </c>
      <c r="Q58" t="str">
        <f t="shared" si="4"/>
        <v>Congress Place (IRE)</v>
      </c>
      <c r="R58" t="str">
        <f t="shared" si="5"/>
        <v>Catheadans Fiyah</v>
      </c>
      <c r="S58" t="str">
        <f t="shared" si="6"/>
        <v>Bethena</v>
      </c>
      <c r="V58">
        <f t="shared" si="7"/>
        <v>28</v>
      </c>
      <c r="W58">
        <f t="shared" si="8"/>
        <v>28</v>
      </c>
      <c r="X58">
        <f t="shared" si="9"/>
        <v>28</v>
      </c>
      <c r="Y58">
        <f t="shared" si="10"/>
        <v>2</v>
      </c>
      <c r="Z58">
        <f t="shared" si="10"/>
        <v>3</v>
      </c>
      <c r="AA58">
        <f t="shared" si="10"/>
        <v>4</v>
      </c>
      <c r="AB58">
        <f t="shared" si="11"/>
        <v>2</v>
      </c>
      <c r="AC58">
        <f t="shared" si="12"/>
        <v>2</v>
      </c>
      <c r="AD58">
        <f t="shared" si="13"/>
        <v>5</v>
      </c>
      <c r="AE58">
        <f t="shared" si="14"/>
        <v>7</v>
      </c>
      <c r="AF58">
        <f t="shared" si="14"/>
        <v>3</v>
      </c>
    </row>
    <row r="59" spans="1:33" hidden="1" outlineLevel="1">
      <c r="A59" t="s">
        <v>30</v>
      </c>
      <c r="B59" t="str">
        <f>INDEX(A$2:A$20,MATCH(C59,AC$2:AC$20,0))</f>
        <v>Winter Light</v>
      </c>
      <c r="C59">
        <f>LARGE(AC$2:AC$20, D59)</f>
        <v>2.2494999999999998</v>
      </c>
      <c r="D59">
        <v>1</v>
      </c>
      <c r="E59">
        <f>LARGE(AC$2:AC$20, F59)</f>
        <v>2.2494999999999998</v>
      </c>
      <c r="F59">
        <v>2</v>
      </c>
      <c r="G59">
        <f t="shared" si="16"/>
        <v>0</v>
      </c>
      <c r="H59">
        <f t="shared" si="17"/>
        <v>1.5</v>
      </c>
      <c r="J59">
        <v>8</v>
      </c>
      <c r="K59" t="e">
        <f t="shared" si="0"/>
        <v>#NUM!</v>
      </c>
      <c r="L59" t="e">
        <f t="shared" si="0"/>
        <v>#NUM!</v>
      </c>
      <c r="M59" t="e">
        <f t="shared" si="0"/>
        <v>#NUM!</v>
      </c>
      <c r="N59" t="e">
        <f t="shared" si="1"/>
        <v>#NUM!</v>
      </c>
      <c r="O59" t="e">
        <f t="shared" si="2"/>
        <v>#NUM!</v>
      </c>
      <c r="P59" t="e">
        <f t="shared" si="3"/>
        <v>#NUM!</v>
      </c>
      <c r="Q59" t="e">
        <f t="shared" si="4"/>
        <v>#NUM!</v>
      </c>
      <c r="R59" t="e">
        <f t="shared" si="5"/>
        <v>#NUM!</v>
      </c>
      <c r="S59">
        <f t="shared" si="6"/>
        <v>0</v>
      </c>
      <c r="V59" t="e">
        <f t="shared" si="7"/>
        <v>#N/A</v>
      </c>
      <c r="W59" t="e">
        <f t="shared" si="8"/>
        <v>#N/A</v>
      </c>
      <c r="X59" t="str">
        <f t="shared" si="9"/>
        <v/>
      </c>
      <c r="Y59">
        <f t="shared" si="10"/>
        <v>2</v>
      </c>
      <c r="Z59">
        <f t="shared" si="10"/>
        <v>3</v>
      </c>
      <c r="AA59">
        <f t="shared" si="10"/>
        <v>4</v>
      </c>
      <c r="AB59">
        <f t="shared" si="11"/>
        <v>2</v>
      </c>
      <c r="AC59" t="e">
        <f t="shared" si="12"/>
        <v>#N/A</v>
      </c>
      <c r="AD59" t="e">
        <f t="shared" si="13"/>
        <v>#N/A</v>
      </c>
      <c r="AE59" t="e">
        <f t="shared" si="14"/>
        <v>#N/A</v>
      </c>
      <c r="AF59" t="e">
        <f t="shared" si="14"/>
        <v>#N/A</v>
      </c>
    </row>
    <row r="60" spans="1:33" hidden="1" outlineLevel="1">
      <c r="A60" t="s">
        <v>26</v>
      </c>
      <c r="B60" t="str">
        <f>INDEX(A$2:A$20,MATCH(C60,Y$2:Y$20,0))</f>
        <v>Catheadans Fiyah</v>
      </c>
      <c r="C60">
        <f>LARGE(Y$2:Y$20, D60)</f>
        <v>2.5731999999999999</v>
      </c>
      <c r="D60">
        <v>1</v>
      </c>
      <c r="E60">
        <f>LARGE(Y$2:Y$20, F60)</f>
        <v>2.4699</v>
      </c>
      <c r="F60">
        <v>2</v>
      </c>
      <c r="G60">
        <f t="shared" si="16"/>
        <v>4.0144567076014284E-2</v>
      </c>
      <c r="H60">
        <f t="shared" si="17"/>
        <v>25</v>
      </c>
      <c r="J60">
        <v>9</v>
      </c>
      <c r="K60" t="e">
        <f t="shared" si="0"/>
        <v>#NUM!</v>
      </c>
      <c r="L60" t="e">
        <f t="shared" si="0"/>
        <v>#NUM!</v>
      </c>
      <c r="M60" t="e">
        <f t="shared" si="0"/>
        <v>#NUM!</v>
      </c>
      <c r="N60" t="e">
        <f t="shared" si="1"/>
        <v>#NUM!</v>
      </c>
      <c r="O60" t="e">
        <f t="shared" si="2"/>
        <v>#NUM!</v>
      </c>
      <c r="P60" t="e">
        <f t="shared" si="3"/>
        <v>#NUM!</v>
      </c>
      <c r="Q60" t="e">
        <f t="shared" si="4"/>
        <v>#NUM!</v>
      </c>
      <c r="R60" t="e">
        <f t="shared" si="5"/>
        <v>#NUM!</v>
      </c>
      <c r="S60">
        <f t="shared" si="6"/>
        <v>0</v>
      </c>
      <c r="V60" t="e">
        <f t="shared" si="7"/>
        <v>#N/A</v>
      </c>
      <c r="W60" t="e">
        <f t="shared" si="8"/>
        <v>#N/A</v>
      </c>
      <c r="X60" t="str">
        <f t="shared" si="9"/>
        <v/>
      </c>
      <c r="Y60">
        <f t="shared" si="10"/>
        <v>2</v>
      </c>
      <c r="Z60">
        <f t="shared" si="10"/>
        <v>3</v>
      </c>
      <c r="AA60">
        <f t="shared" si="10"/>
        <v>4</v>
      </c>
      <c r="AB60">
        <f t="shared" si="11"/>
        <v>2</v>
      </c>
      <c r="AC60" t="e">
        <f t="shared" si="12"/>
        <v>#N/A</v>
      </c>
      <c r="AD60" t="e">
        <f t="shared" si="13"/>
        <v>#N/A</v>
      </c>
      <c r="AE60" t="e">
        <f t="shared" si="14"/>
        <v>#N/A</v>
      </c>
      <c r="AF60" t="e">
        <f t="shared" si="14"/>
        <v>#N/A</v>
      </c>
    </row>
    <row r="61" spans="1:33" hidden="1" outlineLevel="1">
      <c r="A61" t="s">
        <v>47</v>
      </c>
      <c r="B61" t="str">
        <f>INDEX(A$2:A$20,MATCH(C61,AD$2:AD$20,0))</f>
        <v>Winter Light</v>
      </c>
      <c r="C61">
        <f>LARGE(AD$2:AD$20, D61)</f>
        <v>33.166400000000003</v>
      </c>
      <c r="D61">
        <v>1</v>
      </c>
      <c r="E61">
        <f>LARGE(AD$2:AD$20, F61)</f>
        <v>29.431899999999999</v>
      </c>
      <c r="F61">
        <v>2</v>
      </c>
      <c r="G61">
        <f t="shared" si="16"/>
        <v>0.11259889526749975</v>
      </c>
      <c r="H61">
        <f t="shared" si="17"/>
        <v>1.5</v>
      </c>
      <c r="J61">
        <v>10</v>
      </c>
      <c r="K61" t="e">
        <f t="shared" si="0"/>
        <v>#NUM!</v>
      </c>
      <c r="L61" t="e">
        <f t="shared" si="0"/>
        <v>#NUM!</v>
      </c>
      <c r="M61" t="e">
        <f t="shared" si="0"/>
        <v>#NUM!</v>
      </c>
      <c r="N61" t="e">
        <f t="shared" si="1"/>
        <v>#NUM!</v>
      </c>
      <c r="O61" t="e">
        <f t="shared" si="2"/>
        <v>#NUM!</v>
      </c>
      <c r="P61" t="e">
        <f t="shared" si="3"/>
        <v>#NUM!</v>
      </c>
      <c r="Q61" t="e">
        <f t="shared" si="4"/>
        <v>#NUM!</v>
      </c>
      <c r="R61" t="e">
        <f t="shared" si="5"/>
        <v>#NUM!</v>
      </c>
      <c r="S61">
        <f t="shared" si="6"/>
        <v>0</v>
      </c>
      <c r="V61" t="e">
        <f t="shared" si="7"/>
        <v>#N/A</v>
      </c>
      <c r="W61" t="e">
        <f t="shared" si="8"/>
        <v>#N/A</v>
      </c>
      <c r="X61" t="str">
        <f>IF(ISNA(W61),"",W61)</f>
        <v/>
      </c>
      <c r="Y61">
        <f t="shared" si="10"/>
        <v>2</v>
      </c>
      <c r="Z61">
        <f t="shared" si="10"/>
        <v>3</v>
      </c>
      <c r="AA61">
        <f t="shared" si="10"/>
        <v>4</v>
      </c>
      <c r="AB61">
        <f t="shared" si="11"/>
        <v>2</v>
      </c>
      <c r="AC61" t="e">
        <f t="shared" si="12"/>
        <v>#N/A</v>
      </c>
      <c r="AD61" t="e">
        <f t="shared" si="13"/>
        <v>#N/A</v>
      </c>
      <c r="AE61" t="e">
        <f t="shared" si="14"/>
        <v>#N/A</v>
      </c>
      <c r="AF61" t="e">
        <f t="shared" si="14"/>
        <v>#N/A</v>
      </c>
    </row>
    <row r="62" spans="1:33" hidden="1" outlineLevel="1">
      <c r="A62" t="s">
        <v>116</v>
      </c>
      <c r="B62" t="str">
        <f>IF(OR(D2="5f ", D2="6f ", D2="7f ", D2="1m "), B57, IF(J2="2yo", B59, B53))</f>
        <v>Winter Light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>
        <f t="shared" si="10"/>
        <v>2</v>
      </c>
      <c r="Z62">
        <f t="shared" si="10"/>
        <v>3</v>
      </c>
      <c r="AA62">
        <f t="shared" si="10"/>
        <v>4</v>
      </c>
      <c r="AB62">
        <f t="shared" si="11"/>
        <v>2</v>
      </c>
      <c r="AC62" t="e">
        <f t="shared" si="12"/>
        <v>#N/A</v>
      </c>
      <c r="AD62" t="e">
        <f t="shared" si="13"/>
        <v>#N/A</v>
      </c>
      <c r="AE62" t="e">
        <f t="shared" si="14"/>
        <v>#N/A</v>
      </c>
      <c r="AF62" t="e">
        <f t="shared" si="14"/>
        <v>#N/A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Winter Light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7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>
        <f t="shared" si="10"/>
        <v>2</v>
      </c>
      <c r="Z63">
        <f t="shared" si="10"/>
        <v>3</v>
      </c>
      <c r="AA63">
        <f t="shared" si="10"/>
        <v>4</v>
      </c>
      <c r="AB63">
        <f t="shared" si="11"/>
        <v>2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Winter Light</v>
      </c>
      <c r="C64">
        <f>INDEX(AF$2:AF$20,MATCH(B64,A$2:A$20,0))</f>
        <v>1.5</v>
      </c>
      <c r="D64">
        <v>1</v>
      </c>
      <c r="E64">
        <f>SUMIF(B53:B61, B64, G53:G61)</f>
        <v>0.73303542167196889</v>
      </c>
      <c r="F64">
        <v>0</v>
      </c>
      <c r="G64" t="str">
        <f>K2</f>
        <v>Bet toteexacta At totesport.com Fillies Novice Stakes (Plus 10)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>
        <f t="shared" si="10"/>
        <v>2</v>
      </c>
      <c r="Z64">
        <f t="shared" si="10"/>
        <v>3</v>
      </c>
      <c r="AA64">
        <f t="shared" si="10"/>
        <v>4</v>
      </c>
      <c r="AB64">
        <f t="shared" si="11"/>
        <v>2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1</v>
      </c>
      <c r="G65" t="str">
        <f>D2</f>
        <v xml:space="preserve">6f </v>
      </c>
      <c r="H65">
        <f>LARGE(G58:G60, 1)</f>
        <v>0.25127995728240721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>
        <f t="shared" si="10"/>
        <v>2</v>
      </c>
      <c r="Z65">
        <f t="shared" si="10"/>
        <v>3</v>
      </c>
      <c r="AA65">
        <f t="shared" si="10"/>
        <v>4</v>
      </c>
      <c r="AB65">
        <f t="shared" si="11"/>
        <v>2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Winter Light</v>
      </c>
      <c r="C66">
        <f>INDEX(AF$2:AF$20,MATCH(B66,A$2:A$20,0))</f>
        <v>1.5</v>
      </c>
      <c r="D66">
        <v>1</v>
      </c>
      <c r="F66">
        <f>IF(B65=B66, F65+1, F65)</f>
        <v>1</v>
      </c>
      <c r="G66">
        <f>F2</f>
        <v>6081</v>
      </c>
      <c r="H66">
        <f ca="1">LARGE(F53:F55, 1)</f>
        <v>0.73303542167196889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>
        <f t="shared" si="10"/>
        <v>2</v>
      </c>
      <c r="Z66">
        <f t="shared" si="10"/>
        <v>3</v>
      </c>
      <c r="AA66">
        <f t="shared" si="10"/>
        <v>4</v>
      </c>
      <c r="AB66">
        <f t="shared" si="11"/>
        <v>2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Winter Light</v>
      </c>
      <c r="F67">
        <f>IF(H63&lt;11, F66+1, F66)</f>
        <v>2</v>
      </c>
      <c r="G67" t="str">
        <f>G2</f>
        <v>Standard</v>
      </c>
      <c r="H67" t="str">
        <f ca="1">INDEX(B53:B55,MATCH(H66,F53:F55,0))</f>
        <v>Winter Light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>
        <f t="shared" si="10"/>
        <v>2</v>
      </c>
      <c r="Z67">
        <f t="shared" si="10"/>
        <v>3</v>
      </c>
      <c r="AA67">
        <f t="shared" si="10"/>
        <v>4</v>
      </c>
      <c r="AB67">
        <f t="shared" si="11"/>
        <v>2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Winter Light</v>
      </c>
      <c r="B68" t="str">
        <f ca="1">IF(ISNA(A68), B56, A68)</f>
        <v>Winter Light</v>
      </c>
      <c r="C68">
        <f ca="1">INDEX(AF$2:AF$20,MATCH(B68,A$2:A$20,0))</f>
        <v>1.5</v>
      </c>
      <c r="D68">
        <v>1</v>
      </c>
      <c r="F68">
        <f ca="1">IF(E70&gt;0.5, F67+1, F67)</f>
        <v>3</v>
      </c>
      <c r="G68" t="str">
        <f>I2</f>
        <v>Non Handicap</v>
      </c>
      <c r="H68">
        <f ca="1">IF(G66&gt;10000, G70+1, G70)</f>
        <v>3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>
        <f t="shared" si="10"/>
        <v>2</v>
      </c>
      <c r="Z68">
        <f t="shared" si="10"/>
        <v>3</v>
      </c>
      <c r="AA68">
        <f t="shared" si="10"/>
        <v>4</v>
      </c>
      <c r="AB68">
        <f t="shared" si="11"/>
        <v>2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Winter Light</v>
      </c>
      <c r="C69">
        <f ca="1">INDEX(AF$2:AF$20,MATCH(B69,A$2:A$20,0))</f>
        <v>1.5</v>
      </c>
      <c r="D69">
        <v>1</v>
      </c>
      <c r="F69">
        <f ca="1">IF(E70&gt;1, F68+1, F68)</f>
        <v>3</v>
      </c>
      <c r="G69">
        <f ca="1">IF(G66&lt;5000, F70-1, F70)</f>
        <v>3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>
        <f t="shared" si="10"/>
        <v>2</v>
      </c>
      <c r="Z69">
        <f t="shared" si="10"/>
        <v>3</v>
      </c>
      <c r="AA69">
        <f t="shared" si="10"/>
        <v>4</v>
      </c>
      <c r="AB69">
        <f t="shared" si="11"/>
        <v>2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Winter Light</v>
      </c>
      <c r="C70">
        <f ca="1">INDEX(AF$2:AF$20,MATCH(B70,A$2:A$20,0))</f>
        <v>1.5</v>
      </c>
      <c r="D70">
        <v>1</v>
      </c>
      <c r="E70">
        <f ca="1">SUMIF(B53:B61, B70, G53:G61)</f>
        <v>0.73303542167196889</v>
      </c>
      <c r="F70">
        <f ca="1">IF(E70&gt;1.5, F69+1, F69)</f>
        <v>3</v>
      </c>
      <c r="G70">
        <f ca="1">IF(H63&gt;15, G69-1, G69)</f>
        <v>3</v>
      </c>
      <c r="H70" t="str">
        <f ca="1">IF(H68=0,"*",IF(H68=1,"*",IF(H68=2,"**",IF(H68=3,"***",IF(H68=4,"****",IF(H68&gt;=5,"*****","*"))))))</f>
        <v>***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>
        <f t="shared" si="10"/>
        <v>2</v>
      </c>
      <c r="Z70">
        <f t="shared" si="10"/>
        <v>3</v>
      </c>
      <c r="AA70">
        <f t="shared" si="10"/>
        <v>4</v>
      </c>
      <c r="AB70">
        <f t="shared" si="11"/>
        <v>2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>
        <f t="shared" si="10"/>
        <v>2</v>
      </c>
      <c r="Z71">
        <f t="shared" si="10"/>
        <v>3</v>
      </c>
      <c r="AA71">
        <f t="shared" si="10"/>
        <v>4</v>
      </c>
      <c r="AB71">
        <f t="shared" si="11"/>
        <v>2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Winter Light</v>
      </c>
      <c r="C72">
        <f>C53</f>
        <v>324.05849999999998</v>
      </c>
      <c r="D72">
        <f>(1/C72)*(C72-C73)</f>
        <v>0.2309160228785852</v>
      </c>
      <c r="E72">
        <f>H53</f>
        <v>1.5</v>
      </c>
      <c r="F72">
        <f>(E72*10)-10</f>
        <v>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>
        <f t="shared" si="10"/>
        <v>2</v>
      </c>
      <c r="Z72">
        <f t="shared" si="10"/>
        <v>3</v>
      </c>
      <c r="AA72">
        <f t="shared" si="10"/>
        <v>4</v>
      </c>
      <c r="AB72">
        <f t="shared" si="11"/>
        <v>2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Collect Call (IRE)</v>
      </c>
      <c r="C73">
        <f t="shared" si="19"/>
        <v>249.22819999999999</v>
      </c>
      <c r="D73">
        <f>(1/C73)*(C73-C74)</f>
        <v>0.31760531111647872</v>
      </c>
      <c r="E73">
        <f t="shared" ref="E73:E74" si="20">H54</f>
        <v>1.25</v>
      </c>
      <c r="F73">
        <f>(E73*10)-10</f>
        <v>2.5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>
        <f t="shared" si="10"/>
        <v>2</v>
      </c>
      <c r="Z73">
        <f t="shared" si="10"/>
        <v>3</v>
      </c>
      <c r="AA73">
        <f t="shared" si="10"/>
        <v>4</v>
      </c>
      <c r="AB73">
        <f t="shared" si="11"/>
        <v>2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The Galla Girl (IRE)</v>
      </c>
      <c r="C74">
        <f t="shared" si="19"/>
        <v>170.072</v>
      </c>
      <c r="E74">
        <f t="shared" si="20"/>
        <v>20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>
        <f t="shared" si="10"/>
        <v>2</v>
      </c>
      <c r="Z74">
        <f t="shared" si="10"/>
        <v>3</v>
      </c>
      <c r="AA74">
        <f t="shared" si="10"/>
        <v>4</v>
      </c>
      <c r="AB74">
        <f t="shared" si="11"/>
        <v>2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>
        <f t="shared" si="10"/>
        <v>2</v>
      </c>
      <c r="Z75">
        <f t="shared" si="10"/>
        <v>3</v>
      </c>
      <c r="AA75">
        <f t="shared" si="10"/>
        <v>4</v>
      </c>
      <c r="AB75">
        <f t="shared" si="11"/>
        <v>2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>
        <f t="shared" si="10"/>
        <v>2</v>
      </c>
      <c r="Z76">
        <f t="shared" si="10"/>
        <v>3</v>
      </c>
      <c r="AA76">
        <f t="shared" si="10"/>
        <v>4</v>
      </c>
      <c r="AB76">
        <f t="shared" si="11"/>
        <v>2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1.25</v>
      </c>
      <c r="C77">
        <f>SMALL(AF2:AF50, 1)</f>
        <v>1.25</v>
      </c>
      <c r="D77" t="str">
        <f>IF(G77&lt;=3, "YES", "NO")</f>
        <v>YES</v>
      </c>
      <c r="E77">
        <f>IF(C77=0,SMALL(AF2:AF49,2), C77)</f>
        <v>1.25</v>
      </c>
      <c r="F77">
        <f>IF(E77=0, SMALL(AF2:AF49, 3), E77)</f>
        <v>1.25</v>
      </c>
      <c r="G77">
        <f>IF(F77=0, SMALL(AF2:AF49, 4), F77)</f>
        <v>1.25</v>
      </c>
      <c r="H77" t="str">
        <f>INDEX(A2:A50, MATCH(G77, AF2:AF50, 0))</f>
        <v>Collect Call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>
        <f t="shared" si="10"/>
        <v>2</v>
      </c>
      <c r="Z77">
        <f t="shared" si="10"/>
        <v>3</v>
      </c>
      <c r="AA77">
        <f t="shared" si="10"/>
        <v>4</v>
      </c>
      <c r="AB77">
        <f t="shared" si="11"/>
        <v>2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249.22819999999999</v>
      </c>
      <c r="C78">
        <f>(B79-B78)+0.01</f>
        <v>74.840299999999999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>
        <f t="shared" si="10"/>
        <v>2</v>
      </c>
      <c r="Z78">
        <f t="shared" si="10"/>
        <v>3</v>
      </c>
      <c r="AA78">
        <f t="shared" si="10"/>
        <v>4</v>
      </c>
      <c r="AB78">
        <f t="shared" si="11"/>
        <v>2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324.05849999999998</v>
      </c>
      <c r="C79">
        <f>C78/B79</f>
        <v>0.23094688150441975</v>
      </c>
      <c r="D79" t="str">
        <f>IF(C79&gt;=0.15, "YES", "NO")</f>
        <v>YES</v>
      </c>
      <c r="G79" t="str">
        <f>IF(D79="YES",CONCATENATE("PLUS: "&amp;H77&amp;" is "&amp;ROUND(C79*100,2)&amp;"% behind top-rated "&amp;H79&amp;". "),CONCATENATE("NEGATIVE: "&amp;H77&amp;" is highly rated."))</f>
        <v xml:space="preserve">PLUS: Collect Call (IRE) is 23.09% behind top-rated Winter Light. </v>
      </c>
      <c r="H79" t="str">
        <f>INDEX(A2:A50, MATCH(B79, AE2:AE50, 0))</f>
        <v>Winter Light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>
        <f t="shared" si="10"/>
        <v>2</v>
      </c>
      <c r="Z79">
        <f t="shared" si="10"/>
        <v>3</v>
      </c>
      <c r="AA79">
        <f t="shared" si="10"/>
        <v>4</v>
      </c>
      <c r="AB79">
        <f t="shared" si="11"/>
        <v>2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21.0579</v>
      </c>
      <c r="C80">
        <f>(B81-B80)+0.01</f>
        <v>0.40349999999999953</v>
      </c>
      <c r="D80" t="str">
        <f>D2</f>
        <v xml:space="preserve">6f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>
        <f t="shared" si="10"/>
        <v>2</v>
      </c>
      <c r="Z80">
        <f t="shared" si="10"/>
        <v>3</v>
      </c>
      <c r="AA80">
        <f t="shared" si="10"/>
        <v>4</v>
      </c>
      <c r="AB80">
        <f t="shared" si="11"/>
        <v>2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21.4514</v>
      </c>
      <c r="C81">
        <f>C80/B81</f>
        <v>1.8809961121418625E-2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Bethena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Chelmsford City</v>
      </c>
    </row>
    <row r="82" spans="1:19" hidden="1" outlineLevel="1">
      <c r="A82" t="s">
        <v>110</v>
      </c>
      <c r="B82">
        <f>INDEX(M2:M49, MATCH(H77, A2:A49, 0))</f>
        <v>89.506500000000003</v>
      </c>
      <c r="C82">
        <f>(B83-B82)+0.01</f>
        <v>12.2035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101.7</v>
      </c>
      <c r="C83">
        <f>C82/B83</f>
        <v>0.11999508357915437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Collect Call (IRE)is the form horse.</v>
      </c>
      <c r="H83" t="str">
        <f>INDEX(A2:A50,MATCH(B83,INDEX(M2:M50,0)))</f>
        <v>Bethena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1.9252</v>
      </c>
      <c r="C84">
        <f>(B85-B84)+0.01</f>
        <v>0.33429999999999982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2.2494999999999998</v>
      </c>
      <c r="C85">
        <f>C84/B85</f>
        <v>0.14861080240053337</v>
      </c>
      <c r="D85" t="str">
        <f>IF(AND(J2="2yo", C85&gt;0.2), "YES", "NO")</f>
        <v>NO</v>
      </c>
      <c r="E85" t="str">
        <f>IF(J2&lt;&gt;"2yo", "IGNORE", "")</f>
        <v/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Winter Light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23.1</v>
      </c>
      <c r="C86">
        <f>(B87-B86)+0.01</f>
        <v>10.076400000000001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33.166400000000003</v>
      </c>
      <c r="C87">
        <f>C86/B87</f>
        <v>0.30381349799797386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Winter Light is 30.38% ahead of Collect Call (IRE). </v>
      </c>
      <c r="H87" t="str">
        <f>INDEX(A2:A50, MATCH(B87, AD2:AD50, 0))</f>
        <v>Winter Light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2.4699</v>
      </c>
      <c r="C88">
        <f>B89-B88</f>
        <v>0.10329999999999995</v>
      </c>
      <c r="H88" t="str">
        <f>INDEX(X2:X50, MATCH(B88, Y2:Y50, 0))</f>
        <v>Watson, Jason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2.5731999999999999</v>
      </c>
      <c r="C89">
        <f>C88/B89</f>
        <v>4.0144567076014284E-2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Havlin, Robert. </v>
      </c>
      <c r="H89" t="str">
        <f>INDEX(X2:X50, MATCH(B89, Y2:Y50, 0))</f>
        <v>Havlin, Robert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55.240600000000001</v>
      </c>
      <c r="C90">
        <f>(B91-B90)+0.01</f>
        <v>33.7926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89.023200000000003</v>
      </c>
      <c r="C91">
        <f>(C90+0.01)/(B91+0.01)</f>
        <v>0.37966286733488175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Winter Light outperformed Collect Call (IRE) significantly.</v>
      </c>
      <c r="H91" t="str">
        <f>INDEX(A2:A50, MATCH(B91, N2:N50, 0))</f>
        <v>Winter Light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2</v>
      </c>
      <c r="E92">
        <f>COUNTIF(D79:D91, "YES")</f>
        <v>3</v>
      </c>
      <c r="F92" t="str">
        <f>IF(E92=0, "", IF(E92=1, "*", IF(E92=2, "**", IF(E92=3, "***", IF(E92=4, "****", IF(E92&gt;4, "*****", ""))))))</f>
        <v>***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110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0.20910000000000001</v>
      </c>
    </row>
    <row r="96" spans="1:19" hidden="1" outlineLevel="1">
      <c r="A96" t="s">
        <v>70</v>
      </c>
      <c r="B96">
        <f>INDEX(Sheet1!H:H, MATCH($A$51, Sheet1!$A:$A,0))</f>
        <v>0.2</v>
      </c>
      <c r="C96" t="b">
        <f>IF(AND($B$94&gt;15,B96&gt;0.25),B55)</f>
        <v>0</v>
      </c>
      <c r="D96">
        <f t="shared" ref="D96:D101" si="22">RANK(B96, B$96:B$101, 2)</f>
        <v>6</v>
      </c>
      <c r="E96">
        <f t="shared" ref="E96:E101" si="23">7-D96</f>
        <v>1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0.1636</v>
      </c>
      <c r="C97" t="b">
        <f>IF(AND($B$94&gt;15,B97&gt;0.25),B56)</f>
        <v>0</v>
      </c>
      <c r="D97">
        <f t="shared" si="22"/>
        <v>3</v>
      </c>
      <c r="E97">
        <f t="shared" si="23"/>
        <v>4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9.0899999999999995E-2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0.14549999999999999</v>
      </c>
      <c r="C99" t="b">
        <f>IF(AND($B$94&gt;15,B99&gt;0.25),B59)</f>
        <v>0</v>
      </c>
      <c r="D99">
        <f t="shared" si="22"/>
        <v>2</v>
      </c>
      <c r="E99">
        <f t="shared" si="23"/>
        <v>5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0.18179999999999999</v>
      </c>
      <c r="C100" t="b">
        <f>IF(AND($B$94&gt;15,B100&gt;0.25),B58)</f>
        <v>0</v>
      </c>
      <c r="D100">
        <f t="shared" si="22"/>
        <v>4</v>
      </c>
      <c r="E100">
        <f t="shared" si="23"/>
        <v>3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0.18179999999999999</v>
      </c>
      <c r="C101" t="b">
        <f>IF(AND($B$94&gt;15,B101&gt;0.25),B60)</f>
        <v>0</v>
      </c>
      <c r="D101">
        <f t="shared" si="22"/>
        <v>4</v>
      </c>
      <c r="E101">
        <f t="shared" si="23"/>
        <v>3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8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8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8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8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8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8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3.28515625" bestFit="1" customWidth="1"/>
    <col min="2" max="2" width="20.28515625" bestFit="1" customWidth="1"/>
    <col min="3" max="3" width="18.7109375" bestFit="1" customWidth="1"/>
    <col min="4" max="5" width="12" bestFit="1" customWidth="1"/>
    <col min="6" max="6" width="13.28515625" bestFit="1" customWidth="1"/>
    <col min="7" max="7" width="97" bestFit="1" customWidth="1"/>
    <col min="8" max="8" width="20.28515625" bestFit="1" customWidth="1"/>
    <col min="9" max="9" width="10.140625" bestFit="1" customWidth="1"/>
    <col min="10" max="10" width="16.28515625" bestFit="1" customWidth="1"/>
    <col min="11" max="11" width="40.5703125" bestFit="1" customWidth="1"/>
    <col min="12" max="19" width="23.285156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4.85546875" bestFit="1" customWidth="1"/>
    <col min="25" max="25" width="14.42578125" bestFit="1" customWidth="1"/>
    <col min="26" max="26" width="14.28515625" bestFit="1" customWidth="1"/>
    <col min="27" max="27" width="15" bestFit="1" customWidth="1"/>
    <col min="28" max="28" width="20.71093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1521</v>
      </c>
      <c r="B2" s="1">
        <v>0.73958333333333337</v>
      </c>
      <c r="C2" t="s">
        <v>181</v>
      </c>
      <c r="D2" t="s">
        <v>1519</v>
      </c>
      <c r="E2" t="s">
        <v>230</v>
      </c>
      <c r="F2">
        <v>5434</v>
      </c>
      <c r="G2" t="s">
        <v>1481</v>
      </c>
      <c r="H2" t="s">
        <v>1482</v>
      </c>
      <c r="I2" s="3" t="s">
        <v>5</v>
      </c>
      <c r="J2" t="s">
        <v>778</v>
      </c>
      <c r="K2" t="s">
        <v>1520</v>
      </c>
      <c r="L2">
        <v>3</v>
      </c>
      <c r="M2">
        <v>77.099999999999994</v>
      </c>
      <c r="N2">
        <v>76.082400000000007</v>
      </c>
      <c r="O2">
        <v>18.234200000000001</v>
      </c>
      <c r="P2">
        <v>7.3319000000000001</v>
      </c>
      <c r="Q2">
        <v>4.7705000000000002</v>
      </c>
      <c r="R2">
        <v>3.3311000000000002</v>
      </c>
      <c r="S2">
        <v>2.1604000000000001</v>
      </c>
      <c r="T2">
        <v>0</v>
      </c>
      <c r="U2">
        <v>0</v>
      </c>
      <c r="V2">
        <v>0</v>
      </c>
      <c r="W2">
        <v>17.954999999999998</v>
      </c>
      <c r="X2" t="s">
        <v>674</v>
      </c>
      <c r="Y2">
        <v>4.8270999999999997</v>
      </c>
      <c r="Z2" t="s">
        <v>677</v>
      </c>
      <c r="AA2">
        <v>2.8258000000000001</v>
      </c>
      <c r="AB2" t="s">
        <v>1050</v>
      </c>
      <c r="AC2">
        <v>2.0503</v>
      </c>
      <c r="AD2">
        <v>38.104100000000003</v>
      </c>
      <c r="AE2">
        <v>259.81319999999999</v>
      </c>
      <c r="AF2">
        <v>2</v>
      </c>
      <c r="AG2">
        <v>70</v>
      </c>
    </row>
    <row r="3" spans="1:33">
      <c r="A3" t="s">
        <v>1522</v>
      </c>
      <c r="B3" s="1">
        <v>0.73958333333333337</v>
      </c>
      <c r="C3" t="s">
        <v>181</v>
      </c>
      <c r="D3" t="s">
        <v>1519</v>
      </c>
      <c r="E3" t="s">
        <v>230</v>
      </c>
      <c r="F3">
        <v>5434</v>
      </c>
      <c r="G3" t="s">
        <v>1481</v>
      </c>
      <c r="H3" t="s">
        <v>1482</v>
      </c>
      <c r="I3" s="3" t="s">
        <v>5</v>
      </c>
      <c r="J3" t="s">
        <v>778</v>
      </c>
      <c r="K3" t="s">
        <v>1520</v>
      </c>
      <c r="L3">
        <v>5</v>
      </c>
      <c r="M3">
        <v>104.988</v>
      </c>
      <c r="N3">
        <v>54.4818</v>
      </c>
      <c r="O3">
        <v>18.617000000000001</v>
      </c>
      <c r="P3">
        <v>8.9552999999999994</v>
      </c>
      <c r="Q3">
        <v>3.8868999999999998</v>
      </c>
      <c r="R3">
        <v>5.6231999999999998</v>
      </c>
      <c r="S3">
        <v>2.4127000000000001</v>
      </c>
      <c r="T3">
        <v>2.0318000000000001</v>
      </c>
      <c r="U3">
        <v>1.2541</v>
      </c>
      <c r="V3">
        <v>2.5876000000000001</v>
      </c>
      <c r="W3">
        <v>14.732100000000001</v>
      </c>
      <c r="X3" t="s">
        <v>491</v>
      </c>
      <c r="Y3">
        <v>1.0681</v>
      </c>
      <c r="Z3" t="s">
        <v>1523</v>
      </c>
      <c r="AA3">
        <v>1.4</v>
      </c>
      <c r="AB3" t="s">
        <v>762</v>
      </c>
      <c r="AC3">
        <v>1.8053999999999999</v>
      </c>
      <c r="AD3">
        <v>19.309100000000001</v>
      </c>
      <c r="AE3">
        <v>243.1532</v>
      </c>
      <c r="AF3">
        <v>6.5</v>
      </c>
      <c r="AG3">
        <v>68</v>
      </c>
    </row>
    <row r="4" spans="1:33">
      <c r="A4" t="s">
        <v>1524</v>
      </c>
      <c r="B4" s="1">
        <v>0.73958333333333337</v>
      </c>
      <c r="C4" t="s">
        <v>181</v>
      </c>
      <c r="D4" t="s">
        <v>1519</v>
      </c>
      <c r="E4" t="s">
        <v>230</v>
      </c>
      <c r="F4">
        <v>5434</v>
      </c>
      <c r="G4" t="s">
        <v>1481</v>
      </c>
      <c r="H4" t="s">
        <v>1482</v>
      </c>
      <c r="I4" s="3" t="s">
        <v>5</v>
      </c>
      <c r="J4" t="s">
        <v>778</v>
      </c>
      <c r="K4" t="s">
        <v>1520</v>
      </c>
      <c r="L4">
        <v>4</v>
      </c>
      <c r="M4">
        <v>71.459999999999994</v>
      </c>
      <c r="N4">
        <v>69.183999999999997</v>
      </c>
      <c r="O4">
        <v>31.7165</v>
      </c>
      <c r="P4">
        <v>7.1113</v>
      </c>
      <c r="Q4">
        <v>3.6810999999999998</v>
      </c>
      <c r="R4">
        <v>2.9207999999999998</v>
      </c>
      <c r="S4">
        <v>3.6402000000000001</v>
      </c>
      <c r="T4">
        <v>1.5924</v>
      </c>
      <c r="U4">
        <v>1.3227</v>
      </c>
      <c r="V4">
        <v>1.7867999999999999</v>
      </c>
      <c r="W4">
        <v>18.452100000000002</v>
      </c>
      <c r="X4" t="s">
        <v>1525</v>
      </c>
      <c r="Y4">
        <v>0.88719999999999999</v>
      </c>
      <c r="Z4" t="s">
        <v>247</v>
      </c>
      <c r="AA4">
        <v>0.95609999999999995</v>
      </c>
      <c r="AB4" t="s">
        <v>396</v>
      </c>
      <c r="AC4">
        <v>1.4431</v>
      </c>
      <c r="AD4">
        <v>16.2774</v>
      </c>
      <c r="AE4">
        <v>232.43180000000001</v>
      </c>
      <c r="AF4">
        <v>8</v>
      </c>
      <c r="AG4">
        <v>67</v>
      </c>
    </row>
    <row r="5" spans="1:33">
      <c r="A5" t="s">
        <v>1526</v>
      </c>
      <c r="B5" s="1">
        <v>0.73958333333333337</v>
      </c>
      <c r="C5" t="s">
        <v>181</v>
      </c>
      <c r="D5" t="s">
        <v>1519</v>
      </c>
      <c r="E5" t="s">
        <v>230</v>
      </c>
      <c r="F5">
        <v>5434</v>
      </c>
      <c r="G5" t="s">
        <v>1481</v>
      </c>
      <c r="H5" t="s">
        <v>1482</v>
      </c>
      <c r="I5" s="3" t="s">
        <v>5</v>
      </c>
      <c r="J5" t="s">
        <v>778</v>
      </c>
      <c r="K5" t="s">
        <v>1520</v>
      </c>
      <c r="L5">
        <v>9</v>
      </c>
      <c r="M5">
        <v>74.34</v>
      </c>
      <c r="N5">
        <v>60.484000000000002</v>
      </c>
      <c r="O5">
        <v>20.403400000000001</v>
      </c>
      <c r="P5">
        <v>12.1424</v>
      </c>
      <c r="Q5">
        <v>4.774</v>
      </c>
      <c r="R5">
        <v>4.8857999999999997</v>
      </c>
      <c r="S5">
        <v>3.1086</v>
      </c>
      <c r="T5">
        <v>2.4173</v>
      </c>
      <c r="U5">
        <v>1.4917</v>
      </c>
      <c r="V5">
        <v>2.0173999999999999</v>
      </c>
      <c r="W5">
        <v>19.140699999999999</v>
      </c>
      <c r="X5" t="s">
        <v>1527</v>
      </c>
      <c r="Y5">
        <v>1.5387999999999999</v>
      </c>
      <c r="Z5" t="s">
        <v>675</v>
      </c>
      <c r="AA5">
        <v>1.8489</v>
      </c>
      <c r="AB5" t="s">
        <v>805</v>
      </c>
      <c r="AC5">
        <v>2.1892</v>
      </c>
      <c r="AD5">
        <v>14.8103</v>
      </c>
      <c r="AE5">
        <v>225.5925</v>
      </c>
      <c r="AF5">
        <v>7.5</v>
      </c>
      <c r="AG5">
        <v>70</v>
      </c>
    </row>
    <row r="6" spans="1:33">
      <c r="A6" t="s">
        <v>1528</v>
      </c>
      <c r="B6" s="1">
        <v>0.73958333333333337</v>
      </c>
      <c r="C6" t="s">
        <v>181</v>
      </c>
      <c r="D6" t="s">
        <v>1519</v>
      </c>
      <c r="E6" t="s">
        <v>230</v>
      </c>
      <c r="F6">
        <v>5434</v>
      </c>
      <c r="G6" t="s">
        <v>1481</v>
      </c>
      <c r="H6" t="s">
        <v>1482</v>
      </c>
      <c r="I6" s="3" t="s">
        <v>5</v>
      </c>
      <c r="J6" t="s">
        <v>778</v>
      </c>
      <c r="K6" t="s">
        <v>1520</v>
      </c>
      <c r="L6">
        <v>3</v>
      </c>
      <c r="M6">
        <v>76.900000000000006</v>
      </c>
      <c r="N6">
        <v>43.572499999999998</v>
      </c>
      <c r="O6">
        <v>30.214400000000001</v>
      </c>
      <c r="P6">
        <v>10.309799999999999</v>
      </c>
      <c r="Q6">
        <v>6.7013999999999996</v>
      </c>
      <c r="R6">
        <v>2.2656000000000001</v>
      </c>
      <c r="S6">
        <v>1.2021999999999999</v>
      </c>
      <c r="T6">
        <v>1.2915000000000001</v>
      </c>
      <c r="U6">
        <v>0</v>
      </c>
      <c r="V6">
        <v>0</v>
      </c>
      <c r="W6">
        <v>17</v>
      </c>
      <c r="X6" t="s">
        <v>317</v>
      </c>
      <c r="Y6">
        <v>3.1577000000000002</v>
      </c>
      <c r="Z6" t="s">
        <v>1529</v>
      </c>
      <c r="AA6">
        <v>3.0102000000000002</v>
      </c>
      <c r="AB6" t="s">
        <v>1098</v>
      </c>
      <c r="AC6">
        <v>1.8889</v>
      </c>
      <c r="AD6">
        <v>25.1084</v>
      </c>
      <c r="AE6">
        <v>225.47970000000001</v>
      </c>
      <c r="AF6">
        <v>3.5</v>
      </c>
      <c r="AG6">
        <v>72</v>
      </c>
    </row>
    <row r="7" spans="1:33">
      <c r="A7" t="s">
        <v>1530</v>
      </c>
      <c r="B7" s="1">
        <v>0.73958333333333337</v>
      </c>
      <c r="C7" t="s">
        <v>181</v>
      </c>
      <c r="D7" t="s">
        <v>1519</v>
      </c>
      <c r="E7" t="s">
        <v>230</v>
      </c>
      <c r="F7">
        <v>5434</v>
      </c>
      <c r="G7" t="s">
        <v>1481</v>
      </c>
      <c r="H7" t="s">
        <v>1482</v>
      </c>
      <c r="I7" s="3" t="s">
        <v>5</v>
      </c>
      <c r="J7" t="s">
        <v>778</v>
      </c>
      <c r="K7" t="s">
        <v>1520</v>
      </c>
      <c r="L7">
        <v>4</v>
      </c>
      <c r="M7">
        <v>44.4435</v>
      </c>
      <c r="N7">
        <v>69.475999999999999</v>
      </c>
      <c r="O7">
        <v>30.071999999999999</v>
      </c>
      <c r="P7">
        <v>9.3343000000000007</v>
      </c>
      <c r="Q7">
        <v>7.3272000000000004</v>
      </c>
      <c r="R7">
        <v>4.1052999999999997</v>
      </c>
      <c r="S7">
        <v>2.4504999999999999</v>
      </c>
      <c r="T7">
        <v>1.6407</v>
      </c>
      <c r="U7">
        <v>1.8247</v>
      </c>
      <c r="V7">
        <v>1.4999</v>
      </c>
      <c r="W7">
        <v>17.085000000000001</v>
      </c>
      <c r="X7" t="s">
        <v>1531</v>
      </c>
      <c r="Y7">
        <v>1.298</v>
      </c>
      <c r="Z7" t="s">
        <v>1532</v>
      </c>
      <c r="AA7">
        <v>0.71030000000000004</v>
      </c>
      <c r="AB7" t="s">
        <v>546</v>
      </c>
      <c r="AC7">
        <v>2.5615999999999999</v>
      </c>
      <c r="AD7">
        <v>17.421700000000001</v>
      </c>
      <c r="AE7">
        <v>211.25069999999999</v>
      </c>
      <c r="AF7">
        <v>14</v>
      </c>
      <c r="AG7">
        <v>68</v>
      </c>
    </row>
    <row r="8" spans="1:33">
      <c r="A8" t="s">
        <v>1533</v>
      </c>
      <c r="B8" s="1">
        <v>0.73958333333333337</v>
      </c>
      <c r="C8" t="s">
        <v>181</v>
      </c>
      <c r="D8" t="s">
        <v>1519</v>
      </c>
      <c r="E8" t="s">
        <v>230</v>
      </c>
      <c r="F8">
        <v>5434</v>
      </c>
      <c r="G8" t="s">
        <v>1481</v>
      </c>
      <c r="H8" t="s">
        <v>1482</v>
      </c>
      <c r="I8" s="3" t="s">
        <v>5</v>
      </c>
      <c r="J8" t="s">
        <v>778</v>
      </c>
      <c r="K8" t="s">
        <v>1520</v>
      </c>
      <c r="L8">
        <v>5</v>
      </c>
      <c r="M8">
        <v>59.018999999999998</v>
      </c>
      <c r="N8">
        <v>49.876399999999997</v>
      </c>
      <c r="O8">
        <v>27.440200000000001</v>
      </c>
      <c r="P8">
        <v>9.7880000000000003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17.2364</v>
      </c>
      <c r="X8" t="s">
        <v>1485</v>
      </c>
      <c r="Y8">
        <v>1.8875999999999999</v>
      </c>
      <c r="Z8" t="s">
        <v>1534</v>
      </c>
      <c r="AA8">
        <v>0.68149999999999999</v>
      </c>
      <c r="AB8" t="s">
        <v>1460</v>
      </c>
      <c r="AC8">
        <v>1.7905</v>
      </c>
      <c r="AD8">
        <v>3.9165999999999999</v>
      </c>
      <c r="AE8">
        <v>191.16040000000001</v>
      </c>
      <c r="AF8">
        <v>12</v>
      </c>
      <c r="AG8">
        <v>71</v>
      </c>
    </row>
    <row r="9" spans="1:33">
      <c r="A9" t="s">
        <v>1535</v>
      </c>
      <c r="B9" s="1">
        <v>0.73958333333333337</v>
      </c>
      <c r="C9" t="s">
        <v>181</v>
      </c>
      <c r="D9" t="s">
        <v>1519</v>
      </c>
      <c r="E9" t="s">
        <v>230</v>
      </c>
      <c r="F9">
        <v>5434</v>
      </c>
      <c r="G9" t="s">
        <v>1481</v>
      </c>
      <c r="H9" t="s">
        <v>1482</v>
      </c>
      <c r="I9" s="3" t="s">
        <v>5</v>
      </c>
      <c r="J9" t="s">
        <v>778</v>
      </c>
      <c r="K9" t="s">
        <v>1520</v>
      </c>
      <c r="L9">
        <v>3</v>
      </c>
      <c r="M9">
        <v>52.3765</v>
      </c>
      <c r="N9">
        <v>54.223500000000001</v>
      </c>
      <c r="O9">
        <v>16.323599999999999</v>
      </c>
      <c r="P9">
        <v>10.1892</v>
      </c>
      <c r="Q9">
        <v>5.4770000000000003</v>
      </c>
      <c r="R9">
        <v>2.8100999999999998</v>
      </c>
      <c r="S9">
        <v>2.0459000000000001</v>
      </c>
      <c r="T9">
        <v>1.3503000000000001</v>
      </c>
      <c r="U9">
        <v>1.3188</v>
      </c>
      <c r="V9">
        <v>1.1031</v>
      </c>
      <c r="W9">
        <v>17.980699999999999</v>
      </c>
      <c r="X9" t="s">
        <v>1536</v>
      </c>
      <c r="Y9">
        <v>1.3852</v>
      </c>
      <c r="Z9" t="s">
        <v>1537</v>
      </c>
      <c r="AA9">
        <v>0.9153</v>
      </c>
      <c r="AB9" t="s">
        <v>818</v>
      </c>
      <c r="AC9">
        <v>1.8024</v>
      </c>
      <c r="AD9">
        <v>18.854800000000001</v>
      </c>
      <c r="AE9">
        <v>188.15639999999999</v>
      </c>
      <c r="AF9">
        <v>20</v>
      </c>
      <c r="AG9">
        <v>68</v>
      </c>
    </row>
    <row r="10" spans="1:33">
      <c r="A10" t="s">
        <v>1538</v>
      </c>
      <c r="B10" s="1">
        <v>0.73958333333333337</v>
      </c>
      <c r="C10" t="s">
        <v>181</v>
      </c>
      <c r="D10" t="s">
        <v>1519</v>
      </c>
      <c r="E10" t="s">
        <v>230</v>
      </c>
      <c r="F10">
        <v>5434</v>
      </c>
      <c r="G10" t="s">
        <v>1481</v>
      </c>
      <c r="H10" t="s">
        <v>1482</v>
      </c>
      <c r="I10" s="3" t="s">
        <v>5</v>
      </c>
      <c r="J10" t="s">
        <v>778</v>
      </c>
      <c r="K10" t="s">
        <v>1520</v>
      </c>
      <c r="L10">
        <v>6</v>
      </c>
      <c r="M10">
        <v>37.524799999999999</v>
      </c>
      <c r="N10">
        <v>34.093000000000004</v>
      </c>
      <c r="O10">
        <v>23.694900000000001</v>
      </c>
      <c r="P10">
        <v>10.9772</v>
      </c>
      <c r="Q10">
        <v>6.4755000000000003</v>
      </c>
      <c r="R10">
        <v>4.6669</v>
      </c>
      <c r="S10">
        <v>1.8452</v>
      </c>
      <c r="T10">
        <v>1.6115999999999999</v>
      </c>
      <c r="U10">
        <v>1.2556</v>
      </c>
      <c r="V10">
        <v>1.2415</v>
      </c>
      <c r="W10">
        <v>16.4193</v>
      </c>
      <c r="X10" t="s">
        <v>1499</v>
      </c>
      <c r="Y10">
        <v>0.78490000000000004</v>
      </c>
      <c r="Z10" t="s">
        <v>1539</v>
      </c>
      <c r="AA10">
        <v>2.2665000000000002</v>
      </c>
      <c r="AB10" t="s">
        <v>767</v>
      </c>
      <c r="AC10">
        <v>0.78580000000000005</v>
      </c>
      <c r="AD10">
        <v>21.9772</v>
      </c>
      <c r="AE10">
        <v>165.6198</v>
      </c>
      <c r="AF10">
        <v>20</v>
      </c>
      <c r="AG10">
        <v>64</v>
      </c>
    </row>
    <row r="11" spans="1:33">
      <c r="A11" t="s">
        <v>1540</v>
      </c>
      <c r="B11" s="1">
        <v>0.73958333333333337</v>
      </c>
      <c r="C11" t="s">
        <v>181</v>
      </c>
      <c r="D11" t="s">
        <v>1519</v>
      </c>
      <c r="E11" t="s">
        <v>230</v>
      </c>
      <c r="F11">
        <v>5434</v>
      </c>
      <c r="G11" t="s">
        <v>1481</v>
      </c>
      <c r="H11" t="s">
        <v>1482</v>
      </c>
      <c r="I11" s="3" t="s">
        <v>5</v>
      </c>
      <c r="J11" t="s">
        <v>778</v>
      </c>
      <c r="K11" t="s">
        <v>1520</v>
      </c>
      <c r="L11">
        <v>3</v>
      </c>
      <c r="M11">
        <v>42.008499999999998</v>
      </c>
      <c r="N11">
        <v>46.707500000000003</v>
      </c>
      <c r="O11">
        <v>13.3996</v>
      </c>
      <c r="P11">
        <v>6.5930999999999997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5.7142999999999997</v>
      </c>
      <c r="X11" t="s">
        <v>959</v>
      </c>
      <c r="Y11">
        <v>1.2776000000000001</v>
      </c>
      <c r="Z11" t="s">
        <v>1534</v>
      </c>
      <c r="AA11">
        <v>0.68149999999999999</v>
      </c>
      <c r="AB11" t="s">
        <v>1050</v>
      </c>
      <c r="AC11">
        <v>2.0503</v>
      </c>
      <c r="AD11">
        <v>3.6</v>
      </c>
      <c r="AE11">
        <v>135.63749999999999</v>
      </c>
      <c r="AF11">
        <v>20</v>
      </c>
      <c r="AG11">
        <v>65</v>
      </c>
    </row>
    <row r="51" spans="1:33" hidden="1" outlineLevel="1">
      <c r="A51" t="str">
        <f>C2</f>
        <v>Chelmsford City</v>
      </c>
      <c r="B51">
        <f>B2</f>
        <v>0.73958333333333337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Hope Is High</v>
      </c>
      <c r="L52" t="str">
        <f t="shared" si="0"/>
        <v>Gemini</v>
      </c>
      <c r="M52" t="str">
        <f t="shared" si="0"/>
        <v>Flood Defence (IRE)</v>
      </c>
      <c r="N52" t="str">
        <f t="shared" ref="N52:N91" si="1">INDEX($A$2:$A$20,(MATCH(LARGE(W$2:W$20,$J52),W$2:W$20,0)))</f>
        <v>Whinging Willie (IRE)</v>
      </c>
      <c r="O52" t="str">
        <f t="shared" ref="O52:O91" si="2">INDEX($A$2:$A$20,(MATCH(LARGE(AA$2:AA$20,$J52),AA$2:AA$20,0)))</f>
        <v>Landue</v>
      </c>
      <c r="P52" t="str">
        <f t="shared" ref="P52:P91" si="3">INDEX($A$2:$A$20,(MATCH(LARGE(Y$2:Y$20,$J52),Y$2:Y$20,0)))</f>
        <v>Gemini</v>
      </c>
      <c r="Q52" t="str">
        <f t="shared" ref="Q52:Q91" si="4">INDEX($A$2:$A$20,(MATCH(LARGE(Y$2:Y$20,$J52),Y$2:Y$20,0)))</f>
        <v>Gemini</v>
      </c>
      <c r="R52" t="str">
        <f t="shared" ref="R52:R91" si="5">INDEX($A$2:$A$20,(MATCH(LARGE(AD$2:AD$20,$J52),AD$2:AD$20,0)))</f>
        <v>Gemini</v>
      </c>
      <c r="S52" t="str">
        <f t="shared" ref="S52:S80" si="6">A2</f>
        <v>Gemini</v>
      </c>
      <c r="V52">
        <f t="shared" ref="V52:V80" si="7">SUM(Y52:AF52)</f>
        <v>66</v>
      </c>
      <c r="W52">
        <f t="shared" ref="W52:W80" si="8">V52-AG2</f>
        <v>-4</v>
      </c>
      <c r="X52">
        <f t="shared" ref="X52:X60" si="9">IF(ISNA(W52),"",W52)</f>
        <v>-4</v>
      </c>
      <c r="Y52">
        <f t="shared" ref="Y52:AA80" si="10">(($H$63+1)-(RANK(M2,M$2:M$30)))</f>
        <v>9</v>
      </c>
      <c r="Z52">
        <f t="shared" si="10"/>
        <v>10</v>
      </c>
      <c r="AA52">
        <f t="shared" si="10"/>
        <v>3</v>
      </c>
      <c r="AB52">
        <f t="shared" ref="AB52:AB80" si="11">(($H$63+1)-(RANK(W2,W$2:W$30)))</f>
        <v>7</v>
      </c>
      <c r="AC52">
        <f t="shared" ref="AC52:AC80" si="12">(($H$63+1)-(RANK(Y2,Y$2:Y$30)))</f>
        <v>10</v>
      </c>
      <c r="AD52">
        <f t="shared" ref="AD52:AD80" si="13">(($H$63+1)-(RANK(AA2,AA$2:AA$30)))</f>
        <v>9</v>
      </c>
      <c r="AE52">
        <f t="shared" ref="AE52:AF80" si="14">(($H$63+1)-(RANK(AC2,AC$2:AC$30)))</f>
        <v>8</v>
      </c>
      <c r="AF52">
        <f t="shared" si="14"/>
        <v>10</v>
      </c>
      <c r="AG52" t="str">
        <f>INDEX(S52:S92, MATCH(LARGE(X52:X92, 1),X52:X92, 0))</f>
        <v>Gemini</v>
      </c>
    </row>
    <row r="53" spans="1:33" hidden="1" outlineLevel="1">
      <c r="A53" t="s">
        <v>43</v>
      </c>
      <c r="B53" t="str">
        <f>A2</f>
        <v>Gemini</v>
      </c>
      <c r="C53">
        <f>AE2</f>
        <v>259.81319999999999</v>
      </c>
      <c r="D53">
        <f>AG2</f>
        <v>70</v>
      </c>
      <c r="E53">
        <f>C53-D53</f>
        <v>189.81319999999999</v>
      </c>
      <c r="F53">
        <f>SUMIF(B53:B61, B53, G53:G61)</f>
        <v>0.75101989606743369</v>
      </c>
      <c r="G53">
        <f>(1/C53)*(C53-C54)</f>
        <v>6.4122992981111029E-2</v>
      </c>
      <c r="H53">
        <f>AF2</f>
        <v>2</v>
      </c>
      <c r="J53">
        <v>2</v>
      </c>
      <c r="K53" t="str">
        <f t="shared" si="0"/>
        <v>Gemini</v>
      </c>
      <c r="L53" t="str">
        <f t="shared" si="0"/>
        <v>Spanish History (USA)</v>
      </c>
      <c r="M53" t="str">
        <f t="shared" si="0"/>
        <v>Landue</v>
      </c>
      <c r="N53" t="str">
        <f t="shared" si="1"/>
        <v>Flood Defence (IRE)</v>
      </c>
      <c r="O53" t="str">
        <f t="shared" si="2"/>
        <v>Gemini</v>
      </c>
      <c r="P53" t="str">
        <f t="shared" si="3"/>
        <v>Landue</v>
      </c>
      <c r="Q53" t="str">
        <f t="shared" si="4"/>
        <v>Landue</v>
      </c>
      <c r="R53" t="str">
        <f t="shared" si="5"/>
        <v>Landue</v>
      </c>
      <c r="S53" t="str">
        <f t="shared" si="6"/>
        <v>Hope Is High</v>
      </c>
      <c r="V53">
        <f t="shared" si="7"/>
        <v>43</v>
      </c>
      <c r="W53">
        <f t="shared" si="8"/>
        <v>-25</v>
      </c>
      <c r="X53">
        <f t="shared" si="9"/>
        <v>-25</v>
      </c>
      <c r="Y53">
        <f t="shared" si="10"/>
        <v>10</v>
      </c>
      <c r="Z53">
        <f t="shared" si="10"/>
        <v>6</v>
      </c>
      <c r="AA53">
        <f t="shared" si="10"/>
        <v>4</v>
      </c>
      <c r="AB53">
        <f t="shared" si="11"/>
        <v>2</v>
      </c>
      <c r="AC53">
        <f t="shared" si="12"/>
        <v>3</v>
      </c>
      <c r="AD53">
        <f t="shared" si="13"/>
        <v>6</v>
      </c>
      <c r="AE53">
        <f t="shared" si="14"/>
        <v>5</v>
      </c>
      <c r="AF53">
        <f t="shared" si="14"/>
        <v>7</v>
      </c>
    </row>
    <row r="54" spans="1:33" hidden="1" outlineLevel="1">
      <c r="A54" t="s">
        <v>44</v>
      </c>
      <c r="B54" t="str">
        <f>A3</f>
        <v>Hope Is High</v>
      </c>
      <c r="C54">
        <f>AE3</f>
        <v>243.1532</v>
      </c>
      <c r="D54">
        <f>AG3</f>
        <v>68</v>
      </c>
      <c r="E54">
        <f t="shared" ref="E54:E55" si="15">C54-D54</f>
        <v>175.1532</v>
      </c>
      <c r="F54">
        <f ca="1">SUMIF(B53:B64, B54, G53:G61)</f>
        <v>0.26563035775517208</v>
      </c>
      <c r="H54">
        <f>AF3</f>
        <v>6.5</v>
      </c>
      <c r="J54">
        <v>3</v>
      </c>
      <c r="K54" t="str">
        <f t="shared" si="0"/>
        <v>Landue</v>
      </c>
      <c r="L54" t="str">
        <f t="shared" si="0"/>
        <v>Flood Defence (IRE)</v>
      </c>
      <c r="M54" t="str">
        <f t="shared" si="0"/>
        <v>Spanish History (USA)</v>
      </c>
      <c r="N54" t="str">
        <f t="shared" si="1"/>
        <v>Masters Apprentice (IRE)</v>
      </c>
      <c r="O54" t="str">
        <f t="shared" si="2"/>
        <v>Art Of Swing (IRE)</v>
      </c>
      <c r="P54" t="str">
        <f t="shared" si="3"/>
        <v>Butterfield (IRE)</v>
      </c>
      <c r="Q54" t="str">
        <f t="shared" si="4"/>
        <v>Butterfield (IRE)</v>
      </c>
      <c r="R54" t="str">
        <f t="shared" si="5"/>
        <v>Art Of Swing (IRE)</v>
      </c>
      <c r="S54" t="str">
        <f t="shared" si="6"/>
        <v>Flood Defence (IRE)</v>
      </c>
      <c r="V54">
        <f t="shared" si="7"/>
        <v>46</v>
      </c>
      <c r="W54">
        <f t="shared" si="8"/>
        <v>-21</v>
      </c>
      <c r="X54">
        <f t="shared" si="9"/>
        <v>-21</v>
      </c>
      <c r="Y54">
        <f t="shared" si="10"/>
        <v>6</v>
      </c>
      <c r="Z54">
        <f t="shared" si="10"/>
        <v>8</v>
      </c>
      <c r="AA54">
        <f t="shared" si="10"/>
        <v>10</v>
      </c>
      <c r="AB54">
        <f t="shared" si="11"/>
        <v>9</v>
      </c>
      <c r="AC54">
        <f t="shared" si="12"/>
        <v>2</v>
      </c>
      <c r="AD54">
        <f t="shared" si="13"/>
        <v>5</v>
      </c>
      <c r="AE54">
        <f t="shared" si="14"/>
        <v>2</v>
      </c>
      <c r="AF54">
        <f t="shared" si="14"/>
        <v>4</v>
      </c>
    </row>
    <row r="55" spans="1:33" hidden="1" outlineLevel="1">
      <c r="A55" t="s">
        <v>45</v>
      </c>
      <c r="B55" t="str">
        <f>A4</f>
        <v>Flood Defence (IRE)</v>
      </c>
      <c r="C55">
        <f>AE4</f>
        <v>232.43180000000001</v>
      </c>
      <c r="D55">
        <f>AG4</f>
        <v>67</v>
      </c>
      <c r="E55">
        <f t="shared" si="15"/>
        <v>165.43180000000001</v>
      </c>
      <c r="F55">
        <f ca="1">SUMIF(B53:B64, B55, G53:G61)</f>
        <v>0</v>
      </c>
      <c r="H55">
        <f>AF4</f>
        <v>8</v>
      </c>
      <c r="J55">
        <v>4</v>
      </c>
      <c r="K55" t="str">
        <f t="shared" si="0"/>
        <v>Whinging Willie (IRE)</v>
      </c>
      <c r="L55" t="str">
        <f t="shared" si="0"/>
        <v>Whinging Willie (IRE)</v>
      </c>
      <c r="M55" t="str">
        <f t="shared" si="0"/>
        <v>Butterfield (IRE)</v>
      </c>
      <c r="N55" t="str">
        <f t="shared" si="1"/>
        <v>Gemini</v>
      </c>
      <c r="O55" t="str">
        <f t="shared" si="2"/>
        <v>Whinging Willie (IRE)</v>
      </c>
      <c r="P55" t="str">
        <f t="shared" si="3"/>
        <v>Whinging Willie (IRE)</v>
      </c>
      <c r="Q55" t="str">
        <f t="shared" si="4"/>
        <v>Whinging Willie (IRE)</v>
      </c>
      <c r="R55" t="str">
        <f t="shared" si="5"/>
        <v>Hope Is High</v>
      </c>
      <c r="S55" t="str">
        <f t="shared" si="6"/>
        <v>Whinging Willie (IRE)</v>
      </c>
      <c r="V55">
        <f t="shared" si="7"/>
        <v>55</v>
      </c>
      <c r="W55">
        <f t="shared" si="8"/>
        <v>-15</v>
      </c>
      <c r="X55">
        <f t="shared" si="9"/>
        <v>-15</v>
      </c>
      <c r="Y55">
        <f t="shared" si="10"/>
        <v>7</v>
      </c>
      <c r="Z55">
        <f t="shared" si="10"/>
        <v>7</v>
      </c>
      <c r="AA55">
        <f t="shared" si="10"/>
        <v>5</v>
      </c>
      <c r="AB55">
        <f t="shared" si="11"/>
        <v>10</v>
      </c>
      <c r="AC55">
        <f t="shared" si="12"/>
        <v>7</v>
      </c>
      <c r="AD55">
        <f t="shared" si="13"/>
        <v>7</v>
      </c>
      <c r="AE55">
        <f t="shared" si="14"/>
        <v>9</v>
      </c>
      <c r="AF55">
        <f t="shared" si="14"/>
        <v>3</v>
      </c>
    </row>
    <row r="56" spans="1:33" hidden="1" outlineLevel="1">
      <c r="A56" t="s">
        <v>46</v>
      </c>
      <c r="B56" t="str">
        <f>INDEX(A$2:A$20,MATCH(C56,M$2:M$20,0))</f>
        <v>Hope Is High</v>
      </c>
      <c r="C56">
        <f>LARGE(M$2:M$20, D56)</f>
        <v>104.988</v>
      </c>
      <c r="D56">
        <v>1</v>
      </c>
      <c r="E56">
        <f>LARGE(M$2:M$20, F56)</f>
        <v>77.099999999999994</v>
      </c>
      <c r="F56">
        <v>2</v>
      </c>
      <c r="G56">
        <f t="shared" ref="G56:G61" si="16">IF(C56&gt;0, (1/C56)*(C56-E56), 0.1)</f>
        <v>0.26563035775517208</v>
      </c>
      <c r="H56">
        <f t="shared" ref="H56:H61" si="17">INDEX(AF$2:AF$20,MATCH(B56,A$2:A$20,0))</f>
        <v>6.5</v>
      </c>
      <c r="J56">
        <v>5</v>
      </c>
      <c r="K56" t="str">
        <f t="shared" si="0"/>
        <v>Flood Defence (IRE)</v>
      </c>
      <c r="L56" t="str">
        <f t="shared" si="0"/>
        <v>Hope Is High</v>
      </c>
      <c r="M56" t="str">
        <f t="shared" si="0"/>
        <v>Art Of Swing (IRE)</v>
      </c>
      <c r="N56" t="str">
        <f t="shared" si="1"/>
        <v>Butterfield (IRE)</v>
      </c>
      <c r="O56" t="str">
        <f t="shared" si="2"/>
        <v>Hope Is High</v>
      </c>
      <c r="P56" t="str">
        <f t="shared" si="3"/>
        <v>Masters Apprentice (IRE)</v>
      </c>
      <c r="Q56" t="str">
        <f t="shared" si="4"/>
        <v>Masters Apprentice (IRE)</v>
      </c>
      <c r="R56" t="str">
        <f t="shared" si="5"/>
        <v>Masters Apprentice (IRE)</v>
      </c>
      <c r="S56" t="str">
        <f t="shared" si="6"/>
        <v>Landue</v>
      </c>
      <c r="V56">
        <f t="shared" si="7"/>
        <v>57</v>
      </c>
      <c r="W56">
        <f t="shared" si="8"/>
        <v>-15</v>
      </c>
      <c r="X56">
        <f t="shared" si="9"/>
        <v>-15</v>
      </c>
      <c r="Y56">
        <f t="shared" si="10"/>
        <v>8</v>
      </c>
      <c r="Z56">
        <f t="shared" si="10"/>
        <v>2</v>
      </c>
      <c r="AA56">
        <f t="shared" si="10"/>
        <v>9</v>
      </c>
      <c r="AB56">
        <f t="shared" si="11"/>
        <v>4</v>
      </c>
      <c r="AC56">
        <f t="shared" si="12"/>
        <v>9</v>
      </c>
      <c r="AD56">
        <f t="shared" si="13"/>
        <v>10</v>
      </c>
      <c r="AE56">
        <f t="shared" si="14"/>
        <v>6</v>
      </c>
      <c r="AF56">
        <f t="shared" si="14"/>
        <v>9</v>
      </c>
    </row>
    <row r="57" spans="1:33" hidden="1" outlineLevel="1">
      <c r="A57" t="s">
        <v>25</v>
      </c>
      <c r="B57" t="str">
        <f>INDEX(A$2:A$20,MATCH(C57,W$2:W$20,0))</f>
        <v>Whinging Willie (IRE)</v>
      </c>
      <c r="C57">
        <f>LARGE(W$2:W$20, D57)</f>
        <v>19.140699999999999</v>
      </c>
      <c r="D57">
        <v>1</v>
      </c>
      <c r="E57">
        <f>LARGE(W$2:W$20, F57)</f>
        <v>18.452100000000002</v>
      </c>
      <c r="F57">
        <v>2</v>
      </c>
      <c r="G57">
        <f t="shared" si="16"/>
        <v>3.5975695768702166E-2</v>
      </c>
      <c r="H57">
        <f t="shared" si="17"/>
        <v>7.5</v>
      </c>
      <c r="J57">
        <v>6</v>
      </c>
      <c r="K57" t="str">
        <f t="shared" si="0"/>
        <v>Butterfield (IRE)</v>
      </c>
      <c r="L57" t="str">
        <f t="shared" si="0"/>
        <v>Masters Apprentice (IRE)</v>
      </c>
      <c r="M57" t="str">
        <f t="shared" si="0"/>
        <v>Whinging Willie (IRE)</v>
      </c>
      <c r="N57" t="str">
        <f t="shared" si="1"/>
        <v>Spanish History (USA)</v>
      </c>
      <c r="O57" t="str">
        <f t="shared" si="2"/>
        <v>Flood Defence (IRE)</v>
      </c>
      <c r="P57" t="str">
        <f t="shared" si="3"/>
        <v>Spanish History (USA)</v>
      </c>
      <c r="Q57" t="str">
        <f t="shared" si="4"/>
        <v>Spanish History (USA)</v>
      </c>
      <c r="R57" t="str">
        <f t="shared" si="5"/>
        <v>Spanish History (USA)</v>
      </c>
      <c r="S57" t="str">
        <f t="shared" si="6"/>
        <v>Spanish History (USA)</v>
      </c>
      <c r="V57">
        <f t="shared" si="7"/>
        <v>48</v>
      </c>
      <c r="W57">
        <f t="shared" si="8"/>
        <v>-20</v>
      </c>
      <c r="X57">
        <f t="shared" si="9"/>
        <v>-20</v>
      </c>
      <c r="Y57">
        <f t="shared" si="10"/>
        <v>3</v>
      </c>
      <c r="Z57">
        <f t="shared" si="10"/>
        <v>9</v>
      </c>
      <c r="AA57">
        <f t="shared" si="10"/>
        <v>8</v>
      </c>
      <c r="AB57">
        <f t="shared" si="11"/>
        <v>5</v>
      </c>
      <c r="AC57">
        <f t="shared" si="12"/>
        <v>5</v>
      </c>
      <c r="AD57">
        <f t="shared" si="13"/>
        <v>3</v>
      </c>
      <c r="AE57">
        <f t="shared" si="14"/>
        <v>10</v>
      </c>
      <c r="AF57">
        <f t="shared" si="14"/>
        <v>5</v>
      </c>
    </row>
    <row r="58" spans="1:33" hidden="1" outlineLevel="1">
      <c r="A58" t="s">
        <v>28</v>
      </c>
      <c r="B58" t="str">
        <f>INDEX(A$2:A$20,MATCH(C58,AA$2:AA$20,0))</f>
        <v>Landue</v>
      </c>
      <c r="C58">
        <f>LARGE(AA$2:AA$20, D58)</f>
        <v>3.0102000000000002</v>
      </c>
      <c r="D58">
        <v>1</v>
      </c>
      <c r="E58">
        <f>LARGE(AA$2:AA$20, F58)</f>
        <v>2.8258000000000001</v>
      </c>
      <c r="F58">
        <v>2</v>
      </c>
      <c r="G58">
        <f t="shared" si="16"/>
        <v>6.1258388146967012E-2</v>
      </c>
      <c r="H58">
        <f t="shared" si="17"/>
        <v>3.5</v>
      </c>
      <c r="J58">
        <v>7</v>
      </c>
      <c r="K58" t="str">
        <f t="shared" si="0"/>
        <v>Masters Apprentice (IRE)</v>
      </c>
      <c r="L58" t="str">
        <f t="shared" si="0"/>
        <v>Butterfield (IRE)</v>
      </c>
      <c r="M58" t="str">
        <f t="shared" si="0"/>
        <v>Hope Is High</v>
      </c>
      <c r="N58" t="str">
        <f t="shared" si="1"/>
        <v>Landue</v>
      </c>
      <c r="O58" t="str">
        <f t="shared" si="2"/>
        <v>Masters Apprentice (IRE)</v>
      </c>
      <c r="P58" t="str">
        <f t="shared" si="3"/>
        <v>Maknifico</v>
      </c>
      <c r="Q58" t="str">
        <f t="shared" si="4"/>
        <v>Maknifico</v>
      </c>
      <c r="R58" t="str">
        <f t="shared" si="5"/>
        <v>Flood Defence (IRE)</v>
      </c>
      <c r="S58" t="str">
        <f t="shared" si="6"/>
        <v>Butterfield (IRE)</v>
      </c>
      <c r="V58">
        <f t="shared" si="7"/>
        <v>37</v>
      </c>
      <c r="W58">
        <f t="shared" si="8"/>
        <v>-34</v>
      </c>
      <c r="X58">
        <f t="shared" si="9"/>
        <v>-34</v>
      </c>
      <c r="Y58">
        <f t="shared" si="10"/>
        <v>5</v>
      </c>
      <c r="Z58">
        <f t="shared" si="10"/>
        <v>4</v>
      </c>
      <c r="AA58">
        <f t="shared" si="10"/>
        <v>7</v>
      </c>
      <c r="AB58">
        <f t="shared" si="11"/>
        <v>6</v>
      </c>
      <c r="AC58">
        <f t="shared" si="12"/>
        <v>8</v>
      </c>
      <c r="AD58">
        <f t="shared" si="13"/>
        <v>2</v>
      </c>
      <c r="AE58">
        <f t="shared" si="14"/>
        <v>3</v>
      </c>
      <c r="AF58">
        <f t="shared" si="14"/>
        <v>2</v>
      </c>
    </row>
    <row r="59" spans="1:33" hidden="1" outlineLevel="1">
      <c r="A59" t="s">
        <v>30</v>
      </c>
      <c r="B59" t="str">
        <f>INDEX(A$2:A$20,MATCH(C59,AC$2:AC$20,0))</f>
        <v>Spanish History (USA)</v>
      </c>
      <c r="C59">
        <f>LARGE(AC$2:AC$20, D59)</f>
        <v>2.5615999999999999</v>
      </c>
      <c r="D59">
        <v>1</v>
      </c>
      <c r="E59">
        <f>LARGE(AC$2:AC$20, F59)</f>
        <v>2.1892</v>
      </c>
      <c r="F59">
        <v>2</v>
      </c>
      <c r="G59">
        <f t="shared" si="16"/>
        <v>0.14537788881948777</v>
      </c>
      <c r="H59">
        <f t="shared" si="17"/>
        <v>14</v>
      </c>
      <c r="J59">
        <v>8</v>
      </c>
      <c r="K59" t="str">
        <f t="shared" si="0"/>
        <v>Spanish History (USA)</v>
      </c>
      <c r="L59" t="str">
        <f t="shared" si="0"/>
        <v>Maknifico</v>
      </c>
      <c r="M59" t="str">
        <f t="shared" si="0"/>
        <v>Gemini</v>
      </c>
      <c r="N59" t="str">
        <f t="shared" si="1"/>
        <v>Art Of Swing (IRE)</v>
      </c>
      <c r="O59" t="str">
        <f t="shared" si="2"/>
        <v>Spanish History (USA)</v>
      </c>
      <c r="P59" t="str">
        <f t="shared" si="3"/>
        <v>Hope Is High</v>
      </c>
      <c r="Q59" t="str">
        <f t="shared" si="4"/>
        <v>Hope Is High</v>
      </c>
      <c r="R59" t="str">
        <f t="shared" si="5"/>
        <v>Whinging Willie (IRE)</v>
      </c>
      <c r="S59" t="str">
        <f t="shared" si="6"/>
        <v>Masters Apprentice (IRE)</v>
      </c>
      <c r="V59">
        <f t="shared" si="7"/>
        <v>39</v>
      </c>
      <c r="W59">
        <f t="shared" si="8"/>
        <v>-29</v>
      </c>
      <c r="X59">
        <f t="shared" si="9"/>
        <v>-29</v>
      </c>
      <c r="Y59">
        <f t="shared" si="10"/>
        <v>4</v>
      </c>
      <c r="Z59">
        <f t="shared" si="10"/>
        <v>5</v>
      </c>
      <c r="AA59">
        <f t="shared" si="10"/>
        <v>2</v>
      </c>
      <c r="AB59">
        <f t="shared" si="11"/>
        <v>8</v>
      </c>
      <c r="AC59">
        <f t="shared" si="12"/>
        <v>6</v>
      </c>
      <c r="AD59">
        <f t="shared" si="13"/>
        <v>4</v>
      </c>
      <c r="AE59">
        <f t="shared" si="14"/>
        <v>4</v>
      </c>
      <c r="AF59">
        <f t="shared" si="14"/>
        <v>6</v>
      </c>
    </row>
    <row r="60" spans="1:33" hidden="1" outlineLevel="1">
      <c r="A60" t="s">
        <v>26</v>
      </c>
      <c r="B60" t="str">
        <f>INDEX(A$2:A$20,MATCH(C60,Y$2:Y$20,0))</f>
        <v>Gemini</v>
      </c>
      <c r="C60">
        <f>LARGE(Y$2:Y$20, D60)</f>
        <v>4.8270999999999997</v>
      </c>
      <c r="D60">
        <v>1</v>
      </c>
      <c r="E60">
        <f>LARGE(Y$2:Y$20, F60)</f>
        <v>3.1577000000000002</v>
      </c>
      <c r="F60">
        <v>2</v>
      </c>
      <c r="G60">
        <f t="shared" si="16"/>
        <v>0.3458391166538915</v>
      </c>
      <c r="H60">
        <f t="shared" si="17"/>
        <v>2</v>
      </c>
      <c r="J60">
        <v>9</v>
      </c>
      <c r="K60" t="str">
        <f t="shared" si="0"/>
        <v>Maknifico</v>
      </c>
      <c r="L60" t="str">
        <f t="shared" si="0"/>
        <v>Landue</v>
      </c>
      <c r="M60" t="str">
        <f t="shared" si="0"/>
        <v>Masters Apprentice (IRE)</v>
      </c>
      <c r="N60" t="str">
        <f t="shared" si="1"/>
        <v>Hope Is High</v>
      </c>
      <c r="O60" t="str">
        <f t="shared" si="2"/>
        <v>Butterfield (IRE)</v>
      </c>
      <c r="P60" t="str">
        <f t="shared" si="3"/>
        <v>Flood Defence (IRE)</v>
      </c>
      <c r="Q60" t="str">
        <f t="shared" si="4"/>
        <v>Flood Defence (IRE)</v>
      </c>
      <c r="R60" t="str">
        <f t="shared" si="5"/>
        <v>Butterfield (IRE)</v>
      </c>
      <c r="S60" t="str">
        <f t="shared" si="6"/>
        <v>Art Of Swing (IRE)</v>
      </c>
      <c r="V60">
        <f t="shared" si="7"/>
        <v>29</v>
      </c>
      <c r="W60">
        <f t="shared" si="8"/>
        <v>-35</v>
      </c>
      <c r="X60">
        <f t="shared" si="9"/>
        <v>-35</v>
      </c>
      <c r="Y60">
        <f t="shared" si="10"/>
        <v>1</v>
      </c>
      <c r="Z60">
        <f t="shared" si="10"/>
        <v>1</v>
      </c>
      <c r="AA60">
        <f t="shared" si="10"/>
        <v>6</v>
      </c>
      <c r="AB60">
        <f t="shared" si="11"/>
        <v>3</v>
      </c>
      <c r="AC60">
        <f t="shared" si="12"/>
        <v>1</v>
      </c>
      <c r="AD60">
        <f t="shared" si="13"/>
        <v>8</v>
      </c>
      <c r="AE60">
        <f t="shared" si="14"/>
        <v>1</v>
      </c>
      <c r="AF60">
        <f t="shared" si="14"/>
        <v>8</v>
      </c>
    </row>
    <row r="61" spans="1:33" hidden="1" outlineLevel="1">
      <c r="A61" t="s">
        <v>47</v>
      </c>
      <c r="B61" t="str">
        <f>INDEX(A$2:A$20,MATCH(C61,AD$2:AD$20,0))</f>
        <v>Gemini</v>
      </c>
      <c r="C61">
        <f>LARGE(AD$2:AD$20, D61)</f>
        <v>38.104100000000003</v>
      </c>
      <c r="D61">
        <v>1</v>
      </c>
      <c r="E61">
        <f>LARGE(AD$2:AD$20, F61)</f>
        <v>25.1084</v>
      </c>
      <c r="F61">
        <v>2</v>
      </c>
      <c r="G61">
        <f t="shared" si="16"/>
        <v>0.34105778643243118</v>
      </c>
      <c r="H61">
        <f t="shared" si="17"/>
        <v>2</v>
      </c>
      <c r="J61">
        <v>10</v>
      </c>
      <c r="K61" t="str">
        <f t="shared" si="0"/>
        <v>Art Of Swing (IRE)</v>
      </c>
      <c r="L61" t="str">
        <f t="shared" si="0"/>
        <v>Art Of Swing (IRE)</v>
      </c>
      <c r="M61" t="str">
        <f t="shared" si="0"/>
        <v>Maknifico</v>
      </c>
      <c r="N61" t="str">
        <f t="shared" si="1"/>
        <v>Maknifico</v>
      </c>
      <c r="O61" t="str">
        <f t="shared" si="2"/>
        <v>Butterfield (IRE)</v>
      </c>
      <c r="P61" t="str">
        <f t="shared" si="3"/>
        <v>Art Of Swing (IRE)</v>
      </c>
      <c r="Q61" t="str">
        <f t="shared" si="4"/>
        <v>Art Of Swing (IRE)</v>
      </c>
      <c r="R61" t="str">
        <f t="shared" si="5"/>
        <v>Maknifico</v>
      </c>
      <c r="S61" t="str">
        <f t="shared" si="6"/>
        <v>Maknifico</v>
      </c>
      <c r="V61">
        <f t="shared" si="7"/>
        <v>22</v>
      </c>
      <c r="W61">
        <f t="shared" si="8"/>
        <v>-43</v>
      </c>
      <c r="X61">
        <f>IF(ISNA(W61),"",W61)</f>
        <v>-43</v>
      </c>
      <c r="Y61">
        <f t="shared" si="10"/>
        <v>2</v>
      </c>
      <c r="Z61">
        <f t="shared" si="10"/>
        <v>3</v>
      </c>
      <c r="AA61">
        <f t="shared" si="10"/>
        <v>1</v>
      </c>
      <c r="AB61">
        <f t="shared" si="11"/>
        <v>1</v>
      </c>
      <c r="AC61">
        <f t="shared" si="12"/>
        <v>4</v>
      </c>
      <c r="AD61">
        <f t="shared" si="13"/>
        <v>2</v>
      </c>
      <c r="AE61">
        <f t="shared" si="14"/>
        <v>8</v>
      </c>
      <c r="AF61">
        <f t="shared" si="14"/>
        <v>1</v>
      </c>
    </row>
    <row r="62" spans="1:33" hidden="1" outlineLevel="1">
      <c r="A62" t="s">
        <v>116</v>
      </c>
      <c r="B62" t="str">
        <f>IF(OR(D2="5f ", D2="6f ", D2="7f ", D2="1m "), B57, IF(J2="2yo", B59, B53))</f>
        <v>Gemini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 t="e">
        <f t="shared" si="10"/>
        <v>#N/A</v>
      </c>
      <c r="Z62" t="e">
        <f t="shared" si="10"/>
        <v>#N/A</v>
      </c>
      <c r="AA62" t="e">
        <f t="shared" si="10"/>
        <v>#N/A</v>
      </c>
      <c r="AB62" t="e">
        <f t="shared" si="11"/>
        <v>#N/A</v>
      </c>
      <c r="AC62" t="e">
        <f t="shared" si="12"/>
        <v>#N/A</v>
      </c>
      <c r="AD62" t="e">
        <f t="shared" si="13"/>
        <v>#N/A</v>
      </c>
      <c r="AE62" t="e">
        <f t="shared" si="14"/>
        <v>#N/A</v>
      </c>
      <c r="AF62" t="e">
        <f t="shared" si="14"/>
        <v>#N/A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Landue</v>
      </c>
      <c r="C63" t="str">
        <f>IF(G68="Handicap", INDEX(B53:B55,(MATCH(LARGE(D53:D55,3),D53:D55,0))))</f>
        <v>Flood Defence (IRE)</v>
      </c>
      <c r="D63" t="str">
        <f>IF(G68="Handicap", INDEX(B53:B55,(MATCH(LARGE(E53:E55,1),E53:E55,0))))</f>
        <v>Gemini</v>
      </c>
      <c r="G63" t="s">
        <v>68</v>
      </c>
      <c r="H63">
        <f>COUNTIF(A2:A30, "*")</f>
        <v>10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 t="e">
        <f t="shared" si="10"/>
        <v>#N/A</v>
      </c>
      <c r="AB63" t="e">
        <f t="shared" si="11"/>
        <v>#N/A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Gemini</v>
      </c>
      <c r="C64">
        <f>INDEX(AF$2:AF$20,MATCH(B64,A$2:A$20,0))</f>
        <v>2</v>
      </c>
      <c r="D64">
        <v>1</v>
      </c>
      <c r="E64">
        <f>SUMIF(B53:B61, B64, G53:G61)</f>
        <v>0.75101989606743369</v>
      </c>
      <c r="F64">
        <v>0</v>
      </c>
      <c r="G64" t="str">
        <f>K2</f>
        <v>Bet totequadpot At totesport.com Handicap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1m5½f </v>
      </c>
      <c r="H65">
        <f>LARGE(G58:G60, 1)</f>
        <v>0.3458391166538915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5434</v>
      </c>
      <c r="H66">
        <f ca="1">LARGE(F53:F55, 1)</f>
        <v>0.75101989606743369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Gemini</v>
      </c>
      <c r="F67">
        <f>IF(H63&lt;11, F66+1, F66)</f>
        <v>1</v>
      </c>
      <c r="G67" t="str">
        <f>G2</f>
        <v>Standard</v>
      </c>
      <c r="H67" t="str">
        <f ca="1">INDEX(B53:B55,MATCH(H66,F53:F55,0))</f>
        <v>Gemini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Gemini</v>
      </c>
      <c r="B68" t="str">
        <f ca="1">IF(ISNA(A68), B56, A68)</f>
        <v>Gemini</v>
      </c>
      <c r="C68">
        <f ca="1">INDEX(AF$2:AF$20,MATCH(B68,A$2:A$20,0))</f>
        <v>2</v>
      </c>
      <c r="D68">
        <v>1</v>
      </c>
      <c r="F68">
        <f ca="1">IF(E70&gt;0.5, F67+1, F67)</f>
        <v>2</v>
      </c>
      <c r="G68" t="str">
        <f>I2</f>
        <v>Handicap</v>
      </c>
      <c r="H68">
        <f ca="1">IF(G66&gt;10000, G70+1, G70)</f>
        <v>2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Gemini</v>
      </c>
      <c r="C69">
        <f ca="1">INDEX(AF$2:AF$20,MATCH(B69,A$2:A$20,0))</f>
        <v>2</v>
      </c>
      <c r="D69">
        <v>1</v>
      </c>
      <c r="F69">
        <f ca="1">IF(E70&gt;1, F68+1, F68)</f>
        <v>2</v>
      </c>
      <c r="G69">
        <f ca="1">IF(G66&lt;5000, F70-1, F70)</f>
        <v>2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Gemini</v>
      </c>
      <c r="C70">
        <f ca="1">INDEX(AF$2:AF$20,MATCH(B70,A$2:A$20,0))</f>
        <v>2</v>
      </c>
      <c r="D70">
        <v>1</v>
      </c>
      <c r="E70">
        <f ca="1">SUMIF(B53:B61, B70, G53:G61)</f>
        <v>0.75101989606743369</v>
      </c>
      <c r="F70">
        <f ca="1">IF(E70&gt;1.5, F69+1, F69)</f>
        <v>2</v>
      </c>
      <c r="G70">
        <f ca="1">IF(H63&gt;15, G69-1, G69)</f>
        <v>2</v>
      </c>
      <c r="H70" t="str">
        <f ca="1">IF(H68=0,"*",IF(H68=1,"*",IF(H68=2,"**",IF(H68=3,"***",IF(H68=4,"****",IF(H68&gt;=5,"*****","*"))))))</f>
        <v>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Gemini</v>
      </c>
      <c r="C72">
        <f>C53</f>
        <v>259.81319999999999</v>
      </c>
      <c r="D72">
        <f>(1/C72)*(C72-C73)</f>
        <v>6.4122992981111029E-2</v>
      </c>
      <c r="E72">
        <f>H53</f>
        <v>2</v>
      </c>
      <c r="F72">
        <f>(E72*10)-10</f>
        <v>10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Hope Is High</v>
      </c>
      <c r="C73">
        <f t="shared" si="19"/>
        <v>243.1532</v>
      </c>
      <c r="D73">
        <f>(1/C73)*(C73-C74)</f>
        <v>4.4093188985380366E-2</v>
      </c>
      <c r="E73">
        <f t="shared" ref="E73:E74" si="20">H54</f>
        <v>6.5</v>
      </c>
      <c r="F73">
        <f>(E73*10)-10</f>
        <v>55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Flood Defence (IRE)</v>
      </c>
      <c r="C74">
        <f t="shared" si="19"/>
        <v>232.43180000000001</v>
      </c>
      <c r="E74">
        <f t="shared" si="20"/>
        <v>8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2</v>
      </c>
      <c r="C77">
        <f>SMALL(AF2:AF50, 1)</f>
        <v>2</v>
      </c>
      <c r="D77" t="str">
        <f>IF(G77&lt;=3, "YES", "NO")</f>
        <v>YES</v>
      </c>
      <c r="E77">
        <f>IF(C77=0,SMALL(AF2:AF49,2), C77)</f>
        <v>2</v>
      </c>
      <c r="F77">
        <f>IF(E77=0, SMALL(AF2:AF49, 3), E77)</f>
        <v>2</v>
      </c>
      <c r="G77">
        <f>IF(F77=0, SMALL(AF2:AF49, 4), F77)</f>
        <v>2</v>
      </c>
      <c r="H77" t="str">
        <f>INDEX(A2:A50, MATCH(G77, AF2:AF50, 0))</f>
        <v>Gemini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259.81319999999999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259.81319999999999</v>
      </c>
      <c r="C79">
        <f>C78/B79</f>
        <v>3.8489191465252727E-5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Gemini is highly rated.</v>
      </c>
      <c r="H79" t="str">
        <f>INDEX(A2:A50, MATCH(B79, AE2:AE50, 0))</f>
        <v>Gemini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17.954999999999998</v>
      </c>
      <c r="C80">
        <f>(B81-B80)+0.01</f>
        <v>1.1957000000000007</v>
      </c>
      <c r="D80" t="str">
        <f>D2</f>
        <v xml:space="preserve">1m5½f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19.140699999999999</v>
      </c>
      <c r="C81">
        <f>C80/B81</f>
        <v>6.246897971338565E-2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Maknifico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Chelmsford City</v>
      </c>
    </row>
    <row r="82" spans="1:19" hidden="1" outlineLevel="1">
      <c r="A82" t="s">
        <v>110</v>
      </c>
      <c r="B82">
        <f>INDEX(M2:M49, MATCH(H77, A2:A49, 0))</f>
        <v>77.099999999999994</v>
      </c>
      <c r="C82">
        <f>(B83-B82)+0.01</f>
        <v>27.898000000000007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104.988</v>
      </c>
      <c r="C83">
        <f>C82/B83</f>
        <v>0.26572560673600798</v>
      </c>
      <c r="D83" t="str">
        <f>IF(C83&gt;0.2, "YES", "NO")</f>
        <v>YES</v>
      </c>
      <c r="G83" t="str">
        <f>IF(D83="YES",CONCATENATE("PLUS: Form horse "&amp;H83&amp;" is "&amp;ROUND(C83*100,2)&amp;"% ahead of the lay selection "&amp;H77&amp;". "),CONCATENATE("NEGATIVE: "&amp;H77&amp;"is the form horse."))</f>
        <v xml:space="preserve">PLUS: Form horse Maknifico is 26.57% ahead of the lay selection Gemini. </v>
      </c>
      <c r="H83" t="str">
        <f>INDEX(A2:A50,MATCH(B83,INDEX(M2:M50,0)))</f>
        <v>Maknifico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2.0503</v>
      </c>
      <c r="C84">
        <f>(B85-B84)+0.01</f>
        <v>0.52129999999999987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2.5615999999999999</v>
      </c>
      <c r="C85">
        <f>C84/B85</f>
        <v>0.20350562148657086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Spanish History (USA)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38.104100000000003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38.104100000000003</v>
      </c>
      <c r="C87">
        <f>C86/B87</f>
        <v>2.6243895013922385E-4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Gemini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4.8270999999999997</v>
      </c>
      <c r="C88">
        <f>B89-B88</f>
        <v>0</v>
      </c>
      <c r="H88" t="str">
        <f>INDEX(X2:X50, MATCH(B88, Y2:Y50, 0))</f>
        <v>Watson, Jason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4.8270999999999997</v>
      </c>
      <c r="C89">
        <f>C88/B89</f>
        <v>0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Watson, Jason. </v>
      </c>
      <c r="H89" t="str">
        <f>INDEX(X2:X50, MATCH(B89, Y2:Y50, 0))</f>
        <v>Watson, Jason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76.082400000000007</v>
      </c>
      <c r="C90">
        <f>(B91-B90)+0.01</f>
        <v>0.01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76.082400000000007</v>
      </c>
      <c r="C91">
        <f>(C90+0.01)/(B91+0.01)</f>
        <v>2.62838338651429E-4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Gemini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1</v>
      </c>
      <c r="F92" t="str">
        <f>IF(E92=0, "", IF(E92=1, "*", IF(E92=2, "**", IF(E92=3, "***", IF(E92=4, "****", IF(E92&gt;4, "*****", ""))))))</f>
        <v>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110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0.20910000000000001</v>
      </c>
    </row>
    <row r="96" spans="1:19" hidden="1" outlineLevel="1">
      <c r="A96" t="s">
        <v>70</v>
      </c>
      <c r="B96">
        <f>INDEX(Sheet1!H:H, MATCH($A$51, Sheet1!$A:$A,0))</f>
        <v>0.2</v>
      </c>
      <c r="C96" t="b">
        <f>IF(AND($B$94&gt;15,B96&gt;0.25),B55)</f>
        <v>0</v>
      </c>
      <c r="D96">
        <f t="shared" ref="D96:D101" si="22">RANK(B96, B$96:B$101, 2)</f>
        <v>6</v>
      </c>
      <c r="E96">
        <f t="shared" ref="E96:E101" si="23">7-D96</f>
        <v>1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0.1636</v>
      </c>
      <c r="C97" t="b">
        <f>IF(AND($B$94&gt;15,B97&gt;0.25),B56)</f>
        <v>0</v>
      </c>
      <c r="D97">
        <f t="shared" si="22"/>
        <v>3</v>
      </c>
      <c r="E97">
        <f t="shared" si="23"/>
        <v>4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9.0899999999999995E-2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0.14549999999999999</v>
      </c>
      <c r="C99" t="b">
        <f>IF(AND($B$94&gt;15,B99&gt;0.25),B59)</f>
        <v>0</v>
      </c>
      <c r="D99">
        <f t="shared" si="22"/>
        <v>2</v>
      </c>
      <c r="E99">
        <f t="shared" si="23"/>
        <v>5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0.18179999999999999</v>
      </c>
      <c r="C100" t="b">
        <f>IF(AND($B$94&gt;15,B100&gt;0.25),B58)</f>
        <v>0</v>
      </c>
      <c r="D100">
        <f t="shared" si="22"/>
        <v>4</v>
      </c>
      <c r="E100">
        <f t="shared" si="23"/>
        <v>3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0.18179999999999999</v>
      </c>
      <c r="C101" t="b">
        <f>IF(AND($B$94&gt;15,B101&gt;0.25),B60)</f>
        <v>0</v>
      </c>
      <c r="D101">
        <f t="shared" si="22"/>
        <v>4</v>
      </c>
      <c r="E101">
        <f t="shared" si="23"/>
        <v>3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2.7109375" bestFit="1" customWidth="1"/>
    <col min="2" max="2" width="20.42578125" bestFit="1" customWidth="1"/>
    <col min="3" max="4" width="15.7109375" bestFit="1" customWidth="1"/>
    <col min="5" max="5" width="11" bestFit="1" customWidth="1"/>
    <col min="6" max="6" width="13.28515625" bestFit="1" customWidth="1"/>
    <col min="7" max="7" width="89" bestFit="1" customWidth="1"/>
    <col min="8" max="8" width="20.42578125" bestFit="1" customWidth="1"/>
    <col min="9" max="9" width="10.140625" bestFit="1" customWidth="1"/>
    <col min="10" max="10" width="16.28515625" bestFit="1" customWidth="1"/>
    <col min="11" max="11" width="39.5703125" bestFit="1" customWidth="1"/>
    <col min="12" max="19" width="22.71093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6.42578125" bestFit="1" customWidth="1"/>
    <col min="25" max="25" width="14.42578125" bestFit="1" customWidth="1"/>
    <col min="26" max="26" width="16.7109375" bestFit="1" customWidth="1"/>
    <col min="27" max="27" width="15" bestFit="1" customWidth="1"/>
    <col min="28" max="28" width="18.57031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20.4257812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1542</v>
      </c>
      <c r="B2" s="1">
        <v>0.76041666666666663</v>
      </c>
      <c r="C2" t="s">
        <v>181</v>
      </c>
      <c r="D2" t="s">
        <v>484</v>
      </c>
      <c r="E2" t="s">
        <v>290</v>
      </c>
      <c r="F2">
        <v>6663</v>
      </c>
      <c r="G2" t="s">
        <v>1481</v>
      </c>
      <c r="H2" t="s">
        <v>1482</v>
      </c>
      <c r="I2" s="3" t="s">
        <v>5</v>
      </c>
      <c r="J2" t="s">
        <v>778</v>
      </c>
      <c r="K2" t="s">
        <v>1541</v>
      </c>
      <c r="L2">
        <v>6</v>
      </c>
      <c r="M2">
        <v>93.295000000000002</v>
      </c>
      <c r="N2">
        <v>76.654399999999995</v>
      </c>
      <c r="O2">
        <v>24.152799999999999</v>
      </c>
      <c r="P2">
        <v>10.3605</v>
      </c>
      <c r="Q2">
        <v>7.6764000000000001</v>
      </c>
      <c r="R2">
        <v>6.5403000000000002</v>
      </c>
      <c r="S2">
        <v>4.0102000000000002</v>
      </c>
      <c r="T2">
        <v>2.9780000000000002</v>
      </c>
      <c r="U2">
        <v>1.9260999999999999</v>
      </c>
      <c r="V2">
        <v>2.5383</v>
      </c>
      <c r="W2">
        <v>20.696400000000001</v>
      </c>
      <c r="X2" t="s">
        <v>321</v>
      </c>
      <c r="Y2">
        <v>1.6355</v>
      </c>
      <c r="Z2" t="s">
        <v>1543</v>
      </c>
      <c r="AA2">
        <v>1.2188000000000001</v>
      </c>
      <c r="AB2" t="s">
        <v>1401</v>
      </c>
      <c r="AC2">
        <v>1.5143</v>
      </c>
      <c r="AD2">
        <v>24.829499999999999</v>
      </c>
      <c r="AE2">
        <v>280.0265</v>
      </c>
      <c r="AF2">
        <v>3</v>
      </c>
      <c r="AG2">
        <v>77</v>
      </c>
    </row>
    <row r="3" spans="1:33">
      <c r="A3" t="s">
        <v>1544</v>
      </c>
      <c r="B3" s="1">
        <v>0.76041666666666663</v>
      </c>
      <c r="C3" t="s">
        <v>181</v>
      </c>
      <c r="D3" t="s">
        <v>484</v>
      </c>
      <c r="E3" t="s">
        <v>290</v>
      </c>
      <c r="F3">
        <v>6663</v>
      </c>
      <c r="G3" t="s">
        <v>1481</v>
      </c>
      <c r="H3" t="s">
        <v>1482</v>
      </c>
      <c r="I3" s="3" t="s">
        <v>5</v>
      </c>
      <c r="J3" t="s">
        <v>778</v>
      </c>
      <c r="K3" t="s">
        <v>1541</v>
      </c>
      <c r="L3">
        <v>5</v>
      </c>
      <c r="M3">
        <v>78.17</v>
      </c>
      <c r="N3">
        <v>68.560199999999995</v>
      </c>
      <c r="O3">
        <v>36.647399999999998</v>
      </c>
      <c r="P3">
        <v>11.3474</v>
      </c>
      <c r="Q3">
        <v>6.6632999999999996</v>
      </c>
      <c r="R3">
        <v>6.5441000000000003</v>
      </c>
      <c r="S3">
        <v>4.7061999999999999</v>
      </c>
      <c r="T3">
        <v>3.6634000000000002</v>
      </c>
      <c r="U3">
        <v>1.9528000000000001</v>
      </c>
      <c r="V3">
        <v>2.3837000000000002</v>
      </c>
      <c r="W3">
        <v>19.055</v>
      </c>
      <c r="X3" t="s">
        <v>503</v>
      </c>
      <c r="Y3">
        <v>1.1897</v>
      </c>
      <c r="Z3" t="s">
        <v>1504</v>
      </c>
      <c r="AA3">
        <v>2.1124999999999998</v>
      </c>
      <c r="AB3" t="s">
        <v>669</v>
      </c>
      <c r="AC3">
        <v>2.1349999999999998</v>
      </c>
      <c r="AD3">
        <v>16.711600000000001</v>
      </c>
      <c r="AE3">
        <v>261.84230000000002</v>
      </c>
      <c r="AF3">
        <v>5.5</v>
      </c>
      <c r="AG3">
        <v>79</v>
      </c>
    </row>
    <row r="4" spans="1:33">
      <c r="A4" t="s">
        <v>1545</v>
      </c>
      <c r="B4" s="1">
        <v>0.76041666666666663</v>
      </c>
      <c r="C4" t="s">
        <v>181</v>
      </c>
      <c r="D4" t="s">
        <v>484</v>
      </c>
      <c r="E4" t="s">
        <v>290</v>
      </c>
      <c r="F4">
        <v>6663</v>
      </c>
      <c r="G4" t="s">
        <v>1481</v>
      </c>
      <c r="H4" t="s">
        <v>1482</v>
      </c>
      <c r="I4" s="3" t="s">
        <v>5</v>
      </c>
      <c r="J4" t="s">
        <v>778</v>
      </c>
      <c r="K4" t="s">
        <v>1541</v>
      </c>
      <c r="L4">
        <v>4</v>
      </c>
      <c r="M4">
        <v>43.866300000000003</v>
      </c>
      <c r="N4">
        <v>80.116</v>
      </c>
      <c r="O4">
        <v>28.111999999999998</v>
      </c>
      <c r="P4">
        <v>4.0856000000000003</v>
      </c>
      <c r="Q4">
        <v>2.7273999999999998</v>
      </c>
      <c r="R4">
        <v>4.7805</v>
      </c>
      <c r="S4">
        <v>2.7864</v>
      </c>
      <c r="T4">
        <v>1.9996</v>
      </c>
      <c r="U4">
        <v>0</v>
      </c>
      <c r="V4">
        <v>0</v>
      </c>
      <c r="W4">
        <v>14.200699999999999</v>
      </c>
      <c r="X4" t="s">
        <v>674</v>
      </c>
      <c r="Y4">
        <v>2.4699</v>
      </c>
      <c r="Z4" t="s">
        <v>592</v>
      </c>
      <c r="AA4">
        <v>2.8938999999999999</v>
      </c>
      <c r="AB4" t="s">
        <v>753</v>
      </c>
      <c r="AC4">
        <v>1.8676999999999999</v>
      </c>
      <c r="AD4">
        <v>38.85</v>
      </c>
      <c r="AE4">
        <v>231.62469999999999</v>
      </c>
      <c r="AF4">
        <v>8</v>
      </c>
      <c r="AG4">
        <v>80</v>
      </c>
    </row>
    <row r="5" spans="1:33">
      <c r="A5" t="s">
        <v>1546</v>
      </c>
      <c r="B5" s="1">
        <v>0.76041666666666663</v>
      </c>
      <c r="C5" t="s">
        <v>181</v>
      </c>
      <c r="D5" t="s">
        <v>484</v>
      </c>
      <c r="E5" t="s">
        <v>290</v>
      </c>
      <c r="F5">
        <v>6663</v>
      </c>
      <c r="G5" t="s">
        <v>1481</v>
      </c>
      <c r="H5" t="s">
        <v>1482</v>
      </c>
      <c r="I5" s="3" t="s">
        <v>5</v>
      </c>
      <c r="J5" t="s">
        <v>778</v>
      </c>
      <c r="K5" t="s">
        <v>1541</v>
      </c>
      <c r="L5">
        <v>7</v>
      </c>
      <c r="M5">
        <v>74.959999999999994</v>
      </c>
      <c r="N5">
        <v>45.729199999999999</v>
      </c>
      <c r="O5">
        <v>20.886399999999998</v>
      </c>
      <c r="P5">
        <v>7.2041000000000004</v>
      </c>
      <c r="Q5">
        <v>7.6520999999999999</v>
      </c>
      <c r="R5">
        <v>4.6257000000000001</v>
      </c>
      <c r="S5">
        <v>5.4584999999999999</v>
      </c>
      <c r="T5">
        <v>2.9068999999999998</v>
      </c>
      <c r="U5">
        <v>1.3773</v>
      </c>
      <c r="V5">
        <v>1.6214999999999999</v>
      </c>
      <c r="W5">
        <v>14.76</v>
      </c>
      <c r="X5" t="s">
        <v>391</v>
      </c>
      <c r="Y5">
        <v>2.1448999999999998</v>
      </c>
      <c r="Z5" t="s">
        <v>322</v>
      </c>
      <c r="AA5">
        <v>1.8339000000000001</v>
      </c>
      <c r="AB5" t="s">
        <v>546</v>
      </c>
      <c r="AC5">
        <v>2.3056999999999999</v>
      </c>
      <c r="AD5">
        <v>20.2591</v>
      </c>
      <c r="AE5">
        <v>213.7252</v>
      </c>
      <c r="AF5">
        <v>8</v>
      </c>
      <c r="AG5">
        <v>80</v>
      </c>
    </row>
    <row r="6" spans="1:33">
      <c r="A6" t="s">
        <v>1547</v>
      </c>
      <c r="B6" s="1">
        <v>0.76041666666666663</v>
      </c>
      <c r="C6" t="s">
        <v>181</v>
      </c>
      <c r="D6" t="s">
        <v>484</v>
      </c>
      <c r="E6" t="s">
        <v>290</v>
      </c>
      <c r="F6">
        <v>6663</v>
      </c>
      <c r="G6" t="s">
        <v>1481</v>
      </c>
      <c r="H6" t="s">
        <v>1482</v>
      </c>
      <c r="I6" s="3" t="s">
        <v>5</v>
      </c>
      <c r="J6" t="s">
        <v>778</v>
      </c>
      <c r="K6" t="s">
        <v>1541</v>
      </c>
      <c r="L6">
        <v>4</v>
      </c>
      <c r="M6">
        <v>76.02</v>
      </c>
      <c r="N6">
        <v>37.982799999999997</v>
      </c>
      <c r="O6">
        <v>23.2121</v>
      </c>
      <c r="P6">
        <v>11.4299</v>
      </c>
      <c r="Q6">
        <v>4.2670000000000003</v>
      </c>
      <c r="R6">
        <v>5.6760999999999999</v>
      </c>
      <c r="S6">
        <v>2.4733000000000001</v>
      </c>
      <c r="T6">
        <v>1.7518</v>
      </c>
      <c r="U6">
        <v>1.1657</v>
      </c>
      <c r="V6">
        <v>0.67459999999999998</v>
      </c>
      <c r="W6">
        <v>13.0329</v>
      </c>
      <c r="X6" t="s">
        <v>950</v>
      </c>
      <c r="Y6">
        <v>2.2242999999999999</v>
      </c>
      <c r="Z6" t="s">
        <v>1393</v>
      </c>
      <c r="AA6">
        <v>1.4384999999999999</v>
      </c>
      <c r="AB6" t="s">
        <v>1460</v>
      </c>
      <c r="AC6">
        <v>1.6675</v>
      </c>
      <c r="AD6">
        <v>17.416499999999999</v>
      </c>
      <c r="AE6">
        <v>200.43299999999999</v>
      </c>
      <c r="AF6">
        <v>14</v>
      </c>
      <c r="AG6">
        <v>70</v>
      </c>
    </row>
    <row r="7" spans="1:33">
      <c r="A7" t="s">
        <v>1548</v>
      </c>
      <c r="B7" s="1">
        <v>0.76041666666666663</v>
      </c>
      <c r="C7" t="s">
        <v>181</v>
      </c>
      <c r="D7" t="s">
        <v>484</v>
      </c>
      <c r="E7" t="s">
        <v>290</v>
      </c>
      <c r="F7">
        <v>6663</v>
      </c>
      <c r="G7" t="s">
        <v>1481</v>
      </c>
      <c r="H7" t="s">
        <v>1482</v>
      </c>
      <c r="I7" s="3" t="s">
        <v>5</v>
      </c>
      <c r="J7" t="s">
        <v>778</v>
      </c>
      <c r="K7" t="s">
        <v>1541</v>
      </c>
      <c r="L7">
        <v>3</v>
      </c>
      <c r="M7">
        <v>50.555</v>
      </c>
      <c r="N7">
        <v>51.960799999999999</v>
      </c>
      <c r="O7">
        <v>31.266200000000001</v>
      </c>
      <c r="P7">
        <v>7.3235000000000001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16.190000000000001</v>
      </c>
      <c r="X7" t="s">
        <v>1549</v>
      </c>
      <c r="Y7">
        <v>1.6720999999999999</v>
      </c>
      <c r="Z7" t="s">
        <v>1550</v>
      </c>
      <c r="AA7">
        <v>2.0085000000000002</v>
      </c>
      <c r="AB7" t="s">
        <v>1061</v>
      </c>
      <c r="AC7">
        <v>1.6718999999999999</v>
      </c>
      <c r="AD7">
        <v>18.9666</v>
      </c>
      <c r="AE7">
        <v>200.16540000000001</v>
      </c>
      <c r="AF7">
        <v>14</v>
      </c>
      <c r="AG7">
        <v>72</v>
      </c>
    </row>
    <row r="8" spans="1:33">
      <c r="A8" t="s">
        <v>1551</v>
      </c>
      <c r="B8" s="1">
        <v>0.76041666666666663</v>
      </c>
      <c r="C8" t="s">
        <v>181</v>
      </c>
      <c r="D8" t="s">
        <v>484</v>
      </c>
      <c r="E8" t="s">
        <v>290</v>
      </c>
      <c r="F8">
        <v>6663</v>
      </c>
      <c r="G8" t="s">
        <v>1481</v>
      </c>
      <c r="H8" t="s">
        <v>1482</v>
      </c>
      <c r="I8" s="3" t="s">
        <v>5</v>
      </c>
      <c r="J8" t="s">
        <v>778</v>
      </c>
      <c r="K8" t="s">
        <v>1541</v>
      </c>
      <c r="L8">
        <v>5</v>
      </c>
      <c r="M8">
        <v>52.96</v>
      </c>
      <c r="N8">
        <v>45.768000000000001</v>
      </c>
      <c r="O8">
        <v>23.36</v>
      </c>
      <c r="P8">
        <v>6.7724000000000002</v>
      </c>
      <c r="Q8">
        <v>5.2798999999999996</v>
      </c>
      <c r="R8">
        <v>3.9802</v>
      </c>
      <c r="S8">
        <v>6.1344000000000003</v>
      </c>
      <c r="T8">
        <v>3.7663000000000002</v>
      </c>
      <c r="U8">
        <v>2.1695000000000002</v>
      </c>
      <c r="V8">
        <v>2.1697000000000002</v>
      </c>
      <c r="W8">
        <v>20.255700000000001</v>
      </c>
      <c r="X8" t="s">
        <v>1497</v>
      </c>
      <c r="Y8">
        <v>2.4308999999999998</v>
      </c>
      <c r="Z8" t="s">
        <v>1552</v>
      </c>
      <c r="AA8">
        <v>2.4365999999999999</v>
      </c>
      <c r="AB8" t="s">
        <v>1553</v>
      </c>
      <c r="AC8">
        <v>2.4977</v>
      </c>
      <c r="AD8">
        <v>17.116299999999999</v>
      </c>
      <c r="AE8">
        <v>197.0976</v>
      </c>
      <c r="AF8">
        <v>10</v>
      </c>
      <c r="AG8">
        <v>82</v>
      </c>
    </row>
    <row r="9" spans="1:33">
      <c r="A9" t="s">
        <v>1554</v>
      </c>
      <c r="B9" s="1">
        <v>0.76041666666666663</v>
      </c>
      <c r="C9" t="s">
        <v>181</v>
      </c>
      <c r="D9" t="s">
        <v>484</v>
      </c>
      <c r="E9" t="s">
        <v>290</v>
      </c>
      <c r="F9">
        <v>6663</v>
      </c>
      <c r="G9" t="s">
        <v>1481</v>
      </c>
      <c r="H9" t="s">
        <v>1482</v>
      </c>
      <c r="I9" s="3" t="s">
        <v>5</v>
      </c>
      <c r="J9" t="s">
        <v>778</v>
      </c>
      <c r="K9" t="s">
        <v>1541</v>
      </c>
      <c r="L9">
        <v>3</v>
      </c>
      <c r="M9">
        <v>65.188900000000004</v>
      </c>
      <c r="N9">
        <v>44.559199999999997</v>
      </c>
      <c r="O9">
        <v>23.407599999999999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19.194299999999998</v>
      </c>
      <c r="X9" t="s">
        <v>1527</v>
      </c>
      <c r="Y9">
        <v>1.1319999999999999</v>
      </c>
      <c r="Z9" t="s">
        <v>1555</v>
      </c>
      <c r="AA9">
        <v>1.8392999999999999</v>
      </c>
      <c r="AB9" t="s">
        <v>399</v>
      </c>
      <c r="AC9">
        <v>1.1209</v>
      </c>
      <c r="AD9">
        <v>12.6671</v>
      </c>
      <c r="AE9">
        <v>195.482</v>
      </c>
      <c r="AF9">
        <v>3.5</v>
      </c>
      <c r="AG9">
        <v>79</v>
      </c>
    </row>
    <row r="10" spans="1:33">
      <c r="A10" t="s">
        <v>1556</v>
      </c>
      <c r="B10" s="1">
        <v>0.76041666666666663</v>
      </c>
      <c r="C10" t="s">
        <v>181</v>
      </c>
      <c r="D10" t="s">
        <v>484</v>
      </c>
      <c r="E10" t="s">
        <v>290</v>
      </c>
      <c r="F10">
        <v>6663</v>
      </c>
      <c r="G10" t="s">
        <v>1481</v>
      </c>
      <c r="H10" t="s">
        <v>1482</v>
      </c>
      <c r="I10" s="3" t="s">
        <v>5</v>
      </c>
      <c r="J10" t="s">
        <v>778</v>
      </c>
      <c r="K10" t="s">
        <v>1541</v>
      </c>
      <c r="L10">
        <v>4</v>
      </c>
      <c r="M10">
        <v>59.174999999999997</v>
      </c>
      <c r="N10">
        <v>53.046100000000003</v>
      </c>
      <c r="O10">
        <v>19.741399999999999</v>
      </c>
      <c r="P10">
        <v>5.78</v>
      </c>
      <c r="Q10">
        <v>4.9630000000000001</v>
      </c>
      <c r="R10">
        <v>5.0663999999999998</v>
      </c>
      <c r="S10">
        <v>2.7690999999999999</v>
      </c>
      <c r="T10">
        <v>2.2425999999999999</v>
      </c>
      <c r="U10">
        <v>2.4603999999999999</v>
      </c>
      <c r="V10">
        <v>1.7157</v>
      </c>
      <c r="W10">
        <v>12.975</v>
      </c>
      <c r="X10" t="s">
        <v>491</v>
      </c>
      <c r="Y10">
        <v>0.82989999999999997</v>
      </c>
      <c r="Z10" t="s">
        <v>1557</v>
      </c>
      <c r="AA10">
        <v>0.2099</v>
      </c>
      <c r="AB10" t="s">
        <v>1558</v>
      </c>
      <c r="AC10">
        <v>1.5906</v>
      </c>
      <c r="AD10">
        <v>17.372599999999998</v>
      </c>
      <c r="AE10">
        <v>189.93770000000001</v>
      </c>
      <c r="AF10">
        <v>20</v>
      </c>
      <c r="AG10">
        <v>67</v>
      </c>
    </row>
    <row r="11" spans="1:33">
      <c r="A11" t="s">
        <v>1559</v>
      </c>
      <c r="B11" s="1">
        <v>0.76041666666666663</v>
      </c>
      <c r="C11" t="s">
        <v>181</v>
      </c>
      <c r="D11" t="s">
        <v>484</v>
      </c>
      <c r="E11" t="s">
        <v>290</v>
      </c>
      <c r="F11">
        <v>6663</v>
      </c>
      <c r="G11" t="s">
        <v>1481</v>
      </c>
      <c r="H11" t="s">
        <v>1482</v>
      </c>
      <c r="I11" s="3" t="s">
        <v>5</v>
      </c>
      <c r="J11" t="s">
        <v>778</v>
      </c>
      <c r="K11" t="s">
        <v>1541</v>
      </c>
      <c r="L11">
        <v>7</v>
      </c>
      <c r="M11">
        <v>48.794400000000003</v>
      </c>
      <c r="N11">
        <v>39.666400000000003</v>
      </c>
      <c r="O11">
        <v>12.638299999999999</v>
      </c>
      <c r="P11">
        <v>9.1720000000000006</v>
      </c>
      <c r="Q11">
        <v>4.6631999999999998</v>
      </c>
      <c r="R11">
        <v>4.5911999999999997</v>
      </c>
      <c r="S11">
        <v>3.9138000000000002</v>
      </c>
      <c r="T11">
        <v>2.1295999999999999</v>
      </c>
      <c r="U11">
        <v>1.9201999999999999</v>
      </c>
      <c r="V11">
        <v>1.4408000000000001</v>
      </c>
      <c r="W11">
        <v>18.917100000000001</v>
      </c>
      <c r="X11" t="s">
        <v>518</v>
      </c>
      <c r="Y11">
        <v>2.2202999999999999</v>
      </c>
      <c r="Z11" t="s">
        <v>1560</v>
      </c>
      <c r="AA11">
        <v>0.77949999999999997</v>
      </c>
      <c r="AB11" t="s">
        <v>271</v>
      </c>
      <c r="AC11">
        <v>1.2861</v>
      </c>
      <c r="AD11">
        <v>18.8565</v>
      </c>
      <c r="AE11">
        <v>170.98949999999999</v>
      </c>
      <c r="AF11">
        <v>20</v>
      </c>
      <c r="AG11">
        <v>73</v>
      </c>
    </row>
    <row r="12" spans="1:33">
      <c r="A12" t="s">
        <v>1561</v>
      </c>
      <c r="B12" s="1">
        <v>0.76041666666666663</v>
      </c>
      <c r="C12" t="s">
        <v>181</v>
      </c>
      <c r="D12" t="s">
        <v>484</v>
      </c>
      <c r="E12" t="s">
        <v>290</v>
      </c>
      <c r="F12">
        <v>6663</v>
      </c>
      <c r="G12" t="s">
        <v>1481</v>
      </c>
      <c r="H12" t="s">
        <v>1482</v>
      </c>
      <c r="I12" s="3" t="s">
        <v>5</v>
      </c>
      <c r="J12" t="s">
        <v>778</v>
      </c>
      <c r="K12" t="s">
        <v>1541</v>
      </c>
      <c r="L12">
        <v>5</v>
      </c>
      <c r="M12">
        <v>36.570399999999999</v>
      </c>
      <c r="N12">
        <v>44.591200000000001</v>
      </c>
      <c r="O12">
        <v>17.12</v>
      </c>
      <c r="P12">
        <v>6.1188000000000002</v>
      </c>
      <c r="Q12">
        <v>5.3597000000000001</v>
      </c>
      <c r="R12">
        <v>3.8260999999999998</v>
      </c>
      <c r="S12">
        <v>3.7238000000000002</v>
      </c>
      <c r="T12">
        <v>1.9508000000000001</v>
      </c>
      <c r="U12">
        <v>1.3111999999999999</v>
      </c>
      <c r="V12">
        <v>2.0242</v>
      </c>
      <c r="W12">
        <v>20.703600000000002</v>
      </c>
      <c r="X12" t="s">
        <v>1562</v>
      </c>
      <c r="Y12">
        <v>0.73499999999999999</v>
      </c>
      <c r="Z12" t="s">
        <v>1563</v>
      </c>
      <c r="AA12">
        <v>1.4524999999999999</v>
      </c>
      <c r="AB12" t="s">
        <v>1564</v>
      </c>
      <c r="AC12">
        <v>0.33339999999999997</v>
      </c>
      <c r="AD12">
        <v>13.5815</v>
      </c>
      <c r="AE12">
        <v>159.40209999999999</v>
      </c>
      <c r="AF12">
        <v>14</v>
      </c>
      <c r="AG12">
        <v>77</v>
      </c>
    </row>
    <row r="51" spans="1:33" hidden="1" outlineLevel="1">
      <c r="A51" t="str">
        <f>C2</f>
        <v>Chelmsford City</v>
      </c>
      <c r="B51">
        <f>B2</f>
        <v>0.76041666666666663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Dark Side Dream</v>
      </c>
      <c r="L52" t="str">
        <f t="shared" si="0"/>
        <v>Made Of Honour (IRE)</v>
      </c>
      <c r="M52" t="str">
        <f t="shared" si="0"/>
        <v>Acrux</v>
      </c>
      <c r="N52" t="str">
        <f t="shared" ref="N52:N91" si="1">INDEX($A$2:$A$20,(MATCH(LARGE(W$2:W$20,$J52),W$2:W$20,0)))</f>
        <v>Kadrizzi (FR)</v>
      </c>
      <c r="O52" t="str">
        <f t="shared" ref="O52:O91" si="2">INDEX($A$2:$A$20,(MATCH(LARGE(AA$2:AA$20,$J52),AA$2:AA$20,0)))</f>
        <v>Made Of Honour (IRE)</v>
      </c>
      <c r="P52" t="str">
        <f t="shared" ref="P52:P91" si="3">INDEX($A$2:$A$20,(MATCH(LARGE(Y$2:Y$20,$J52),Y$2:Y$20,0)))</f>
        <v>Made Of Honour (IRE)</v>
      </c>
      <c r="Q52" t="str">
        <f t="shared" ref="Q52:Q91" si="4">INDEX($A$2:$A$20,(MATCH(LARGE(Y$2:Y$20,$J52),Y$2:Y$20,0)))</f>
        <v>Made Of Honour (IRE)</v>
      </c>
      <c r="R52" t="str">
        <f t="shared" ref="R52:R91" si="5">INDEX($A$2:$A$20,(MATCH(LARGE(AD$2:AD$20,$J52),AD$2:AD$20,0)))</f>
        <v>Made Of Honour (IRE)</v>
      </c>
      <c r="S52" t="str">
        <f t="shared" ref="S52:S80" si="6">A2</f>
        <v>Dark Side Dream</v>
      </c>
      <c r="V52">
        <f t="shared" ref="V52:V80" si="7">SUM(Y52:AF52)</f>
        <v>61</v>
      </c>
      <c r="W52">
        <f t="shared" ref="W52:W80" si="8">V52-AG2</f>
        <v>-16</v>
      </c>
      <c r="X52">
        <f t="shared" ref="X52:X60" si="9">IF(ISNA(W52),"",W52)</f>
        <v>-16</v>
      </c>
      <c r="Y52">
        <f t="shared" ref="Y52:AA80" si="10">(($H$63+1)-(RANK(M2,M$2:M$30)))</f>
        <v>11</v>
      </c>
      <c r="Z52">
        <f t="shared" si="10"/>
        <v>10</v>
      </c>
      <c r="AA52">
        <f t="shared" si="10"/>
        <v>8</v>
      </c>
      <c r="AB52">
        <f t="shared" ref="AB52:AB80" si="11">(($H$63+1)-(RANK(W2,W$2:W$30)))</f>
        <v>10</v>
      </c>
      <c r="AC52">
        <f t="shared" ref="AC52:AC80" si="12">(($H$63+1)-(RANK(Y2,Y$2:Y$30)))</f>
        <v>5</v>
      </c>
      <c r="AD52">
        <f t="shared" ref="AD52:AD80" si="13">(($H$63+1)-(RANK(AA2,AA$2:AA$30)))</f>
        <v>3</v>
      </c>
      <c r="AE52">
        <f t="shared" ref="AE52:AF80" si="14">(($H$63+1)-(RANK(AC2,AC$2:AC$30)))</f>
        <v>4</v>
      </c>
      <c r="AF52">
        <f t="shared" si="14"/>
        <v>10</v>
      </c>
      <c r="AG52" t="str">
        <f>INDEX(S52:S92, MATCH(LARGE(X52:X92, 1),X52:X92, 0))</f>
        <v>Made Of Honour (IRE)</v>
      </c>
    </row>
    <row r="53" spans="1:33" hidden="1" outlineLevel="1">
      <c r="A53" t="s">
        <v>43</v>
      </c>
      <c r="B53" t="str">
        <f>A2</f>
        <v>Dark Side Dream</v>
      </c>
      <c r="C53">
        <f>AE2</f>
        <v>280.0265</v>
      </c>
      <c r="D53">
        <f>AG2</f>
        <v>77</v>
      </c>
      <c r="E53">
        <f>C53-D53</f>
        <v>203.0265</v>
      </c>
      <c r="F53">
        <f>SUMIF(B53:B61, B53, G53:G61)</f>
        <v>0.22705758205792564</v>
      </c>
      <c r="G53">
        <f>(1/C53)*(C53-C54)</f>
        <v>6.4937425565080364E-2</v>
      </c>
      <c r="H53">
        <f>AF2</f>
        <v>3</v>
      </c>
      <c r="J53">
        <v>2</v>
      </c>
      <c r="K53" t="str">
        <f t="shared" si="0"/>
        <v>Acrux</v>
      </c>
      <c r="L53" t="str">
        <f t="shared" si="0"/>
        <v>Dark Side Dream</v>
      </c>
      <c r="M53" t="str">
        <f t="shared" si="0"/>
        <v>Soumei (IRE)</v>
      </c>
      <c r="N53" t="str">
        <f t="shared" si="1"/>
        <v>Dark Side Dream</v>
      </c>
      <c r="O53" t="str">
        <f t="shared" si="2"/>
        <v>Hammer Gun (USA)</v>
      </c>
      <c r="P53" t="str">
        <f t="shared" si="3"/>
        <v>Hammer Gun (USA)</v>
      </c>
      <c r="Q53" t="str">
        <f t="shared" si="4"/>
        <v>Hammer Gun (USA)</v>
      </c>
      <c r="R53" t="str">
        <f t="shared" si="5"/>
        <v>Dark Side Dream</v>
      </c>
      <c r="S53" t="str">
        <f t="shared" si="6"/>
        <v>Acrux</v>
      </c>
      <c r="V53">
        <f t="shared" si="7"/>
        <v>62</v>
      </c>
      <c r="W53">
        <f t="shared" si="8"/>
        <v>-17</v>
      </c>
      <c r="X53">
        <f t="shared" si="9"/>
        <v>-17</v>
      </c>
      <c r="Y53">
        <f t="shared" si="10"/>
        <v>10</v>
      </c>
      <c r="Z53">
        <f t="shared" si="10"/>
        <v>9</v>
      </c>
      <c r="AA53">
        <f t="shared" si="10"/>
        <v>11</v>
      </c>
      <c r="AB53">
        <f t="shared" si="11"/>
        <v>7</v>
      </c>
      <c r="AC53">
        <f t="shared" si="12"/>
        <v>4</v>
      </c>
      <c r="AD53">
        <f t="shared" si="13"/>
        <v>9</v>
      </c>
      <c r="AE53">
        <f t="shared" si="14"/>
        <v>9</v>
      </c>
      <c r="AF53">
        <f t="shared" si="14"/>
        <v>3</v>
      </c>
    </row>
    <row r="54" spans="1:33" hidden="1" outlineLevel="1">
      <c r="A54" t="s">
        <v>44</v>
      </c>
      <c r="B54" t="str">
        <f>A3</f>
        <v>Acrux</v>
      </c>
      <c r="C54">
        <f>AE3</f>
        <v>261.84230000000002</v>
      </c>
      <c r="D54">
        <f>AG3</f>
        <v>79</v>
      </c>
      <c r="E54">
        <f t="shared" ref="E54:E55" si="15">C54-D54</f>
        <v>182.84230000000002</v>
      </c>
      <c r="F54">
        <f ca="1">SUMIF(B53:B64, B54, G53:G61)</f>
        <v>0</v>
      </c>
      <c r="H54">
        <f>AF3</f>
        <v>5.5</v>
      </c>
      <c r="J54">
        <v>3</v>
      </c>
      <c r="K54" t="str">
        <f t="shared" si="0"/>
        <v>Gibeno (IRE)</v>
      </c>
      <c r="L54" t="str">
        <f t="shared" si="0"/>
        <v>Acrux</v>
      </c>
      <c r="M54" t="str">
        <f t="shared" si="0"/>
        <v>Made Of Honour (IRE)</v>
      </c>
      <c r="N54" t="str">
        <f t="shared" si="1"/>
        <v>Hammer Gun (USA)</v>
      </c>
      <c r="O54" t="str">
        <f t="shared" si="2"/>
        <v>Acrux</v>
      </c>
      <c r="P54" t="str">
        <f t="shared" si="3"/>
        <v>Gibeno (IRE)</v>
      </c>
      <c r="Q54" t="str">
        <f t="shared" si="4"/>
        <v>Gibeno (IRE)</v>
      </c>
      <c r="R54" t="str">
        <f t="shared" si="5"/>
        <v>Pearl Spectre (USA)</v>
      </c>
      <c r="S54" t="str">
        <f t="shared" si="6"/>
        <v>Made Of Honour (IRE)</v>
      </c>
      <c r="V54">
        <f t="shared" si="7"/>
        <v>66</v>
      </c>
      <c r="W54">
        <f t="shared" si="8"/>
        <v>-14</v>
      </c>
      <c r="X54">
        <f t="shared" si="9"/>
        <v>-14</v>
      </c>
      <c r="Y54">
        <f t="shared" si="10"/>
        <v>2</v>
      </c>
      <c r="Z54">
        <f t="shared" si="10"/>
        <v>11</v>
      </c>
      <c r="AA54">
        <f t="shared" si="10"/>
        <v>9</v>
      </c>
      <c r="AB54">
        <f t="shared" si="11"/>
        <v>3</v>
      </c>
      <c r="AC54">
        <f t="shared" si="12"/>
        <v>11</v>
      </c>
      <c r="AD54">
        <f t="shared" si="13"/>
        <v>11</v>
      </c>
      <c r="AE54">
        <f t="shared" si="14"/>
        <v>8</v>
      </c>
      <c r="AF54">
        <f t="shared" si="14"/>
        <v>11</v>
      </c>
    </row>
    <row r="55" spans="1:33" hidden="1" outlineLevel="1">
      <c r="A55" t="s">
        <v>45</v>
      </c>
      <c r="B55" t="str">
        <f>A4</f>
        <v>Made Of Honour (IRE)</v>
      </c>
      <c r="C55">
        <f>AE4</f>
        <v>231.62469999999999</v>
      </c>
      <c r="D55">
        <f>AG4</f>
        <v>80</v>
      </c>
      <c r="E55">
        <f t="shared" si="15"/>
        <v>151.62469999999999</v>
      </c>
      <c r="F55">
        <f ca="1">SUMIF(B53:B64, B55, G53:G61)</f>
        <v>0.53470019022147597</v>
      </c>
      <c r="H55">
        <f>AF4</f>
        <v>8</v>
      </c>
      <c r="J55">
        <v>4</v>
      </c>
      <c r="K55" t="str">
        <f t="shared" si="0"/>
        <v>Pearl Spectre (USA)</v>
      </c>
      <c r="L55" t="str">
        <f t="shared" si="0"/>
        <v>Sayesse</v>
      </c>
      <c r="M55" t="str">
        <f t="shared" si="0"/>
        <v>Dark Side Dream</v>
      </c>
      <c r="N55" t="str">
        <f t="shared" si="1"/>
        <v>Salute The Soldier (GER)</v>
      </c>
      <c r="O55" t="str">
        <f t="shared" si="2"/>
        <v>Soumei (IRE)</v>
      </c>
      <c r="P55" t="str">
        <f t="shared" si="3"/>
        <v>Evening Attire</v>
      </c>
      <c r="Q55" t="str">
        <f t="shared" si="4"/>
        <v>Evening Attire</v>
      </c>
      <c r="R55" t="str">
        <f t="shared" si="5"/>
        <v>Soumei (IRE)</v>
      </c>
      <c r="S55" t="str">
        <f t="shared" si="6"/>
        <v>Pearl Spectre (USA)</v>
      </c>
      <c r="V55">
        <f t="shared" si="7"/>
        <v>53</v>
      </c>
      <c r="W55">
        <f t="shared" si="8"/>
        <v>-27</v>
      </c>
      <c r="X55">
        <f t="shared" si="9"/>
        <v>-27</v>
      </c>
      <c r="Y55">
        <f t="shared" si="10"/>
        <v>8</v>
      </c>
      <c r="Z55">
        <f t="shared" si="10"/>
        <v>5</v>
      </c>
      <c r="AA55">
        <f t="shared" si="10"/>
        <v>4</v>
      </c>
      <c r="AB55">
        <f t="shared" si="11"/>
        <v>4</v>
      </c>
      <c r="AC55">
        <f t="shared" si="12"/>
        <v>7</v>
      </c>
      <c r="AD55">
        <f t="shared" si="13"/>
        <v>6</v>
      </c>
      <c r="AE55">
        <f t="shared" si="14"/>
        <v>10</v>
      </c>
      <c r="AF55">
        <f t="shared" si="14"/>
        <v>9</v>
      </c>
    </row>
    <row r="56" spans="1:33" hidden="1" outlineLevel="1">
      <c r="A56" t="s">
        <v>46</v>
      </c>
      <c r="B56" t="str">
        <f>INDEX(A$2:A$20,MATCH(C56,M$2:M$20,0))</f>
        <v>Dark Side Dream</v>
      </c>
      <c r="C56">
        <f>LARGE(M$2:M$20, D56)</f>
        <v>93.295000000000002</v>
      </c>
      <c r="D56">
        <v>1</v>
      </c>
      <c r="E56">
        <f>LARGE(M$2:M$20, F56)</f>
        <v>78.17</v>
      </c>
      <c r="F56">
        <v>2</v>
      </c>
      <c r="G56">
        <f t="shared" ref="G56:G61" si="16">IF(C56&gt;0, (1/C56)*(C56-E56), 0.1)</f>
        <v>0.16212015649284528</v>
      </c>
      <c r="H56">
        <f t="shared" ref="H56:H61" si="17">INDEX(AF$2:AF$20,MATCH(B56,A$2:A$20,0))</f>
        <v>3</v>
      </c>
      <c r="J56">
        <v>5</v>
      </c>
      <c r="K56" t="str">
        <f t="shared" si="0"/>
        <v>Salute The Soldier (GER)</v>
      </c>
      <c r="L56" t="str">
        <f t="shared" si="0"/>
        <v>Soumei (IRE)</v>
      </c>
      <c r="M56" t="str">
        <f t="shared" si="0"/>
        <v>Salute The Soldier (GER)</v>
      </c>
      <c r="N56" t="str">
        <f t="shared" si="1"/>
        <v>Acrux</v>
      </c>
      <c r="O56" t="str">
        <f t="shared" si="2"/>
        <v>Salute The Soldier (GER)</v>
      </c>
      <c r="P56" t="str">
        <f t="shared" si="3"/>
        <v>Pearl Spectre (USA)</v>
      </c>
      <c r="Q56" t="str">
        <f t="shared" si="4"/>
        <v>Pearl Spectre (USA)</v>
      </c>
      <c r="R56" t="str">
        <f t="shared" si="5"/>
        <v>Evening Attire</v>
      </c>
      <c r="S56" t="str">
        <f t="shared" si="6"/>
        <v>Gibeno (IRE)</v>
      </c>
      <c r="V56">
        <f t="shared" si="7"/>
        <v>42</v>
      </c>
      <c r="W56">
        <f t="shared" si="8"/>
        <v>-28</v>
      </c>
      <c r="X56">
        <f t="shared" si="9"/>
        <v>-28</v>
      </c>
      <c r="Y56">
        <f t="shared" si="10"/>
        <v>9</v>
      </c>
      <c r="Z56">
        <f t="shared" si="10"/>
        <v>1</v>
      </c>
      <c r="AA56">
        <f t="shared" si="10"/>
        <v>5</v>
      </c>
      <c r="AB56">
        <f t="shared" si="11"/>
        <v>2</v>
      </c>
      <c r="AC56">
        <f t="shared" si="12"/>
        <v>9</v>
      </c>
      <c r="AD56">
        <f t="shared" si="13"/>
        <v>4</v>
      </c>
      <c r="AE56">
        <f t="shared" si="14"/>
        <v>6</v>
      </c>
      <c r="AF56">
        <f t="shared" si="14"/>
        <v>6</v>
      </c>
    </row>
    <row r="57" spans="1:33" hidden="1" outlineLevel="1">
      <c r="A57" t="s">
        <v>25</v>
      </c>
      <c r="B57" t="str">
        <f>INDEX(A$2:A$20,MATCH(C57,W$2:W$20,0))</f>
        <v>Kadrizzi (FR)</v>
      </c>
      <c r="C57">
        <f>LARGE(W$2:W$20, D57)</f>
        <v>20.703600000000002</v>
      </c>
      <c r="D57">
        <v>1</v>
      </c>
      <c r="E57">
        <f>LARGE(W$2:W$20, F57)</f>
        <v>20.696400000000001</v>
      </c>
      <c r="F57">
        <v>2</v>
      </c>
      <c r="G57">
        <f t="shared" si="16"/>
        <v>3.4776560598161589E-4</v>
      </c>
      <c r="H57">
        <f t="shared" si="17"/>
        <v>14</v>
      </c>
      <c r="J57">
        <v>6</v>
      </c>
      <c r="K57" t="str">
        <f t="shared" si="0"/>
        <v>Sayesse</v>
      </c>
      <c r="L57" t="str">
        <f t="shared" si="0"/>
        <v>Hammer Gun (USA)</v>
      </c>
      <c r="M57" t="str">
        <f t="shared" si="0"/>
        <v>Hammer Gun (USA)</v>
      </c>
      <c r="N57" t="str">
        <f t="shared" si="1"/>
        <v>Evening Attire</v>
      </c>
      <c r="O57" t="str">
        <f t="shared" si="2"/>
        <v>Pearl Spectre (USA)</v>
      </c>
      <c r="P57" t="str">
        <f t="shared" si="3"/>
        <v>Soumei (IRE)</v>
      </c>
      <c r="Q57" t="str">
        <f t="shared" si="4"/>
        <v>Soumei (IRE)</v>
      </c>
      <c r="R57" t="str">
        <f t="shared" si="5"/>
        <v>Gibeno (IRE)</v>
      </c>
      <c r="S57" t="str">
        <f t="shared" si="6"/>
        <v>Soumei (IRE)</v>
      </c>
      <c r="V57">
        <f t="shared" si="7"/>
        <v>55</v>
      </c>
      <c r="W57">
        <f t="shared" si="8"/>
        <v>-17</v>
      </c>
      <c r="X57">
        <f t="shared" si="9"/>
        <v>-17</v>
      </c>
      <c r="Y57">
        <f t="shared" si="10"/>
        <v>4</v>
      </c>
      <c r="Z57">
        <f t="shared" si="10"/>
        <v>7</v>
      </c>
      <c r="AA57">
        <f t="shared" si="10"/>
        <v>10</v>
      </c>
      <c r="AB57">
        <f t="shared" si="11"/>
        <v>5</v>
      </c>
      <c r="AC57">
        <f t="shared" si="12"/>
        <v>6</v>
      </c>
      <c r="AD57">
        <f t="shared" si="13"/>
        <v>8</v>
      </c>
      <c r="AE57">
        <f t="shared" si="14"/>
        <v>7</v>
      </c>
      <c r="AF57">
        <f t="shared" si="14"/>
        <v>8</v>
      </c>
    </row>
    <row r="58" spans="1:33" hidden="1" outlineLevel="1">
      <c r="A58" t="s">
        <v>28</v>
      </c>
      <c r="B58" t="str">
        <f>INDEX(A$2:A$20,MATCH(C58,AA$2:AA$20,0))</f>
        <v>Made Of Honour (IRE)</v>
      </c>
      <c r="C58">
        <f>LARGE(AA$2:AA$20, D58)</f>
        <v>2.8938999999999999</v>
      </c>
      <c r="D58">
        <v>1</v>
      </c>
      <c r="E58">
        <f>LARGE(AA$2:AA$20, F58)</f>
        <v>2.4365999999999999</v>
      </c>
      <c r="F58">
        <v>2</v>
      </c>
      <c r="G58">
        <f t="shared" si="16"/>
        <v>0.15802204637340617</v>
      </c>
      <c r="H58">
        <f t="shared" si="17"/>
        <v>8</v>
      </c>
      <c r="J58">
        <v>7</v>
      </c>
      <c r="K58" t="str">
        <f t="shared" si="0"/>
        <v>Hammer Gun (USA)</v>
      </c>
      <c r="L58" t="str">
        <f t="shared" si="0"/>
        <v>Pearl Spectre (USA)</v>
      </c>
      <c r="M58" t="str">
        <f t="shared" si="0"/>
        <v>Gibeno (IRE)</v>
      </c>
      <c r="N58" t="str">
        <f t="shared" si="1"/>
        <v>Soumei (IRE)</v>
      </c>
      <c r="O58" t="str">
        <f t="shared" si="2"/>
        <v>Kadrizzi (FR)</v>
      </c>
      <c r="P58" t="str">
        <f t="shared" si="3"/>
        <v>Dark Side Dream</v>
      </c>
      <c r="Q58" t="str">
        <f t="shared" si="4"/>
        <v>Dark Side Dream</v>
      </c>
      <c r="R58" t="str">
        <f t="shared" si="5"/>
        <v>Sayesse</v>
      </c>
      <c r="S58" t="str">
        <f t="shared" si="6"/>
        <v>Hammer Gun (USA)</v>
      </c>
      <c r="V58">
        <f t="shared" si="7"/>
        <v>61</v>
      </c>
      <c r="W58">
        <f t="shared" si="8"/>
        <v>-21</v>
      </c>
      <c r="X58">
        <f t="shared" si="9"/>
        <v>-21</v>
      </c>
      <c r="Y58">
        <f t="shared" si="10"/>
        <v>5</v>
      </c>
      <c r="Z58">
        <f t="shared" si="10"/>
        <v>6</v>
      </c>
      <c r="AA58">
        <f t="shared" si="10"/>
        <v>6</v>
      </c>
      <c r="AB58">
        <f t="shared" si="11"/>
        <v>9</v>
      </c>
      <c r="AC58">
        <f t="shared" si="12"/>
        <v>10</v>
      </c>
      <c r="AD58">
        <f t="shared" si="13"/>
        <v>10</v>
      </c>
      <c r="AE58">
        <f t="shared" si="14"/>
        <v>11</v>
      </c>
      <c r="AF58">
        <f t="shared" si="14"/>
        <v>4</v>
      </c>
    </row>
    <row r="59" spans="1:33" hidden="1" outlineLevel="1">
      <c r="A59" t="s">
        <v>30</v>
      </c>
      <c r="B59" t="str">
        <f>INDEX(A$2:A$20,MATCH(C59,AC$2:AC$20,0))</f>
        <v>Hammer Gun (USA)</v>
      </c>
      <c r="C59">
        <f>LARGE(AC$2:AC$20, D59)</f>
        <v>2.4977</v>
      </c>
      <c r="D59">
        <v>1</v>
      </c>
      <c r="E59">
        <f>LARGE(AC$2:AC$20, F59)</f>
        <v>2.3056999999999999</v>
      </c>
      <c r="F59">
        <v>2</v>
      </c>
      <c r="G59">
        <f t="shared" si="16"/>
        <v>7.6870721063378375E-2</v>
      </c>
      <c r="H59">
        <f t="shared" si="17"/>
        <v>10</v>
      </c>
      <c r="J59">
        <v>8</v>
      </c>
      <c r="K59" t="str">
        <f t="shared" si="0"/>
        <v>Soumei (IRE)</v>
      </c>
      <c r="L59" t="str">
        <f t="shared" si="0"/>
        <v>Kadrizzi (FR)</v>
      </c>
      <c r="M59" t="str">
        <f t="shared" si="0"/>
        <v>Pearl Spectre (USA)</v>
      </c>
      <c r="N59" t="str">
        <f t="shared" si="1"/>
        <v>Pearl Spectre (USA)</v>
      </c>
      <c r="O59" t="str">
        <f t="shared" si="2"/>
        <v>Gibeno (IRE)</v>
      </c>
      <c r="P59" t="str">
        <f t="shared" si="3"/>
        <v>Acrux</v>
      </c>
      <c r="Q59" t="str">
        <f t="shared" si="4"/>
        <v>Acrux</v>
      </c>
      <c r="R59" t="str">
        <f t="shared" si="5"/>
        <v>Hammer Gun (USA)</v>
      </c>
      <c r="S59" t="str">
        <f t="shared" si="6"/>
        <v>Salute The Soldier (GER)</v>
      </c>
      <c r="V59">
        <f t="shared" si="7"/>
        <v>38</v>
      </c>
      <c r="W59">
        <f t="shared" si="8"/>
        <v>-41</v>
      </c>
      <c r="X59">
        <f t="shared" si="9"/>
        <v>-41</v>
      </c>
      <c r="Y59">
        <f t="shared" si="10"/>
        <v>7</v>
      </c>
      <c r="Z59">
        <f t="shared" si="10"/>
        <v>3</v>
      </c>
      <c r="AA59">
        <f t="shared" si="10"/>
        <v>7</v>
      </c>
      <c r="AB59">
        <f t="shared" si="11"/>
        <v>8</v>
      </c>
      <c r="AC59">
        <f t="shared" si="12"/>
        <v>3</v>
      </c>
      <c r="AD59">
        <f t="shared" si="13"/>
        <v>7</v>
      </c>
      <c r="AE59">
        <f t="shared" si="14"/>
        <v>2</v>
      </c>
      <c r="AF59">
        <f t="shared" si="14"/>
        <v>1</v>
      </c>
    </row>
    <row r="60" spans="1:33" hidden="1" outlineLevel="1">
      <c r="A60" t="s">
        <v>26</v>
      </c>
      <c r="B60" t="str">
        <f>INDEX(A$2:A$20,MATCH(C60,Y$2:Y$20,0))</f>
        <v>Made Of Honour (IRE)</v>
      </c>
      <c r="C60">
        <f>LARGE(Y$2:Y$20, D60)</f>
        <v>2.4699</v>
      </c>
      <c r="D60">
        <v>1</v>
      </c>
      <c r="E60">
        <f>LARGE(Y$2:Y$20, F60)</f>
        <v>2.4308999999999998</v>
      </c>
      <c r="F60">
        <v>2</v>
      </c>
      <c r="G60">
        <f t="shared" si="16"/>
        <v>1.5790112960038925E-2</v>
      </c>
      <c r="H60">
        <f t="shared" si="17"/>
        <v>8</v>
      </c>
      <c r="J60">
        <v>9</v>
      </c>
      <c r="K60" t="str">
        <f t="shared" si="0"/>
        <v>Evening Attire</v>
      </c>
      <c r="L60" t="str">
        <f t="shared" si="0"/>
        <v>Salute The Soldier (GER)</v>
      </c>
      <c r="M60" t="str">
        <f t="shared" si="0"/>
        <v>Sayesse</v>
      </c>
      <c r="N60" t="str">
        <f t="shared" si="1"/>
        <v>Made Of Honour (IRE)</v>
      </c>
      <c r="O60" t="str">
        <f t="shared" si="2"/>
        <v>Dark Side Dream</v>
      </c>
      <c r="P60" t="str">
        <f t="shared" si="3"/>
        <v>Salute The Soldier (GER)</v>
      </c>
      <c r="Q60" t="str">
        <f t="shared" si="4"/>
        <v>Salute The Soldier (GER)</v>
      </c>
      <c r="R60" t="str">
        <f t="shared" si="5"/>
        <v>Acrux</v>
      </c>
      <c r="S60" t="str">
        <f t="shared" si="6"/>
        <v>Sayesse</v>
      </c>
      <c r="V60">
        <f t="shared" si="7"/>
        <v>31</v>
      </c>
      <c r="W60">
        <f t="shared" si="8"/>
        <v>-36</v>
      </c>
      <c r="X60">
        <f t="shared" si="9"/>
        <v>-36</v>
      </c>
      <c r="Y60">
        <f t="shared" si="10"/>
        <v>6</v>
      </c>
      <c r="Z60">
        <f t="shared" si="10"/>
        <v>8</v>
      </c>
      <c r="AA60">
        <f t="shared" si="10"/>
        <v>3</v>
      </c>
      <c r="AB60">
        <f t="shared" si="11"/>
        <v>1</v>
      </c>
      <c r="AC60">
        <f t="shared" si="12"/>
        <v>2</v>
      </c>
      <c r="AD60">
        <f t="shared" si="13"/>
        <v>1</v>
      </c>
      <c r="AE60">
        <f t="shared" si="14"/>
        <v>5</v>
      </c>
      <c r="AF60">
        <f t="shared" si="14"/>
        <v>5</v>
      </c>
    </row>
    <row r="61" spans="1:33" hidden="1" outlineLevel="1">
      <c r="A61" t="s">
        <v>47</v>
      </c>
      <c r="B61" t="str">
        <f>INDEX(A$2:A$20,MATCH(C61,AD$2:AD$20,0))</f>
        <v>Made Of Honour (IRE)</v>
      </c>
      <c r="C61">
        <f>LARGE(AD$2:AD$20, D61)</f>
        <v>38.85</v>
      </c>
      <c r="D61">
        <v>1</v>
      </c>
      <c r="E61">
        <f>LARGE(AD$2:AD$20, F61)</f>
        <v>24.829499999999999</v>
      </c>
      <c r="F61">
        <v>2</v>
      </c>
      <c r="G61">
        <f t="shared" si="16"/>
        <v>0.3608880308880309</v>
      </c>
      <c r="H61">
        <f t="shared" si="17"/>
        <v>8</v>
      </c>
      <c r="J61">
        <v>10</v>
      </c>
      <c r="K61" t="str">
        <f t="shared" si="0"/>
        <v>Made Of Honour (IRE)</v>
      </c>
      <c r="L61" t="str">
        <f t="shared" si="0"/>
        <v>Evening Attire</v>
      </c>
      <c r="M61" t="str">
        <f t="shared" si="0"/>
        <v>Kadrizzi (FR)</v>
      </c>
      <c r="N61" t="str">
        <f t="shared" si="1"/>
        <v>Gibeno (IRE)</v>
      </c>
      <c r="O61" t="str">
        <f t="shared" si="2"/>
        <v>Evening Attire</v>
      </c>
      <c r="P61" t="str">
        <f t="shared" si="3"/>
        <v>Sayesse</v>
      </c>
      <c r="Q61" t="str">
        <f t="shared" si="4"/>
        <v>Sayesse</v>
      </c>
      <c r="R61" t="str">
        <f t="shared" si="5"/>
        <v>Kadrizzi (FR)</v>
      </c>
      <c r="S61" t="str">
        <f t="shared" si="6"/>
        <v>Evening Attire</v>
      </c>
      <c r="V61">
        <f t="shared" si="7"/>
        <v>32</v>
      </c>
      <c r="W61">
        <f t="shared" si="8"/>
        <v>-41</v>
      </c>
      <c r="X61">
        <f>IF(ISNA(W61),"",W61)</f>
        <v>-41</v>
      </c>
      <c r="Y61">
        <f t="shared" si="10"/>
        <v>3</v>
      </c>
      <c r="Z61">
        <f t="shared" si="10"/>
        <v>2</v>
      </c>
      <c r="AA61">
        <f t="shared" si="10"/>
        <v>1</v>
      </c>
      <c r="AB61">
        <f t="shared" si="11"/>
        <v>6</v>
      </c>
      <c r="AC61">
        <f t="shared" si="12"/>
        <v>8</v>
      </c>
      <c r="AD61">
        <f t="shared" si="13"/>
        <v>2</v>
      </c>
      <c r="AE61">
        <f t="shared" si="14"/>
        <v>3</v>
      </c>
      <c r="AF61">
        <f t="shared" si="14"/>
        <v>7</v>
      </c>
    </row>
    <row r="62" spans="1:33" hidden="1" outlineLevel="1">
      <c r="A62" t="s">
        <v>116</v>
      </c>
      <c r="B62" t="str">
        <f>IF(OR(D2="5f ", D2="6f ", D2="7f ", D2="1m "), B57, IF(J2="2yo", B59, B53))</f>
        <v>Kadrizzi (FR)</v>
      </c>
      <c r="J62">
        <v>11</v>
      </c>
      <c r="K62" t="str">
        <f t="shared" si="0"/>
        <v>Kadrizzi (FR)</v>
      </c>
      <c r="L62" t="str">
        <f t="shared" si="0"/>
        <v>Gibeno (IRE)</v>
      </c>
      <c r="M62" t="str">
        <f t="shared" si="0"/>
        <v>Evening Attire</v>
      </c>
      <c r="N62" t="str">
        <f t="shared" si="1"/>
        <v>Sayesse</v>
      </c>
      <c r="O62" t="str">
        <f t="shared" si="2"/>
        <v>Sayesse</v>
      </c>
      <c r="P62" t="str">
        <f t="shared" si="3"/>
        <v>Kadrizzi (FR)</v>
      </c>
      <c r="Q62" t="str">
        <f t="shared" si="4"/>
        <v>Kadrizzi (FR)</v>
      </c>
      <c r="R62" t="str">
        <f t="shared" si="5"/>
        <v>Salute The Soldier (GER)</v>
      </c>
      <c r="S62" t="str">
        <f t="shared" si="6"/>
        <v>Kadrizzi (FR)</v>
      </c>
      <c r="V62">
        <f t="shared" si="7"/>
        <v>27</v>
      </c>
      <c r="W62">
        <f t="shared" si="8"/>
        <v>-50</v>
      </c>
      <c r="X62">
        <f t="shared" ref="X62:X80" si="18">IF(ISNA(W62),"",W62)</f>
        <v>-50</v>
      </c>
      <c r="Y62">
        <f t="shared" si="10"/>
        <v>1</v>
      </c>
      <c r="Z62">
        <f t="shared" si="10"/>
        <v>4</v>
      </c>
      <c r="AA62">
        <f t="shared" si="10"/>
        <v>2</v>
      </c>
      <c r="AB62">
        <f t="shared" si="11"/>
        <v>11</v>
      </c>
      <c r="AC62">
        <f t="shared" si="12"/>
        <v>1</v>
      </c>
      <c r="AD62">
        <f t="shared" si="13"/>
        <v>5</v>
      </c>
      <c r="AE62">
        <f t="shared" si="14"/>
        <v>1</v>
      </c>
      <c r="AF62">
        <f t="shared" si="14"/>
        <v>2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Made Of Honour (IRE)</v>
      </c>
      <c r="C63" t="str">
        <f>IF(G68="Handicap", INDEX(B53:B55,(MATCH(LARGE(D53:D55,3),D53:D55,0))))</f>
        <v>Dark Side Dream</v>
      </c>
      <c r="D63" t="str">
        <f>IF(G68="Handicap", INDEX(B53:B55,(MATCH(LARGE(E53:E55,1),E53:E55,0))))</f>
        <v>Dark Side Dream</v>
      </c>
      <c r="G63" t="s">
        <v>68</v>
      </c>
      <c r="H63">
        <f>COUNTIF(A2:A30, "*")</f>
        <v>11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 t="e">
        <f t="shared" si="10"/>
        <v>#N/A</v>
      </c>
      <c r="AB63" t="e">
        <f t="shared" si="11"/>
        <v>#N/A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Made Of Honour (IRE)</v>
      </c>
      <c r="C64">
        <f>INDEX(AF$2:AF$20,MATCH(B64,A$2:A$20,0))</f>
        <v>8</v>
      </c>
      <c r="D64">
        <v>1</v>
      </c>
      <c r="E64">
        <f>SUMIF(B53:B61, B64, G53:G61)</f>
        <v>0.53470019022147597</v>
      </c>
      <c r="F64">
        <v>0</v>
      </c>
      <c r="G64" t="str">
        <f>K2</f>
        <v>Bet totetrifecta At totesport.com Handicap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7f </v>
      </c>
      <c r="H65">
        <f>LARGE(G58:G60, 1)</f>
        <v>0.15802204637340617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6663</v>
      </c>
      <c r="H66">
        <f ca="1">LARGE(F53:F55, 1)</f>
        <v>0.53470019022147597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Made Of Honour (IRE)</v>
      </c>
      <c r="F67">
        <f>IF(H63&lt;11, F66+1, F66)</f>
        <v>0</v>
      </c>
      <c r="G67" t="str">
        <f>G2</f>
        <v>Standard</v>
      </c>
      <c r="H67" t="str">
        <f ca="1">INDEX(B53:B55,MATCH(H66,F53:F55,0))</f>
        <v>Made Of Honour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Made Of Honour (IRE)</v>
      </c>
      <c r="B68" t="str">
        <f ca="1">IF(ISNA(A68), B56, A68)</f>
        <v>Made Of Honour (IRE)</v>
      </c>
      <c r="C68">
        <f ca="1">INDEX(AF$2:AF$20,MATCH(B68,A$2:A$20,0))</f>
        <v>8</v>
      </c>
      <c r="D68">
        <v>1</v>
      </c>
      <c r="F68">
        <f ca="1">IF(E70&gt;0.5, F67+1, F67)</f>
        <v>1</v>
      </c>
      <c r="G68" t="str">
        <f>I2</f>
        <v>Handicap</v>
      </c>
      <c r="H68">
        <f ca="1">IF(G66&gt;10000, G70+1, G70)</f>
        <v>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Made Of Honour (IRE)</v>
      </c>
      <c r="C69">
        <f ca="1">INDEX(AF$2:AF$20,MATCH(B69,A$2:A$20,0))</f>
        <v>8</v>
      </c>
      <c r="D69">
        <v>1</v>
      </c>
      <c r="F69">
        <f ca="1">IF(E70&gt;1, F68+1, F68)</f>
        <v>1</v>
      </c>
      <c r="G69">
        <f ca="1">IF(G66&lt;5000, F70-1, F70)</f>
        <v>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Made Of Honour (IRE)</v>
      </c>
      <c r="C70">
        <f ca="1">INDEX(AF$2:AF$20,MATCH(B70,A$2:A$20,0))</f>
        <v>8</v>
      </c>
      <c r="D70">
        <v>1</v>
      </c>
      <c r="E70">
        <f ca="1">SUMIF(B53:B61, B70, G53:G61)</f>
        <v>0.53470019022147597</v>
      </c>
      <c r="F70">
        <f ca="1">IF(E70&gt;1.5, F69+1, F69)</f>
        <v>1</v>
      </c>
      <c r="G70">
        <f ca="1">IF(H63&gt;15, G69-1, G69)</f>
        <v>1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Dark Side Dream</v>
      </c>
      <c r="C72">
        <f>C53</f>
        <v>280.0265</v>
      </c>
      <c r="D72">
        <f>(1/C72)*(C72-C73)</f>
        <v>6.4937425565080364E-2</v>
      </c>
      <c r="E72">
        <f>H53</f>
        <v>3</v>
      </c>
      <c r="F72">
        <f>(E72*10)-10</f>
        <v>20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Acrux</v>
      </c>
      <c r="C73">
        <f t="shared" si="19"/>
        <v>261.84230000000002</v>
      </c>
      <c r="D73">
        <f>(1/C73)*(C73-C74)</f>
        <v>0.11540381366952564</v>
      </c>
      <c r="E73">
        <f t="shared" ref="E73:E74" si="20">H54</f>
        <v>5.5</v>
      </c>
      <c r="F73">
        <f>(E73*10)-10</f>
        <v>45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Made Of Honour (IRE)</v>
      </c>
      <c r="C74">
        <f t="shared" si="19"/>
        <v>231.62469999999999</v>
      </c>
      <c r="E74">
        <f t="shared" si="20"/>
        <v>8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3</v>
      </c>
      <c r="C77">
        <f>SMALL(AF2:AF50, 1)</f>
        <v>3</v>
      </c>
      <c r="D77" t="str">
        <f>IF(G77&lt;=3, "YES", "NO")</f>
        <v>YES</v>
      </c>
      <c r="E77">
        <f>IF(C77=0,SMALL(AF2:AF49,2), C77)</f>
        <v>3</v>
      </c>
      <c r="F77">
        <f>IF(E77=0, SMALL(AF2:AF49, 3), E77)</f>
        <v>3</v>
      </c>
      <c r="G77">
        <f>IF(F77=0, SMALL(AF2:AF49, 4), F77)</f>
        <v>3</v>
      </c>
      <c r="H77" t="str">
        <f>INDEX(A2:A50, MATCH(G77, AF2:AF50, 0))</f>
        <v>Dark Side Dream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280.0265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280.0265</v>
      </c>
      <c r="C79">
        <f>C78/B79</f>
        <v>3.571090593211714E-5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Dark Side Dream is highly rated.</v>
      </c>
      <c r="H79" t="str">
        <f>INDEX(A2:A50, MATCH(B79, AE2:AE50, 0))</f>
        <v>Dark Side Dream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20.696400000000001</v>
      </c>
      <c r="C80">
        <f>(B81-B80)+0.01</f>
        <v>1.7200000000000985E-2</v>
      </c>
      <c r="D80" t="str">
        <f>D2</f>
        <v xml:space="preserve">7f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20.703600000000002</v>
      </c>
      <c r="C81">
        <f>C80/B81</f>
        <v>8.3077339206712761E-4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Kadrizzi (FR)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Chelmsford City</v>
      </c>
    </row>
    <row r="82" spans="1:19" hidden="1" outlineLevel="1">
      <c r="A82" t="s">
        <v>110</v>
      </c>
      <c r="B82">
        <f>INDEX(M2:M49, MATCH(H77, A2:A49, 0))</f>
        <v>93.295000000000002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93.295000000000002</v>
      </c>
      <c r="C83">
        <f>C82/B83</f>
        <v>1.0718688032584812E-4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Dark Side Dreamis the form horse.</v>
      </c>
      <c r="H83" t="str">
        <f>INDEX(A2:A50,MATCH(B83,INDEX(M2:M50,0)))</f>
        <v>Kadrizzi (FR)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1.5143</v>
      </c>
      <c r="C84">
        <f>(B85-B84)+0.01</f>
        <v>0.99340000000000006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2.4977</v>
      </c>
      <c r="C85">
        <f>C84/B85</f>
        <v>0.39772590783520839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Hammer Gun (USA)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24.829499999999999</v>
      </c>
      <c r="C86">
        <f>(B87-B86)+0.01</f>
        <v>14.030500000000002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38.85</v>
      </c>
      <c r="C87">
        <f>C86/B87</f>
        <v>0.36114543114543118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Made Of Honour (IRE) is 36.11% ahead of Dark Side Dream. </v>
      </c>
      <c r="H87" t="str">
        <f>INDEX(A2:A50, MATCH(B87, AD2:AD50, 0))</f>
        <v>Made Of Honour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1.6355</v>
      </c>
      <c r="C88">
        <f>B89-B88</f>
        <v>0.83440000000000003</v>
      </c>
      <c r="H88" t="str">
        <f>INDEX(X2:X50, MATCH(B88, Y2:Y50, 0))</f>
        <v>Keenan, Darragh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2.4699</v>
      </c>
      <c r="C89">
        <f>C88/B89</f>
        <v>0.3378274424065752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Watson, Jason is 33.78% ahead of Keenan, Darragh. </v>
      </c>
      <c r="H89" t="str">
        <f>INDEX(X2:X50, MATCH(B89, Y2:Y50, 0))</f>
        <v>Watson, Jason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76.654399999999995</v>
      </c>
      <c r="C90">
        <f>(B91-B90)+0.01</f>
        <v>3.471600000000004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80.116</v>
      </c>
      <c r="C91">
        <f>(C90+0.01)/(B91+0.01)</f>
        <v>4.3451563787035463E-2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Made Of Honour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110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0.20910000000000001</v>
      </c>
    </row>
    <row r="96" spans="1:19" hidden="1" outlineLevel="1">
      <c r="A96" t="s">
        <v>70</v>
      </c>
      <c r="B96">
        <f>INDEX(Sheet1!H:H, MATCH($A$51, Sheet1!$A:$A,0))</f>
        <v>0.2</v>
      </c>
      <c r="C96" t="b">
        <f>IF(AND($B$94&gt;15,B96&gt;0.25),B55)</f>
        <v>0</v>
      </c>
      <c r="D96">
        <f t="shared" ref="D96:D101" si="22">RANK(B96, B$96:B$101, 2)</f>
        <v>6</v>
      </c>
      <c r="E96">
        <f t="shared" ref="E96:E101" si="23">7-D96</f>
        <v>1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0.1636</v>
      </c>
      <c r="C97" t="b">
        <f>IF(AND($B$94&gt;15,B97&gt;0.25),B56)</f>
        <v>0</v>
      </c>
      <c r="D97">
        <f t="shared" si="22"/>
        <v>3</v>
      </c>
      <c r="E97">
        <f t="shared" si="23"/>
        <v>4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9.0899999999999995E-2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0.14549999999999999</v>
      </c>
      <c r="C99" t="b">
        <f>IF(AND($B$94&gt;15,B99&gt;0.25),B59)</f>
        <v>0</v>
      </c>
      <c r="D99">
        <f t="shared" si="22"/>
        <v>2</v>
      </c>
      <c r="E99">
        <f t="shared" si="23"/>
        <v>5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0.18179999999999999</v>
      </c>
      <c r="C100" t="b">
        <f>IF(AND($B$94&gt;15,B100&gt;0.25),B58)</f>
        <v>0</v>
      </c>
      <c r="D100">
        <f t="shared" si="22"/>
        <v>4</v>
      </c>
      <c r="E100">
        <f t="shared" si="23"/>
        <v>3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0.18179999999999999</v>
      </c>
      <c r="C101" t="b">
        <f>IF(AND($B$94&gt;15,B101&gt;0.25),B60)</f>
        <v>0</v>
      </c>
      <c r="D101">
        <f t="shared" si="22"/>
        <v>4</v>
      </c>
      <c r="E101">
        <f t="shared" si="23"/>
        <v>3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2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20.140625" bestFit="1" customWidth="1"/>
    <col min="3" max="3" width="15.28515625" bestFit="1" customWidth="1"/>
    <col min="4" max="4" width="13.140625" bestFit="1" customWidth="1"/>
    <col min="5" max="5" width="12" bestFit="1" customWidth="1"/>
    <col min="6" max="6" width="13.28515625" bestFit="1" customWidth="1"/>
    <col min="7" max="7" width="89" bestFit="1" customWidth="1"/>
    <col min="8" max="8" width="20.140625" bestFit="1" customWidth="1"/>
    <col min="9" max="9" width="10.140625" bestFit="1" customWidth="1"/>
    <col min="10" max="10" width="16.28515625" bestFit="1" customWidth="1"/>
    <col min="11" max="11" width="40.140625" bestFit="1" customWidth="1"/>
    <col min="12" max="19" width="20.1406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7.85546875" bestFit="1" customWidth="1"/>
    <col min="25" max="25" width="14.42578125" bestFit="1" customWidth="1"/>
    <col min="26" max="26" width="18" bestFit="1" customWidth="1"/>
    <col min="27" max="27" width="15" bestFit="1" customWidth="1"/>
    <col min="28" max="28" width="23.57031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1566</v>
      </c>
      <c r="B2" s="1">
        <v>0.78125</v>
      </c>
      <c r="C2" t="s">
        <v>181</v>
      </c>
      <c r="D2" t="s">
        <v>730</v>
      </c>
      <c r="E2" t="s">
        <v>388</v>
      </c>
      <c r="F2">
        <v>3429</v>
      </c>
      <c r="G2" t="s">
        <v>1481</v>
      </c>
      <c r="H2" t="s">
        <v>1482</v>
      </c>
      <c r="I2" s="3" t="s">
        <v>5</v>
      </c>
      <c r="J2" t="s">
        <v>778</v>
      </c>
      <c r="K2" t="s">
        <v>1565</v>
      </c>
      <c r="L2">
        <v>9</v>
      </c>
      <c r="M2">
        <v>76.2</v>
      </c>
      <c r="N2">
        <v>47.887999999999998</v>
      </c>
      <c r="O2">
        <v>19.786999999999999</v>
      </c>
      <c r="P2">
        <v>8.5178999999999991</v>
      </c>
      <c r="Q2">
        <v>5.6360000000000001</v>
      </c>
      <c r="R2">
        <v>2.2176</v>
      </c>
      <c r="S2">
        <v>2.0718999999999999</v>
      </c>
      <c r="T2">
        <v>2.1516000000000002</v>
      </c>
      <c r="U2">
        <v>1.1895</v>
      </c>
      <c r="V2">
        <v>1.385</v>
      </c>
      <c r="W2">
        <v>16.7821</v>
      </c>
      <c r="X2" t="s">
        <v>959</v>
      </c>
      <c r="Y2">
        <v>3.4775999999999998</v>
      </c>
      <c r="Z2" t="s">
        <v>1567</v>
      </c>
      <c r="AA2">
        <v>1.0556000000000001</v>
      </c>
      <c r="AB2" t="s">
        <v>805</v>
      </c>
      <c r="AC2">
        <v>2.1187</v>
      </c>
      <c r="AD2">
        <v>17.339700000000001</v>
      </c>
      <c r="AE2">
        <v>207.81819999999999</v>
      </c>
      <c r="AF2">
        <v>2.5</v>
      </c>
      <c r="AG2">
        <v>60</v>
      </c>
    </row>
    <row r="3" spans="1:33">
      <c r="A3" t="s">
        <v>1568</v>
      </c>
      <c r="B3" s="1">
        <v>0.78125</v>
      </c>
      <c r="C3" t="s">
        <v>181</v>
      </c>
      <c r="D3" t="s">
        <v>730</v>
      </c>
      <c r="E3" t="s">
        <v>388</v>
      </c>
      <c r="F3">
        <v>3429</v>
      </c>
      <c r="G3" t="s">
        <v>1481</v>
      </c>
      <c r="H3" t="s">
        <v>1482</v>
      </c>
      <c r="I3" s="3" t="s">
        <v>5</v>
      </c>
      <c r="J3" t="s">
        <v>778</v>
      </c>
      <c r="K3" t="s">
        <v>1565</v>
      </c>
      <c r="L3">
        <v>3</v>
      </c>
      <c r="M3">
        <v>76.099999999999994</v>
      </c>
      <c r="N3">
        <v>34.643999999999998</v>
      </c>
      <c r="O3">
        <v>17.1938</v>
      </c>
      <c r="P3">
        <v>5.9757999999999996</v>
      </c>
      <c r="Q3">
        <v>5.6105</v>
      </c>
      <c r="R3">
        <v>4.29</v>
      </c>
      <c r="S3">
        <v>3.4887000000000001</v>
      </c>
      <c r="T3">
        <v>1.0702</v>
      </c>
      <c r="U3">
        <v>1.0388999999999999</v>
      </c>
      <c r="V3">
        <v>0.92620000000000002</v>
      </c>
      <c r="W3">
        <v>17.849299999999999</v>
      </c>
      <c r="X3" t="s">
        <v>309</v>
      </c>
      <c r="Y3">
        <v>2.1326999999999998</v>
      </c>
      <c r="Z3" t="s">
        <v>416</v>
      </c>
      <c r="AA3">
        <v>1.4882</v>
      </c>
      <c r="AB3" t="s">
        <v>1098</v>
      </c>
      <c r="AC3">
        <v>2.1183999999999998</v>
      </c>
      <c r="AD3">
        <v>23.446400000000001</v>
      </c>
      <c r="AE3">
        <v>197.37309999999999</v>
      </c>
      <c r="AF3">
        <v>5</v>
      </c>
      <c r="AG3">
        <v>58</v>
      </c>
    </row>
    <row r="4" spans="1:33">
      <c r="A4" t="s">
        <v>1569</v>
      </c>
      <c r="B4" s="1">
        <v>0.78125</v>
      </c>
      <c r="C4" t="s">
        <v>181</v>
      </c>
      <c r="D4" t="s">
        <v>730</v>
      </c>
      <c r="E4" t="s">
        <v>388</v>
      </c>
      <c r="F4">
        <v>3429</v>
      </c>
      <c r="G4" t="s">
        <v>1481</v>
      </c>
      <c r="H4" t="s">
        <v>1482</v>
      </c>
      <c r="I4" s="3" t="s">
        <v>5</v>
      </c>
      <c r="J4" t="s">
        <v>778</v>
      </c>
      <c r="K4" t="s">
        <v>1565</v>
      </c>
      <c r="L4">
        <v>4</v>
      </c>
      <c r="M4">
        <v>61.76</v>
      </c>
      <c r="N4">
        <v>48.552</v>
      </c>
      <c r="O4">
        <v>21.229700000000001</v>
      </c>
      <c r="P4">
        <v>5.7093999999999996</v>
      </c>
      <c r="Q4">
        <v>3.8424</v>
      </c>
      <c r="R4">
        <v>3.3186</v>
      </c>
      <c r="S4">
        <v>3.4285000000000001</v>
      </c>
      <c r="T4">
        <v>2.1610999999999998</v>
      </c>
      <c r="U4">
        <v>2.2057000000000002</v>
      </c>
      <c r="V4">
        <v>1.2575000000000001</v>
      </c>
      <c r="W4">
        <v>15.785</v>
      </c>
      <c r="X4" t="s">
        <v>671</v>
      </c>
      <c r="Y4">
        <v>1.5991</v>
      </c>
      <c r="Z4" t="s">
        <v>1570</v>
      </c>
      <c r="AA4">
        <v>0.70269999999999999</v>
      </c>
      <c r="AB4" t="s">
        <v>1571</v>
      </c>
      <c r="AC4">
        <v>0</v>
      </c>
      <c r="AD4">
        <v>16.882899999999999</v>
      </c>
      <c r="AE4">
        <v>188.4348</v>
      </c>
      <c r="AF4">
        <v>3.5</v>
      </c>
      <c r="AG4">
        <v>53</v>
      </c>
    </row>
    <row r="5" spans="1:33">
      <c r="A5" t="s">
        <v>1572</v>
      </c>
      <c r="B5" s="1">
        <v>0.78125</v>
      </c>
      <c r="C5" t="s">
        <v>181</v>
      </c>
      <c r="D5" t="s">
        <v>730</v>
      </c>
      <c r="E5" t="s">
        <v>388</v>
      </c>
      <c r="F5">
        <v>3429</v>
      </c>
      <c r="G5" t="s">
        <v>1481</v>
      </c>
      <c r="H5" t="s">
        <v>1482</v>
      </c>
      <c r="I5" s="3" t="s">
        <v>5</v>
      </c>
      <c r="J5" t="s">
        <v>778</v>
      </c>
      <c r="K5" t="s">
        <v>1565</v>
      </c>
      <c r="L5">
        <v>4</v>
      </c>
      <c r="M5">
        <v>60.42</v>
      </c>
      <c r="N5">
        <v>38.2502</v>
      </c>
      <c r="O5">
        <v>20.114599999999999</v>
      </c>
      <c r="P5">
        <v>7.3226000000000004</v>
      </c>
      <c r="Q5">
        <v>5.3318000000000003</v>
      </c>
      <c r="R5">
        <v>3.6606000000000001</v>
      </c>
      <c r="S5">
        <v>3.0474999999999999</v>
      </c>
      <c r="T5">
        <v>1.3089</v>
      </c>
      <c r="U5">
        <v>1.2996000000000001</v>
      </c>
      <c r="V5">
        <v>1.3025</v>
      </c>
      <c r="W5">
        <v>17.2407</v>
      </c>
      <c r="X5" t="s">
        <v>321</v>
      </c>
      <c r="Y5">
        <v>2.2357</v>
      </c>
      <c r="Z5" t="s">
        <v>508</v>
      </c>
      <c r="AA5">
        <v>1.9374</v>
      </c>
      <c r="AB5" t="s">
        <v>1212</v>
      </c>
      <c r="AC5">
        <v>1.5647</v>
      </c>
      <c r="AD5">
        <v>12.4658</v>
      </c>
      <c r="AE5">
        <v>177.50280000000001</v>
      </c>
      <c r="AF5">
        <v>4</v>
      </c>
      <c r="AG5">
        <v>52</v>
      </c>
    </row>
    <row r="6" spans="1:33">
      <c r="A6" t="s">
        <v>1573</v>
      </c>
      <c r="B6" s="1">
        <v>0.78125</v>
      </c>
      <c r="C6" t="s">
        <v>181</v>
      </c>
      <c r="D6" t="s">
        <v>730</v>
      </c>
      <c r="E6" t="s">
        <v>388</v>
      </c>
      <c r="F6">
        <v>3429</v>
      </c>
      <c r="G6" t="s">
        <v>1481</v>
      </c>
      <c r="H6" t="s">
        <v>1482</v>
      </c>
      <c r="I6" s="3" t="s">
        <v>5</v>
      </c>
      <c r="J6" t="s">
        <v>778</v>
      </c>
      <c r="K6" t="s">
        <v>1565</v>
      </c>
      <c r="L6">
        <v>10</v>
      </c>
      <c r="M6">
        <v>48.746000000000002</v>
      </c>
      <c r="N6">
        <v>36.2532</v>
      </c>
      <c r="O6">
        <v>21.902100000000001</v>
      </c>
      <c r="P6">
        <v>9.3966999999999992</v>
      </c>
      <c r="Q6">
        <v>3.7465000000000002</v>
      </c>
      <c r="R6">
        <v>3.9241999999999999</v>
      </c>
      <c r="S6">
        <v>2.4466999999999999</v>
      </c>
      <c r="T6">
        <v>1.6896</v>
      </c>
      <c r="U6">
        <v>1.0154000000000001</v>
      </c>
      <c r="V6">
        <v>1.4003000000000001</v>
      </c>
      <c r="W6">
        <v>18.886399999999998</v>
      </c>
      <c r="X6" t="s">
        <v>1549</v>
      </c>
      <c r="Y6">
        <v>1.1189</v>
      </c>
      <c r="Z6" t="s">
        <v>1574</v>
      </c>
      <c r="AA6">
        <v>0.32379999999999998</v>
      </c>
      <c r="AB6" t="s">
        <v>438</v>
      </c>
      <c r="AC6">
        <v>1.4833000000000001</v>
      </c>
      <c r="AD6">
        <v>19.428899999999999</v>
      </c>
      <c r="AE6">
        <v>171.762</v>
      </c>
      <c r="AF6">
        <v>16</v>
      </c>
      <c r="AG6">
        <v>60</v>
      </c>
    </row>
    <row r="7" spans="1:33">
      <c r="A7" t="s">
        <v>1575</v>
      </c>
      <c r="B7" s="1">
        <v>0.78125</v>
      </c>
      <c r="C7" t="s">
        <v>181</v>
      </c>
      <c r="D7" t="s">
        <v>730</v>
      </c>
      <c r="E7" t="s">
        <v>388</v>
      </c>
      <c r="F7">
        <v>3429</v>
      </c>
      <c r="G7" t="s">
        <v>1481</v>
      </c>
      <c r="H7" t="s">
        <v>1482</v>
      </c>
      <c r="I7" s="3" t="s">
        <v>5</v>
      </c>
      <c r="J7" t="s">
        <v>778</v>
      </c>
      <c r="K7" t="s">
        <v>1565</v>
      </c>
      <c r="L7">
        <v>3</v>
      </c>
      <c r="M7">
        <v>53.164999999999999</v>
      </c>
      <c r="N7">
        <v>25.151700000000002</v>
      </c>
      <c r="O7">
        <v>15.386799999999999</v>
      </c>
      <c r="P7">
        <v>5.0664999999999996</v>
      </c>
      <c r="Q7">
        <v>6.4901</v>
      </c>
      <c r="R7">
        <v>2.9990000000000001</v>
      </c>
      <c r="S7">
        <v>1.7455000000000001</v>
      </c>
      <c r="T7">
        <v>1.3337000000000001</v>
      </c>
      <c r="U7">
        <v>1.55</v>
      </c>
      <c r="V7">
        <v>0.83909999999999996</v>
      </c>
      <c r="W7">
        <v>17.1571</v>
      </c>
      <c r="X7" t="s">
        <v>1497</v>
      </c>
      <c r="Y7">
        <v>0.96409999999999996</v>
      </c>
      <c r="Z7" t="s">
        <v>1576</v>
      </c>
      <c r="AA7">
        <v>1.4838</v>
      </c>
      <c r="AB7" t="s">
        <v>1577</v>
      </c>
      <c r="AC7">
        <v>2.4750000000000001</v>
      </c>
      <c r="AD7">
        <v>8.8003999999999998</v>
      </c>
      <c r="AE7">
        <v>144.6079</v>
      </c>
      <c r="AF7">
        <v>10</v>
      </c>
      <c r="AG7">
        <v>52</v>
      </c>
    </row>
    <row r="8" spans="1:33">
      <c r="A8" t="s">
        <v>1578</v>
      </c>
      <c r="B8" s="1">
        <v>0.78125</v>
      </c>
      <c r="C8" t="s">
        <v>181</v>
      </c>
      <c r="D8" t="s">
        <v>730</v>
      </c>
      <c r="E8" t="s">
        <v>388</v>
      </c>
      <c r="F8">
        <v>3429</v>
      </c>
      <c r="G8" t="s">
        <v>1481</v>
      </c>
      <c r="H8" t="s">
        <v>1482</v>
      </c>
      <c r="I8" s="3" t="s">
        <v>5</v>
      </c>
      <c r="J8" t="s">
        <v>778</v>
      </c>
      <c r="K8" t="s">
        <v>1565</v>
      </c>
      <c r="L8">
        <v>6</v>
      </c>
      <c r="M8">
        <v>33.710500000000003</v>
      </c>
      <c r="N8">
        <v>30.945599999999999</v>
      </c>
      <c r="O8">
        <v>11.6129</v>
      </c>
      <c r="P8">
        <v>4.3975999999999997</v>
      </c>
      <c r="Q8">
        <v>3.0243000000000002</v>
      </c>
      <c r="R8">
        <v>3.9192</v>
      </c>
      <c r="S8">
        <v>2.4241999999999999</v>
      </c>
      <c r="T8">
        <v>1.2983</v>
      </c>
      <c r="U8">
        <v>1.0773999999999999</v>
      </c>
      <c r="V8">
        <v>0.81869999999999998</v>
      </c>
      <c r="W8">
        <v>17.5321</v>
      </c>
      <c r="X8" t="s">
        <v>1489</v>
      </c>
      <c r="Y8">
        <v>1.2107000000000001</v>
      </c>
      <c r="Z8" t="s">
        <v>1265</v>
      </c>
      <c r="AA8">
        <v>1.0286</v>
      </c>
      <c r="AB8" t="s">
        <v>1579</v>
      </c>
      <c r="AC8">
        <v>2.8075000000000001</v>
      </c>
      <c r="AD8">
        <v>23.4117</v>
      </c>
      <c r="AE8">
        <v>139.21940000000001</v>
      </c>
      <c r="AF8">
        <v>25</v>
      </c>
      <c r="AG8">
        <v>53</v>
      </c>
    </row>
    <row r="9" spans="1:33">
      <c r="A9" t="s">
        <v>1580</v>
      </c>
      <c r="B9" s="1">
        <v>0.78125</v>
      </c>
      <c r="C9" t="s">
        <v>181</v>
      </c>
      <c r="D9" t="s">
        <v>730</v>
      </c>
      <c r="E9" t="s">
        <v>388</v>
      </c>
      <c r="F9">
        <v>3429</v>
      </c>
      <c r="G9" t="s">
        <v>1481</v>
      </c>
      <c r="H9" t="s">
        <v>1482</v>
      </c>
      <c r="I9" s="3" t="s">
        <v>5</v>
      </c>
      <c r="J9" t="s">
        <v>778</v>
      </c>
      <c r="K9" t="s">
        <v>1565</v>
      </c>
      <c r="L9">
        <v>6</v>
      </c>
      <c r="M9">
        <v>37.480800000000002</v>
      </c>
      <c r="N9">
        <v>33.478200000000001</v>
      </c>
      <c r="O9">
        <v>14.746499999999999</v>
      </c>
      <c r="P9">
        <v>5.3417000000000003</v>
      </c>
      <c r="Q9">
        <v>3.1366999999999998</v>
      </c>
      <c r="R9">
        <v>2.1772999999999998</v>
      </c>
      <c r="S9">
        <v>1.6601999999999999</v>
      </c>
      <c r="T9">
        <v>2.3776999999999999</v>
      </c>
      <c r="U9">
        <v>0.93210000000000004</v>
      </c>
      <c r="V9">
        <v>0.91610000000000003</v>
      </c>
      <c r="W9">
        <v>16.6736</v>
      </c>
      <c r="X9" t="s">
        <v>1518</v>
      </c>
      <c r="Y9">
        <v>0.63429999999999997</v>
      </c>
      <c r="Z9" t="s">
        <v>1574</v>
      </c>
      <c r="AA9">
        <v>0.32379999999999998</v>
      </c>
      <c r="AB9" t="s">
        <v>1581</v>
      </c>
      <c r="AC9">
        <v>2.4270999999999998</v>
      </c>
      <c r="AD9">
        <v>11.456099999999999</v>
      </c>
      <c r="AE9">
        <v>133.76220000000001</v>
      </c>
      <c r="AF9">
        <v>12</v>
      </c>
      <c r="AG9">
        <v>56</v>
      </c>
    </row>
    <row r="10" spans="1:33">
      <c r="A10" t="s">
        <v>1582</v>
      </c>
      <c r="B10" s="1">
        <v>0.78125</v>
      </c>
      <c r="C10" t="s">
        <v>181</v>
      </c>
      <c r="D10" t="s">
        <v>730</v>
      </c>
      <c r="E10" t="s">
        <v>388</v>
      </c>
      <c r="F10">
        <v>3429</v>
      </c>
      <c r="G10" t="s">
        <v>1481</v>
      </c>
      <c r="H10" t="s">
        <v>1482</v>
      </c>
      <c r="I10" s="3" t="s">
        <v>5</v>
      </c>
      <c r="J10" t="s">
        <v>778</v>
      </c>
      <c r="K10" t="s">
        <v>1565</v>
      </c>
      <c r="L10">
        <v>3</v>
      </c>
      <c r="M10">
        <v>31.968</v>
      </c>
      <c r="N10">
        <v>34.842399999999998</v>
      </c>
      <c r="O10">
        <v>14.988200000000001</v>
      </c>
      <c r="P10">
        <v>4.4180000000000001</v>
      </c>
      <c r="Q10">
        <v>2.9497</v>
      </c>
      <c r="R10">
        <v>2.0466000000000002</v>
      </c>
      <c r="S10">
        <v>0</v>
      </c>
      <c r="T10">
        <v>0</v>
      </c>
      <c r="U10">
        <v>0</v>
      </c>
      <c r="V10">
        <v>0</v>
      </c>
      <c r="W10">
        <v>13.98</v>
      </c>
      <c r="X10" t="s">
        <v>518</v>
      </c>
      <c r="Y10">
        <v>1.0145</v>
      </c>
      <c r="Z10" t="s">
        <v>1502</v>
      </c>
      <c r="AA10">
        <v>0.55720000000000003</v>
      </c>
      <c r="AB10" t="s">
        <v>722</v>
      </c>
      <c r="AC10">
        <v>0.95650000000000002</v>
      </c>
      <c r="AD10">
        <v>6</v>
      </c>
      <c r="AE10">
        <v>118.4618</v>
      </c>
      <c r="AF10">
        <v>33</v>
      </c>
      <c r="AG10">
        <v>48</v>
      </c>
    </row>
    <row r="11" spans="1:33">
      <c r="A11" t="s">
        <v>1583</v>
      </c>
      <c r="B11" s="1">
        <v>0.78125</v>
      </c>
      <c r="C11" t="s">
        <v>181</v>
      </c>
      <c r="D11" t="s">
        <v>730</v>
      </c>
      <c r="E11" t="s">
        <v>388</v>
      </c>
      <c r="F11">
        <v>3429</v>
      </c>
      <c r="G11" t="s">
        <v>1481</v>
      </c>
      <c r="H11" t="s">
        <v>1482</v>
      </c>
      <c r="I11" s="3" t="s">
        <v>5</v>
      </c>
      <c r="J11" t="s">
        <v>778</v>
      </c>
      <c r="K11" t="s">
        <v>1565</v>
      </c>
      <c r="L11">
        <v>7</v>
      </c>
      <c r="M11">
        <v>33.960799999999999</v>
      </c>
      <c r="N11">
        <v>25.866099999999999</v>
      </c>
      <c r="O11">
        <v>4.7538</v>
      </c>
      <c r="P11">
        <v>3.8472</v>
      </c>
      <c r="Q11">
        <v>2.0706000000000002</v>
      </c>
      <c r="R11">
        <v>1.5699000000000001</v>
      </c>
      <c r="S11">
        <v>1.4665999999999999</v>
      </c>
      <c r="T11">
        <v>0.73880000000000001</v>
      </c>
      <c r="U11">
        <v>0.78310000000000002</v>
      </c>
      <c r="V11">
        <v>0.66049999999999998</v>
      </c>
      <c r="W11">
        <v>15.4429</v>
      </c>
      <c r="X11" t="s">
        <v>511</v>
      </c>
      <c r="Y11">
        <v>1.3947000000000001</v>
      </c>
      <c r="Z11" t="s">
        <v>1584</v>
      </c>
      <c r="AA11">
        <v>0.51759999999999995</v>
      </c>
      <c r="AB11" t="s">
        <v>1585</v>
      </c>
      <c r="AC11">
        <v>0.38600000000000001</v>
      </c>
      <c r="AD11">
        <v>9.5498999999999992</v>
      </c>
      <c r="AE11">
        <v>103.0085</v>
      </c>
      <c r="AF11">
        <v>33</v>
      </c>
      <c r="AG11">
        <v>46</v>
      </c>
    </row>
    <row r="12" spans="1:33">
      <c r="A12" t="s">
        <v>1586</v>
      </c>
      <c r="B12" s="1">
        <v>0.78125</v>
      </c>
      <c r="C12" t="s">
        <v>181</v>
      </c>
      <c r="D12" t="s">
        <v>730</v>
      </c>
      <c r="E12" t="s">
        <v>388</v>
      </c>
      <c r="F12">
        <v>3429</v>
      </c>
      <c r="G12" t="s">
        <v>1481</v>
      </c>
      <c r="H12" t="s">
        <v>1482</v>
      </c>
      <c r="I12" s="3" t="s">
        <v>5</v>
      </c>
      <c r="J12" t="s">
        <v>778</v>
      </c>
      <c r="K12" t="s">
        <v>1565</v>
      </c>
      <c r="L12">
        <v>3</v>
      </c>
      <c r="M12">
        <v>33.827199999999998</v>
      </c>
      <c r="N12">
        <v>33.1265</v>
      </c>
      <c r="O12">
        <v>12.0029</v>
      </c>
      <c r="P12">
        <v>4.9627999999999997</v>
      </c>
      <c r="Q12">
        <v>2.8879999999999999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 t="s">
        <v>491</v>
      </c>
      <c r="Y12">
        <v>0.4965</v>
      </c>
      <c r="Z12" t="s">
        <v>1587</v>
      </c>
      <c r="AA12">
        <v>0.28960000000000002</v>
      </c>
      <c r="AB12" t="s">
        <v>1588</v>
      </c>
      <c r="AC12">
        <v>1.4836</v>
      </c>
      <c r="AD12">
        <v>6.6</v>
      </c>
      <c r="AE12">
        <v>102.9006</v>
      </c>
      <c r="AF12">
        <v>25</v>
      </c>
      <c r="AG12">
        <v>46</v>
      </c>
    </row>
    <row r="51" spans="1:33" hidden="1" outlineLevel="1">
      <c r="A51" t="str">
        <f>C2</f>
        <v>Chelmsford City</v>
      </c>
      <c r="B51">
        <f>B2</f>
        <v>0.78125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Carvelas (IRE)</v>
      </c>
      <c r="L52" t="str">
        <f t="shared" si="0"/>
        <v>Earthly (USA)</v>
      </c>
      <c r="M52" t="str">
        <f t="shared" si="0"/>
        <v>Planetoid (IRE)</v>
      </c>
      <c r="N52" t="str">
        <f t="shared" ref="N52:N91" si="1">INDEX($A$2:$A$20,(MATCH(LARGE(W$2:W$20,$J52),W$2:W$20,0)))</f>
        <v>Planetoid (IRE)</v>
      </c>
      <c r="O52" t="str">
        <f t="shared" ref="O52:O91" si="2">INDEX($A$2:$A$20,(MATCH(LARGE(AA$2:AA$20,$J52),AA$2:AA$20,0)))</f>
        <v>Seventii</v>
      </c>
      <c r="P52" t="str">
        <f t="shared" ref="P52:P91" si="3">INDEX($A$2:$A$20,(MATCH(LARGE(Y$2:Y$20,$J52),Y$2:Y$20,0)))</f>
        <v>Carvelas (IRE)</v>
      </c>
      <c r="Q52" t="str">
        <f t="shared" ref="Q52:Q91" si="4">INDEX($A$2:$A$20,(MATCH(LARGE(Y$2:Y$20,$J52),Y$2:Y$20,0)))</f>
        <v>Carvelas (IRE)</v>
      </c>
      <c r="R52" t="str">
        <f t="shared" ref="R52:R91" si="5">INDEX($A$2:$A$20,(MATCH(LARGE(AD$2:AD$20,$J52),AD$2:AD$20,0)))</f>
        <v>Enchanting Enya (IRE)</v>
      </c>
      <c r="S52" t="str">
        <f t="shared" ref="S52:S80" si="6">A2</f>
        <v>Carvelas (IRE)</v>
      </c>
      <c r="V52">
        <f t="shared" ref="V52:V80" si="7">SUM(Y52:AF52)</f>
        <v>70</v>
      </c>
      <c r="W52">
        <f t="shared" ref="W52:W80" si="8">V52-AG2</f>
        <v>10</v>
      </c>
      <c r="X52">
        <f t="shared" ref="X52:X60" si="9">IF(ISNA(W52),"",W52)</f>
        <v>10</v>
      </c>
      <c r="Y52">
        <f t="shared" ref="Y52:AA80" si="10">(($H$63+1)-(RANK(M2,M$2:M$30)))</f>
        <v>11</v>
      </c>
      <c r="Z52">
        <f t="shared" si="10"/>
        <v>10</v>
      </c>
      <c r="AA52">
        <f t="shared" si="10"/>
        <v>8</v>
      </c>
      <c r="AB52">
        <f t="shared" ref="AB52:AB80" si="11">(($H$63+1)-(RANK(W2,W$2:W$30)))</f>
        <v>6</v>
      </c>
      <c r="AC52">
        <f t="shared" ref="AC52:AC80" si="12">(($H$63+1)-(RANK(Y2,Y$2:Y$30)))</f>
        <v>11</v>
      </c>
      <c r="AD52">
        <f t="shared" ref="AD52:AD80" si="13">(($H$63+1)-(RANK(AA2,AA$2:AA$30)))</f>
        <v>8</v>
      </c>
      <c r="AE52">
        <f t="shared" ref="AE52:AF80" si="14">(($H$63+1)-(RANK(AC2,AC$2:AC$30)))</f>
        <v>8</v>
      </c>
      <c r="AF52">
        <f t="shared" si="14"/>
        <v>8</v>
      </c>
      <c r="AG52" t="str">
        <f>INDEX(S52:S92, MATCH(LARGE(X52:X92, 1),X52:X92, 0))</f>
        <v>Seventii</v>
      </c>
    </row>
    <row r="53" spans="1:33" hidden="1" outlineLevel="1">
      <c r="A53" t="s">
        <v>43</v>
      </c>
      <c r="B53" t="str">
        <f>A2</f>
        <v>Carvelas (IRE)</v>
      </c>
      <c r="C53">
        <f>AE2</f>
        <v>207.81819999999999</v>
      </c>
      <c r="D53">
        <f>AG2</f>
        <v>60</v>
      </c>
      <c r="E53">
        <f>C53-D53</f>
        <v>147.81819999999999</v>
      </c>
      <c r="F53">
        <f>SUMIF(B53:B61, B53, G53:G61)</f>
        <v>0.40868719439491341</v>
      </c>
      <c r="G53">
        <f>(1/C53)*(C53-C54)</f>
        <v>5.0260756757589072E-2</v>
      </c>
      <c r="H53">
        <f>AF2</f>
        <v>2.5</v>
      </c>
      <c r="J53">
        <v>2</v>
      </c>
      <c r="K53" t="str">
        <f t="shared" si="0"/>
        <v>Enchanting Enya (IRE)</v>
      </c>
      <c r="L53" t="str">
        <f t="shared" si="0"/>
        <v>Carvelas (IRE)</v>
      </c>
      <c r="M53" t="str">
        <f t="shared" si="0"/>
        <v>Earthly (USA)</v>
      </c>
      <c r="N53" t="str">
        <f t="shared" si="1"/>
        <v>Enchanting Enya (IRE)</v>
      </c>
      <c r="O53" t="str">
        <f t="shared" si="2"/>
        <v>Enchanting Enya (IRE)</v>
      </c>
      <c r="P53" t="str">
        <f t="shared" si="3"/>
        <v>Seventii</v>
      </c>
      <c r="Q53" t="str">
        <f t="shared" si="4"/>
        <v>Seventii</v>
      </c>
      <c r="R53" t="str">
        <f t="shared" si="5"/>
        <v>Woofie (IRE)</v>
      </c>
      <c r="S53" t="str">
        <f t="shared" si="6"/>
        <v>Enchanting Enya (IRE)</v>
      </c>
      <c r="V53">
        <f t="shared" si="7"/>
        <v>70</v>
      </c>
      <c r="W53">
        <f t="shared" si="8"/>
        <v>12</v>
      </c>
      <c r="X53">
        <f t="shared" si="9"/>
        <v>12</v>
      </c>
      <c r="Y53">
        <f t="shared" si="10"/>
        <v>10</v>
      </c>
      <c r="Z53">
        <f t="shared" si="10"/>
        <v>6</v>
      </c>
      <c r="AA53">
        <f t="shared" si="10"/>
        <v>7</v>
      </c>
      <c r="AB53">
        <f t="shared" si="11"/>
        <v>10</v>
      </c>
      <c r="AC53">
        <f t="shared" si="12"/>
        <v>9</v>
      </c>
      <c r="AD53">
        <f t="shared" si="13"/>
        <v>10</v>
      </c>
      <c r="AE53">
        <f t="shared" si="14"/>
        <v>7</v>
      </c>
      <c r="AF53">
        <f t="shared" si="14"/>
        <v>11</v>
      </c>
    </row>
    <row r="54" spans="1:33" hidden="1" outlineLevel="1">
      <c r="A54" t="s">
        <v>44</v>
      </c>
      <c r="B54" t="str">
        <f>A3</f>
        <v>Enchanting Enya (IRE)</v>
      </c>
      <c r="C54">
        <f>AE3</f>
        <v>197.37309999999999</v>
      </c>
      <c r="D54">
        <f>AG3</f>
        <v>58</v>
      </c>
      <c r="E54">
        <f t="shared" ref="E54:E55" si="15">C54-D54</f>
        <v>139.37309999999999</v>
      </c>
      <c r="F54">
        <f ca="1">SUMIF(B53:B64, B54, G53:G61)</f>
        <v>1.4799713388836172E-3</v>
      </c>
      <c r="H54">
        <f>AF3</f>
        <v>5</v>
      </c>
      <c r="J54">
        <v>3</v>
      </c>
      <c r="K54" t="str">
        <f t="shared" si="0"/>
        <v>Earthly (USA)</v>
      </c>
      <c r="L54" t="str">
        <f t="shared" si="0"/>
        <v>Seventii</v>
      </c>
      <c r="M54" t="str">
        <f t="shared" si="0"/>
        <v>Seventii</v>
      </c>
      <c r="N54" t="str">
        <f t="shared" si="1"/>
        <v>Woofie (IRE)</v>
      </c>
      <c r="O54" t="str">
        <f t="shared" si="2"/>
        <v>Normandy Blue</v>
      </c>
      <c r="P54" t="str">
        <f t="shared" si="3"/>
        <v>Enchanting Enya (IRE)</v>
      </c>
      <c r="Q54" t="str">
        <f t="shared" si="4"/>
        <v>Enchanting Enya (IRE)</v>
      </c>
      <c r="R54" t="str">
        <f t="shared" si="5"/>
        <v>Planetoid (IRE)</v>
      </c>
      <c r="S54" t="str">
        <f t="shared" si="6"/>
        <v>Earthly (USA)</v>
      </c>
      <c r="V54">
        <f t="shared" si="7"/>
        <v>56</v>
      </c>
      <c r="W54">
        <f t="shared" si="8"/>
        <v>3</v>
      </c>
      <c r="X54">
        <f t="shared" si="9"/>
        <v>3</v>
      </c>
      <c r="Y54">
        <f t="shared" si="10"/>
        <v>9</v>
      </c>
      <c r="Z54">
        <f t="shared" si="10"/>
        <v>11</v>
      </c>
      <c r="AA54">
        <f t="shared" si="10"/>
        <v>10</v>
      </c>
      <c r="AB54">
        <f t="shared" si="11"/>
        <v>4</v>
      </c>
      <c r="AC54">
        <f t="shared" si="12"/>
        <v>8</v>
      </c>
      <c r="AD54">
        <f t="shared" si="13"/>
        <v>6</v>
      </c>
      <c r="AE54">
        <f t="shared" si="14"/>
        <v>1</v>
      </c>
      <c r="AF54">
        <f t="shared" si="14"/>
        <v>7</v>
      </c>
    </row>
    <row r="55" spans="1:33" hidden="1" outlineLevel="1">
      <c r="A55" t="s">
        <v>45</v>
      </c>
      <c r="B55" t="str">
        <f>A4</f>
        <v>Earthly (USA)</v>
      </c>
      <c r="C55">
        <f>AE4</f>
        <v>188.4348</v>
      </c>
      <c r="D55">
        <f>AG4</f>
        <v>53</v>
      </c>
      <c r="E55">
        <f t="shared" si="15"/>
        <v>135.4348</v>
      </c>
      <c r="F55">
        <f ca="1">SUMIF(B53:B64, B55, G53:G61)</f>
        <v>0</v>
      </c>
      <c r="H55">
        <f>AF4</f>
        <v>3.5</v>
      </c>
      <c r="J55">
        <v>4</v>
      </c>
      <c r="K55" t="str">
        <f t="shared" si="0"/>
        <v>Seventii</v>
      </c>
      <c r="L55" t="str">
        <f t="shared" si="0"/>
        <v>Planetoid (IRE)</v>
      </c>
      <c r="M55" t="str">
        <f t="shared" si="0"/>
        <v>Carvelas (IRE)</v>
      </c>
      <c r="N55" t="str">
        <f t="shared" si="1"/>
        <v>Seventii</v>
      </c>
      <c r="O55" t="str">
        <f t="shared" si="2"/>
        <v>Carvelas (IRE)</v>
      </c>
      <c r="P55" t="str">
        <f t="shared" si="3"/>
        <v>Earthly (USA)</v>
      </c>
      <c r="Q55" t="str">
        <f t="shared" si="4"/>
        <v>Earthly (USA)</v>
      </c>
      <c r="R55" t="str">
        <f t="shared" si="5"/>
        <v>Carvelas (IRE)</v>
      </c>
      <c r="S55" t="str">
        <f t="shared" si="6"/>
        <v>Seventii</v>
      </c>
      <c r="V55">
        <f t="shared" si="7"/>
        <v>67</v>
      </c>
      <c r="W55">
        <f t="shared" si="8"/>
        <v>15</v>
      </c>
      <c r="X55">
        <f t="shared" si="9"/>
        <v>15</v>
      </c>
      <c r="Y55">
        <f t="shared" si="10"/>
        <v>8</v>
      </c>
      <c r="Z55">
        <f t="shared" si="10"/>
        <v>9</v>
      </c>
      <c r="AA55">
        <f t="shared" si="10"/>
        <v>9</v>
      </c>
      <c r="AB55">
        <f t="shared" si="11"/>
        <v>8</v>
      </c>
      <c r="AC55">
        <f t="shared" si="12"/>
        <v>10</v>
      </c>
      <c r="AD55">
        <f t="shared" si="13"/>
        <v>11</v>
      </c>
      <c r="AE55">
        <f t="shared" si="14"/>
        <v>6</v>
      </c>
      <c r="AF55">
        <f t="shared" si="14"/>
        <v>6</v>
      </c>
    </row>
    <row r="56" spans="1:33" hidden="1" outlineLevel="1">
      <c r="A56" t="s">
        <v>46</v>
      </c>
      <c r="B56" t="str">
        <f>INDEX(A$2:A$20,MATCH(C56,M$2:M$20,0))</f>
        <v>Carvelas (IRE)</v>
      </c>
      <c r="C56">
        <f>LARGE(M$2:M$20, D56)</f>
        <v>76.2</v>
      </c>
      <c r="D56">
        <v>1</v>
      </c>
      <c r="E56">
        <f>LARGE(M$2:M$20, F56)</f>
        <v>76.099999999999994</v>
      </c>
      <c r="F56">
        <v>2</v>
      </c>
      <c r="G56">
        <f t="shared" ref="G56:G61" si="16">IF(C56&gt;0, (1/C56)*(C56-E56), 0.1)</f>
        <v>1.3123359580053612E-3</v>
      </c>
      <c r="H56">
        <f t="shared" ref="H56:H61" si="17">INDEX(AF$2:AF$20,MATCH(B56,A$2:A$20,0))</f>
        <v>2.5</v>
      </c>
      <c r="J56">
        <v>5</v>
      </c>
      <c r="K56" t="str">
        <f t="shared" si="0"/>
        <v>Normandy Blue</v>
      </c>
      <c r="L56" t="str">
        <f t="shared" si="0"/>
        <v>Kevlar</v>
      </c>
      <c r="M56" t="str">
        <f t="shared" si="0"/>
        <v>Enchanting Enya (IRE)</v>
      </c>
      <c r="N56" t="str">
        <f t="shared" si="1"/>
        <v>Normandy Blue</v>
      </c>
      <c r="O56" t="str">
        <f t="shared" si="2"/>
        <v>Woofie (IRE)</v>
      </c>
      <c r="P56" t="str">
        <f t="shared" si="3"/>
        <v>Kirkman (IRE)</v>
      </c>
      <c r="Q56" t="str">
        <f t="shared" si="4"/>
        <v>Kirkman (IRE)</v>
      </c>
      <c r="R56" t="str">
        <f t="shared" si="5"/>
        <v>Earthly (USA)</v>
      </c>
      <c r="S56" t="str">
        <f t="shared" si="6"/>
        <v>Planetoid (IRE)</v>
      </c>
      <c r="V56">
        <f t="shared" si="7"/>
        <v>57</v>
      </c>
      <c r="W56">
        <f t="shared" si="8"/>
        <v>-3</v>
      </c>
      <c r="X56">
        <f t="shared" si="9"/>
        <v>-3</v>
      </c>
      <c r="Y56">
        <f t="shared" si="10"/>
        <v>6</v>
      </c>
      <c r="Z56">
        <f t="shared" si="10"/>
        <v>8</v>
      </c>
      <c r="AA56">
        <f t="shared" si="10"/>
        <v>11</v>
      </c>
      <c r="AB56">
        <f t="shared" si="11"/>
        <v>11</v>
      </c>
      <c r="AC56">
        <f t="shared" si="12"/>
        <v>5</v>
      </c>
      <c r="AD56">
        <f t="shared" si="13"/>
        <v>3</v>
      </c>
      <c r="AE56">
        <f t="shared" si="14"/>
        <v>4</v>
      </c>
      <c r="AF56">
        <f t="shared" si="14"/>
        <v>9</v>
      </c>
    </row>
    <row r="57" spans="1:33" hidden="1" outlineLevel="1">
      <c r="A57" t="s">
        <v>25</v>
      </c>
      <c r="B57" t="str">
        <f>INDEX(A$2:A$20,MATCH(C57,W$2:W$20,0))</f>
        <v>Planetoid (IRE)</v>
      </c>
      <c r="C57">
        <f>LARGE(W$2:W$20, D57)</f>
        <v>18.886399999999998</v>
      </c>
      <c r="D57">
        <v>1</v>
      </c>
      <c r="E57">
        <f>LARGE(W$2:W$20, F57)</f>
        <v>17.849299999999999</v>
      </c>
      <c r="F57">
        <v>2</v>
      </c>
      <c r="G57">
        <f t="shared" si="16"/>
        <v>5.491252965096572E-2</v>
      </c>
      <c r="H57">
        <f t="shared" si="17"/>
        <v>16</v>
      </c>
      <c r="J57">
        <v>6</v>
      </c>
      <c r="K57" t="str">
        <f t="shared" si="0"/>
        <v>Planetoid (IRE)</v>
      </c>
      <c r="L57" t="str">
        <f t="shared" si="0"/>
        <v>Enchanting Enya (IRE)</v>
      </c>
      <c r="M57" t="str">
        <f t="shared" si="0"/>
        <v>Normandy Blue</v>
      </c>
      <c r="N57" t="str">
        <f t="shared" si="1"/>
        <v>Carvelas (IRE)</v>
      </c>
      <c r="O57" t="str">
        <f t="shared" si="2"/>
        <v>Earthly (USA)</v>
      </c>
      <c r="P57" t="str">
        <f t="shared" si="3"/>
        <v>Woofie (IRE)</v>
      </c>
      <c r="Q57" t="str">
        <f t="shared" si="4"/>
        <v>Woofie (IRE)</v>
      </c>
      <c r="R57" t="str">
        <f t="shared" si="5"/>
        <v>Seventii</v>
      </c>
      <c r="S57" t="str">
        <f t="shared" si="6"/>
        <v>Normandy Blue</v>
      </c>
      <c r="V57">
        <f t="shared" si="7"/>
        <v>46</v>
      </c>
      <c r="W57">
        <f t="shared" si="8"/>
        <v>-6</v>
      </c>
      <c r="X57">
        <f t="shared" si="9"/>
        <v>-6</v>
      </c>
      <c r="Y57">
        <f t="shared" si="10"/>
        <v>7</v>
      </c>
      <c r="Z57">
        <f t="shared" si="10"/>
        <v>1</v>
      </c>
      <c r="AA57">
        <f t="shared" si="10"/>
        <v>6</v>
      </c>
      <c r="AB57">
        <f t="shared" si="11"/>
        <v>7</v>
      </c>
      <c r="AC57">
        <f t="shared" si="12"/>
        <v>3</v>
      </c>
      <c r="AD57">
        <f t="shared" si="13"/>
        <v>9</v>
      </c>
      <c r="AE57">
        <f t="shared" si="14"/>
        <v>10</v>
      </c>
      <c r="AF57">
        <f t="shared" si="14"/>
        <v>3</v>
      </c>
    </row>
    <row r="58" spans="1:33" hidden="1" outlineLevel="1">
      <c r="A58" t="s">
        <v>28</v>
      </c>
      <c r="B58" t="str">
        <f>INDEX(A$2:A$20,MATCH(C58,AA$2:AA$20,0))</f>
        <v>Seventii</v>
      </c>
      <c r="C58">
        <f>LARGE(AA$2:AA$20, D58)</f>
        <v>1.9374</v>
      </c>
      <c r="D58">
        <v>1</v>
      </c>
      <c r="E58">
        <f>LARGE(AA$2:AA$20, F58)</f>
        <v>1.4882</v>
      </c>
      <c r="F58">
        <v>2</v>
      </c>
      <c r="G58">
        <f t="shared" si="16"/>
        <v>0.23185712810983797</v>
      </c>
      <c r="H58">
        <f t="shared" si="17"/>
        <v>4</v>
      </c>
      <c r="J58">
        <v>7</v>
      </c>
      <c r="K58" t="str">
        <f t="shared" si="0"/>
        <v>Austin Friars</v>
      </c>
      <c r="L58" t="str">
        <f t="shared" si="0"/>
        <v>Austin Friars</v>
      </c>
      <c r="M58" t="str">
        <f t="shared" si="0"/>
        <v>Kevlar</v>
      </c>
      <c r="N58" t="str">
        <f t="shared" si="1"/>
        <v>Austin Friars</v>
      </c>
      <c r="O58" t="str">
        <f t="shared" si="2"/>
        <v>Kevlar</v>
      </c>
      <c r="P58" t="str">
        <f t="shared" si="3"/>
        <v>Planetoid (IRE)</v>
      </c>
      <c r="Q58" t="str">
        <f t="shared" si="4"/>
        <v>Planetoid (IRE)</v>
      </c>
      <c r="R58" t="str">
        <f t="shared" si="5"/>
        <v>Austin Friars</v>
      </c>
      <c r="S58" t="str">
        <f t="shared" si="6"/>
        <v>Woofie (IRE)</v>
      </c>
      <c r="V58">
        <f t="shared" si="7"/>
        <v>50</v>
      </c>
      <c r="W58">
        <f t="shared" si="8"/>
        <v>-3</v>
      </c>
      <c r="X58">
        <f t="shared" si="9"/>
        <v>-3</v>
      </c>
      <c r="Y58">
        <f t="shared" si="10"/>
        <v>2</v>
      </c>
      <c r="Z58">
        <f t="shared" si="10"/>
        <v>3</v>
      </c>
      <c r="AA58">
        <f t="shared" si="10"/>
        <v>2</v>
      </c>
      <c r="AB58">
        <f t="shared" si="11"/>
        <v>9</v>
      </c>
      <c r="AC58">
        <f t="shared" si="12"/>
        <v>6</v>
      </c>
      <c r="AD58">
        <f t="shared" si="13"/>
        <v>7</v>
      </c>
      <c r="AE58">
        <f t="shared" si="14"/>
        <v>11</v>
      </c>
      <c r="AF58">
        <f t="shared" si="14"/>
        <v>10</v>
      </c>
    </row>
    <row r="59" spans="1:33" hidden="1" outlineLevel="1">
      <c r="A59" t="s">
        <v>30</v>
      </c>
      <c r="B59" t="str">
        <f>INDEX(A$2:A$20,MATCH(C59,AC$2:AC$20,0))</f>
        <v>Woofie (IRE)</v>
      </c>
      <c r="C59">
        <f>LARGE(AC$2:AC$20, D59)</f>
        <v>2.8075000000000001</v>
      </c>
      <c r="D59">
        <v>1</v>
      </c>
      <c r="E59">
        <f>LARGE(AC$2:AC$20, F59)</f>
        <v>2.4750000000000001</v>
      </c>
      <c r="F59">
        <v>2</v>
      </c>
      <c r="G59">
        <f t="shared" si="16"/>
        <v>0.11843276936776492</v>
      </c>
      <c r="H59">
        <f t="shared" si="17"/>
        <v>25</v>
      </c>
      <c r="J59">
        <v>8</v>
      </c>
      <c r="K59" t="str">
        <f t="shared" si="0"/>
        <v>Kirkman (IRE)</v>
      </c>
      <c r="L59" t="str">
        <f t="shared" si="0"/>
        <v>Sheila Rose (IRE)</v>
      </c>
      <c r="M59" t="str">
        <f t="shared" si="0"/>
        <v>Austin Friars</v>
      </c>
      <c r="N59" t="str">
        <f t="shared" si="1"/>
        <v>Earthly (USA)</v>
      </c>
      <c r="O59" t="str">
        <f t="shared" si="2"/>
        <v>Kirkman (IRE)</v>
      </c>
      <c r="P59" t="str">
        <f t="shared" si="3"/>
        <v>Kevlar</v>
      </c>
      <c r="Q59" t="str">
        <f t="shared" si="4"/>
        <v>Kevlar</v>
      </c>
      <c r="R59" t="str">
        <f t="shared" si="5"/>
        <v>Kirkman (IRE)</v>
      </c>
      <c r="S59" t="str">
        <f t="shared" si="6"/>
        <v>Austin Friars</v>
      </c>
      <c r="V59">
        <f t="shared" si="7"/>
        <v>38</v>
      </c>
      <c r="W59">
        <f t="shared" si="8"/>
        <v>-18</v>
      </c>
      <c r="X59">
        <f t="shared" si="9"/>
        <v>-18</v>
      </c>
      <c r="Y59">
        <f t="shared" si="10"/>
        <v>5</v>
      </c>
      <c r="Z59">
        <f t="shared" si="10"/>
        <v>5</v>
      </c>
      <c r="AA59">
        <f t="shared" si="10"/>
        <v>4</v>
      </c>
      <c r="AB59">
        <f t="shared" si="11"/>
        <v>5</v>
      </c>
      <c r="AC59">
        <f t="shared" si="12"/>
        <v>2</v>
      </c>
      <c r="AD59">
        <f t="shared" si="13"/>
        <v>3</v>
      </c>
      <c r="AE59">
        <f t="shared" si="14"/>
        <v>9</v>
      </c>
      <c r="AF59">
        <f t="shared" si="14"/>
        <v>5</v>
      </c>
    </row>
    <row r="60" spans="1:33" hidden="1" outlineLevel="1">
      <c r="A60" t="s">
        <v>26</v>
      </c>
      <c r="B60" t="str">
        <f>INDEX(A$2:A$20,MATCH(C60,Y$2:Y$20,0))</f>
        <v>Carvelas (IRE)</v>
      </c>
      <c r="C60">
        <f>LARGE(Y$2:Y$20, D60)</f>
        <v>3.4775999999999998</v>
      </c>
      <c r="D60">
        <v>1</v>
      </c>
      <c r="E60">
        <f>LARGE(Y$2:Y$20, F60)</f>
        <v>2.2357</v>
      </c>
      <c r="F60">
        <v>2</v>
      </c>
      <c r="G60">
        <f t="shared" si="16"/>
        <v>0.35711410167931901</v>
      </c>
      <c r="H60">
        <f t="shared" si="17"/>
        <v>2.5</v>
      </c>
      <c r="J60">
        <v>9</v>
      </c>
      <c r="K60" t="str">
        <f t="shared" si="0"/>
        <v>Sheila Rose (IRE)</v>
      </c>
      <c r="L60" t="str">
        <f t="shared" si="0"/>
        <v>Woofie (IRE)</v>
      </c>
      <c r="M60" t="str">
        <f t="shared" si="0"/>
        <v>Sheila Rose (IRE)</v>
      </c>
      <c r="N60" t="str">
        <f t="shared" si="1"/>
        <v>Kirkman (IRE)</v>
      </c>
      <c r="O60" t="str">
        <f t="shared" si="2"/>
        <v>Planetoid (IRE)</v>
      </c>
      <c r="P60" t="str">
        <f t="shared" si="3"/>
        <v>Normandy Blue</v>
      </c>
      <c r="Q60" t="str">
        <f t="shared" si="4"/>
        <v>Normandy Blue</v>
      </c>
      <c r="R60" t="str">
        <f t="shared" si="5"/>
        <v>Normandy Blue</v>
      </c>
      <c r="S60" t="str">
        <f t="shared" si="6"/>
        <v>Kevlar</v>
      </c>
      <c r="V60">
        <f t="shared" si="7"/>
        <v>28</v>
      </c>
      <c r="W60">
        <f t="shared" si="8"/>
        <v>-20</v>
      </c>
      <c r="X60">
        <f t="shared" si="9"/>
        <v>-20</v>
      </c>
      <c r="Y60">
        <f t="shared" si="10"/>
        <v>1</v>
      </c>
      <c r="Z60">
        <f t="shared" si="10"/>
        <v>7</v>
      </c>
      <c r="AA60">
        <f t="shared" si="10"/>
        <v>5</v>
      </c>
      <c r="AB60">
        <f t="shared" si="11"/>
        <v>2</v>
      </c>
      <c r="AC60">
        <f t="shared" si="12"/>
        <v>4</v>
      </c>
      <c r="AD60">
        <f t="shared" si="13"/>
        <v>5</v>
      </c>
      <c r="AE60">
        <f t="shared" si="14"/>
        <v>3</v>
      </c>
      <c r="AF60">
        <f t="shared" si="14"/>
        <v>1</v>
      </c>
    </row>
    <row r="61" spans="1:33" hidden="1" outlineLevel="1">
      <c r="A61" t="s">
        <v>47</v>
      </c>
      <c r="B61" t="str">
        <f>INDEX(A$2:A$20,MATCH(C61,AD$2:AD$20,0))</f>
        <v>Enchanting Enya (IRE)</v>
      </c>
      <c r="C61">
        <f>LARGE(AD$2:AD$20, D61)</f>
        <v>23.446400000000001</v>
      </c>
      <c r="D61">
        <v>1</v>
      </c>
      <c r="E61">
        <f>LARGE(AD$2:AD$20, F61)</f>
        <v>23.4117</v>
      </c>
      <c r="F61">
        <v>2</v>
      </c>
      <c r="G61">
        <f t="shared" si="16"/>
        <v>1.4799713388836172E-3</v>
      </c>
      <c r="H61">
        <f t="shared" si="17"/>
        <v>5</v>
      </c>
      <c r="J61">
        <v>10</v>
      </c>
      <c r="K61" t="str">
        <f t="shared" si="0"/>
        <v>Woofie (IRE)</v>
      </c>
      <c r="L61" t="str">
        <f t="shared" si="0"/>
        <v>Kirkman (IRE)</v>
      </c>
      <c r="M61" t="str">
        <f t="shared" si="0"/>
        <v>Woofie (IRE)</v>
      </c>
      <c r="N61" t="str">
        <f t="shared" si="1"/>
        <v>Kevlar</v>
      </c>
      <c r="O61" t="str">
        <f t="shared" si="2"/>
        <v>Planetoid (IRE)</v>
      </c>
      <c r="P61" t="str">
        <f t="shared" si="3"/>
        <v>Austin Friars</v>
      </c>
      <c r="Q61" t="str">
        <f t="shared" si="4"/>
        <v>Austin Friars</v>
      </c>
      <c r="R61" t="str">
        <f t="shared" si="5"/>
        <v>Sheila Rose (IRE)</v>
      </c>
      <c r="S61" t="str">
        <f t="shared" si="6"/>
        <v>Kirkman (IRE)</v>
      </c>
      <c r="V61">
        <f t="shared" si="7"/>
        <v>27</v>
      </c>
      <c r="W61">
        <f t="shared" si="8"/>
        <v>-19</v>
      </c>
      <c r="X61">
        <f>IF(ISNA(W61),"",W61)</f>
        <v>-19</v>
      </c>
      <c r="Y61">
        <f t="shared" si="10"/>
        <v>4</v>
      </c>
      <c r="Z61">
        <f t="shared" si="10"/>
        <v>2</v>
      </c>
      <c r="AA61">
        <f t="shared" si="10"/>
        <v>1</v>
      </c>
      <c r="AB61">
        <f t="shared" si="11"/>
        <v>3</v>
      </c>
      <c r="AC61">
        <f t="shared" si="12"/>
        <v>7</v>
      </c>
      <c r="AD61">
        <f t="shared" si="13"/>
        <v>4</v>
      </c>
      <c r="AE61">
        <f t="shared" si="14"/>
        <v>2</v>
      </c>
      <c r="AF61">
        <f t="shared" si="14"/>
        <v>4</v>
      </c>
    </row>
    <row r="62" spans="1:33" hidden="1" outlineLevel="1">
      <c r="A62" t="s">
        <v>116</v>
      </c>
      <c r="B62" t="str">
        <f>IF(OR(D2="5f ", D2="6f ", D2="7f ", D2="1m "), B57, IF(J2="2yo", B59, B53))</f>
        <v>Carvelas (IRE)</v>
      </c>
      <c r="J62">
        <v>11</v>
      </c>
      <c r="K62" t="str">
        <f t="shared" si="0"/>
        <v>Kevlar</v>
      </c>
      <c r="L62" t="str">
        <f t="shared" si="0"/>
        <v>Normandy Blue</v>
      </c>
      <c r="M62" t="str">
        <f t="shared" si="0"/>
        <v>Kirkman (IRE)</v>
      </c>
      <c r="N62" t="str">
        <f t="shared" si="1"/>
        <v>Sheila Rose (IRE)</v>
      </c>
      <c r="O62" t="str">
        <f t="shared" si="2"/>
        <v>Sheila Rose (IRE)</v>
      </c>
      <c r="P62" t="str">
        <f t="shared" si="3"/>
        <v>Sheila Rose (IRE)</v>
      </c>
      <c r="Q62" t="str">
        <f t="shared" si="4"/>
        <v>Sheila Rose (IRE)</v>
      </c>
      <c r="R62" t="str">
        <f t="shared" si="5"/>
        <v>Kevlar</v>
      </c>
      <c r="S62" t="str">
        <f t="shared" si="6"/>
        <v>Sheila Rose (IRE)</v>
      </c>
      <c r="V62">
        <f t="shared" si="7"/>
        <v>20</v>
      </c>
      <c r="W62">
        <f t="shared" si="8"/>
        <v>-26</v>
      </c>
      <c r="X62">
        <f t="shared" ref="X62:X80" si="18">IF(ISNA(W62),"",W62)</f>
        <v>-26</v>
      </c>
      <c r="Y62">
        <f t="shared" si="10"/>
        <v>3</v>
      </c>
      <c r="Z62">
        <f t="shared" si="10"/>
        <v>4</v>
      </c>
      <c r="AA62">
        <f t="shared" si="10"/>
        <v>3</v>
      </c>
      <c r="AB62">
        <f t="shared" si="11"/>
        <v>1</v>
      </c>
      <c r="AC62">
        <f t="shared" si="12"/>
        <v>1</v>
      </c>
      <c r="AD62">
        <f t="shared" si="13"/>
        <v>1</v>
      </c>
      <c r="AE62">
        <f t="shared" si="14"/>
        <v>5</v>
      </c>
      <c r="AF62">
        <f t="shared" si="14"/>
        <v>2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Enchanting Enya (IRE)</v>
      </c>
      <c r="C63" t="str">
        <f>IF(G68="Handicap", INDEX(B53:B55,(MATCH(LARGE(D53:D55,3),D53:D55,0))))</f>
        <v>Earthly (USA)</v>
      </c>
      <c r="D63" t="str">
        <f>IF(G68="Handicap", INDEX(B53:B55,(MATCH(LARGE(E53:E55,1),E53:E55,0))))</f>
        <v>Carvelas (IRE)</v>
      </c>
      <c r="G63" t="s">
        <v>68</v>
      </c>
      <c r="H63">
        <f>COUNTIF(A2:A30, "*")</f>
        <v>11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 t="e">
        <f t="shared" si="10"/>
        <v>#N/A</v>
      </c>
      <c r="AB63">
        <f t="shared" si="11"/>
        <v>1</v>
      </c>
      <c r="AC63" t="e">
        <f t="shared" si="12"/>
        <v>#N/A</v>
      </c>
      <c r="AD63" t="e">
        <f t="shared" si="13"/>
        <v>#N/A</v>
      </c>
      <c r="AE63">
        <f t="shared" si="14"/>
        <v>1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Carvelas (IRE)</v>
      </c>
      <c r="C64">
        <f>INDEX(AF$2:AF$20,MATCH(B64,A$2:A$20,0))</f>
        <v>2.5</v>
      </c>
      <c r="D64">
        <v>1</v>
      </c>
      <c r="E64">
        <f>SUMIF(B53:B61, B64, G53:G61)</f>
        <v>0.40868719439491341</v>
      </c>
      <c r="F64">
        <v>0</v>
      </c>
      <c r="G64" t="str">
        <f>K2</f>
        <v>Bet toteswinger At totesport.com Handicap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>
        <f t="shared" si="11"/>
        <v>1</v>
      </c>
      <c r="AC64" t="e">
        <f t="shared" si="12"/>
        <v>#N/A</v>
      </c>
      <c r="AD64" t="e">
        <f t="shared" si="13"/>
        <v>#N/A</v>
      </c>
      <c r="AE64">
        <f t="shared" si="14"/>
        <v>1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2m </v>
      </c>
      <c r="H65">
        <f>LARGE(G58:G60, 1)</f>
        <v>0.35711410167931901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>
        <f t="shared" si="11"/>
        <v>1</v>
      </c>
      <c r="AC65" t="e">
        <f t="shared" si="12"/>
        <v>#N/A</v>
      </c>
      <c r="AD65" t="e">
        <f t="shared" si="13"/>
        <v>#N/A</v>
      </c>
      <c r="AE65">
        <f t="shared" si="14"/>
        <v>1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3429</v>
      </c>
      <c r="H66">
        <f ca="1">LARGE(F53:F55, 1)</f>
        <v>0.40868719439491341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>
        <f t="shared" si="11"/>
        <v>1</v>
      </c>
      <c r="AC66" t="e">
        <f t="shared" si="12"/>
        <v>#N/A</v>
      </c>
      <c r="AD66" t="e">
        <f t="shared" si="13"/>
        <v>#N/A</v>
      </c>
      <c r="AE66">
        <f t="shared" si="14"/>
        <v>1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Carvelas (IRE)</v>
      </c>
      <c r="F67">
        <f>IF(H63&lt;11, F66+1, F66)</f>
        <v>0</v>
      </c>
      <c r="G67" t="str">
        <f>G2</f>
        <v>Standard</v>
      </c>
      <c r="H67" t="str">
        <f ca="1">INDEX(B53:B55,MATCH(H66,F53:F55,0))</f>
        <v>Carvelas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>
        <f t="shared" si="11"/>
        <v>1</v>
      </c>
      <c r="AC67" t="e">
        <f t="shared" si="12"/>
        <v>#N/A</v>
      </c>
      <c r="AD67" t="e">
        <f t="shared" si="13"/>
        <v>#N/A</v>
      </c>
      <c r="AE67">
        <f t="shared" si="14"/>
        <v>1</v>
      </c>
      <c r="AF67" t="e">
        <f t="shared" si="14"/>
        <v>#N/A</v>
      </c>
    </row>
    <row r="68" spans="1:32" hidden="1" outlineLevel="1">
      <c r="A68" t="str">
        <f ca="1">INDEX(B62:B67,MODE(MATCH(B62:B67,B62:B67,0)))</f>
        <v>Carvelas (IRE)</v>
      </c>
      <c r="B68" t="str">
        <f ca="1">IF(ISNA(A68), B56, A68)</f>
        <v>Carvelas (IRE)</v>
      </c>
      <c r="C68">
        <f ca="1">INDEX(AF$2:AF$20,MATCH(B68,A$2:A$20,0))</f>
        <v>2.5</v>
      </c>
      <c r="D68">
        <v>1</v>
      </c>
      <c r="F68">
        <f ca="1">IF(E70&gt;0.5, F67+1, F67)</f>
        <v>0</v>
      </c>
      <c r="G68" t="str">
        <f>I2</f>
        <v>Handicap</v>
      </c>
      <c r="H68">
        <f ca="1">IF(G66&gt;10000, G70+1, G70)</f>
        <v>-1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>
        <f t="shared" si="11"/>
        <v>1</v>
      </c>
      <c r="AC68" t="e">
        <f t="shared" si="12"/>
        <v>#N/A</v>
      </c>
      <c r="AD68" t="e">
        <f t="shared" si="13"/>
        <v>#N/A</v>
      </c>
      <c r="AE68">
        <f t="shared" si="14"/>
        <v>1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Carvelas (IRE)</v>
      </c>
      <c r="C69">
        <f ca="1">INDEX(AF$2:AF$20,MATCH(B69,A$2:A$20,0))</f>
        <v>2.5</v>
      </c>
      <c r="D69">
        <v>1</v>
      </c>
      <c r="F69">
        <f ca="1">IF(E70&gt;1, F68+1, F68)</f>
        <v>0</v>
      </c>
      <c r="G69">
        <f ca="1">IF(G66&lt;5000, F70-1, F70)</f>
        <v>-1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>
        <f t="shared" si="11"/>
        <v>1</v>
      </c>
      <c r="AC69" t="e">
        <f t="shared" si="12"/>
        <v>#N/A</v>
      </c>
      <c r="AD69" t="e">
        <f t="shared" si="13"/>
        <v>#N/A</v>
      </c>
      <c r="AE69">
        <f t="shared" si="14"/>
        <v>1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Carvelas (IRE)</v>
      </c>
      <c r="C70">
        <f ca="1">INDEX(AF$2:AF$20,MATCH(B70,A$2:A$20,0))</f>
        <v>2.5</v>
      </c>
      <c r="D70">
        <v>1</v>
      </c>
      <c r="E70">
        <f ca="1">SUMIF(B53:B61, B70, G53:G61)</f>
        <v>0.40868719439491341</v>
      </c>
      <c r="F70">
        <f ca="1">IF(E70&gt;1.5, F69+1, F69)</f>
        <v>0</v>
      </c>
      <c r="G70">
        <f ca="1">IF(H63&gt;15, G69-1, G69)</f>
        <v>-1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>
        <f t="shared" si="11"/>
        <v>1</v>
      </c>
      <c r="AC70" t="e">
        <f t="shared" si="12"/>
        <v>#N/A</v>
      </c>
      <c r="AD70" t="e">
        <f t="shared" si="13"/>
        <v>#N/A</v>
      </c>
      <c r="AE70">
        <f t="shared" si="14"/>
        <v>1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>
        <f t="shared" si="11"/>
        <v>1</v>
      </c>
      <c r="AC71" t="e">
        <f t="shared" si="12"/>
        <v>#N/A</v>
      </c>
      <c r="AD71" t="e">
        <f t="shared" si="13"/>
        <v>#N/A</v>
      </c>
      <c r="AE71">
        <f t="shared" si="14"/>
        <v>1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Carvelas (IRE)</v>
      </c>
      <c r="C72">
        <f>C53</f>
        <v>207.81819999999999</v>
      </c>
      <c r="D72">
        <f>(1/C72)*(C72-C73)</f>
        <v>5.0260756757589072E-2</v>
      </c>
      <c r="E72">
        <f>H53</f>
        <v>2.5</v>
      </c>
      <c r="F72">
        <f>(E72*10)-10</f>
        <v>15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>
        <f t="shared" si="11"/>
        <v>1</v>
      </c>
      <c r="AC72" t="e">
        <f t="shared" si="12"/>
        <v>#N/A</v>
      </c>
      <c r="AD72" t="e">
        <f t="shared" si="13"/>
        <v>#N/A</v>
      </c>
      <c r="AE72">
        <f t="shared" si="14"/>
        <v>1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Enchanting Enya (IRE)</v>
      </c>
      <c r="C73">
        <f t="shared" si="19"/>
        <v>197.37309999999999</v>
      </c>
      <c r="D73">
        <f>(1/C73)*(C73-C74)</f>
        <v>4.5286313079137927E-2</v>
      </c>
      <c r="E73">
        <f t="shared" ref="E73:E74" si="20">H54</f>
        <v>5</v>
      </c>
      <c r="F73">
        <f>(E73*10)-10</f>
        <v>40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>
        <f t="shared" si="11"/>
        <v>1</v>
      </c>
      <c r="AC73" t="e">
        <f t="shared" si="12"/>
        <v>#N/A</v>
      </c>
      <c r="AD73" t="e">
        <f t="shared" si="13"/>
        <v>#N/A</v>
      </c>
      <c r="AE73">
        <f t="shared" si="14"/>
        <v>1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Earthly (USA)</v>
      </c>
      <c r="C74">
        <f t="shared" si="19"/>
        <v>188.4348</v>
      </c>
      <c r="E74">
        <f t="shared" si="20"/>
        <v>3.5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>
        <f t="shared" si="11"/>
        <v>1</v>
      </c>
      <c r="AC74" t="e">
        <f t="shared" si="12"/>
        <v>#N/A</v>
      </c>
      <c r="AD74" t="e">
        <f t="shared" si="13"/>
        <v>#N/A</v>
      </c>
      <c r="AE74">
        <f t="shared" si="14"/>
        <v>1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>
        <f t="shared" si="11"/>
        <v>1</v>
      </c>
      <c r="AC75" t="e">
        <f t="shared" si="12"/>
        <v>#N/A</v>
      </c>
      <c r="AD75" t="e">
        <f t="shared" si="13"/>
        <v>#N/A</v>
      </c>
      <c r="AE75">
        <f t="shared" si="14"/>
        <v>1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>
        <f t="shared" si="11"/>
        <v>1</v>
      </c>
      <c r="AC76" t="e">
        <f t="shared" si="12"/>
        <v>#N/A</v>
      </c>
      <c r="AD76" t="e">
        <f t="shared" si="13"/>
        <v>#N/A</v>
      </c>
      <c r="AE76">
        <f t="shared" si="14"/>
        <v>1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2.5</v>
      </c>
      <c r="C77">
        <f>SMALL(AF2:AF50, 1)</f>
        <v>2.5</v>
      </c>
      <c r="D77" t="str">
        <f>IF(G77&lt;=3, "YES", "NO")</f>
        <v>YES</v>
      </c>
      <c r="E77">
        <f>IF(C77=0,SMALL(AF2:AF49,2), C77)</f>
        <v>2.5</v>
      </c>
      <c r="F77">
        <f>IF(E77=0, SMALL(AF2:AF49, 3), E77)</f>
        <v>2.5</v>
      </c>
      <c r="G77">
        <f>IF(F77=0, SMALL(AF2:AF49, 4), F77)</f>
        <v>2.5</v>
      </c>
      <c r="H77" t="str">
        <f>INDEX(A2:A50, MATCH(G77, AF2:AF50, 0))</f>
        <v>Carvelas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>
        <f t="shared" si="11"/>
        <v>1</v>
      </c>
      <c r="AC77" t="e">
        <f t="shared" si="12"/>
        <v>#N/A</v>
      </c>
      <c r="AD77" t="e">
        <f t="shared" si="13"/>
        <v>#N/A</v>
      </c>
      <c r="AE77">
        <f t="shared" si="14"/>
        <v>1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207.81819999999999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>
        <f t="shared" si="11"/>
        <v>1</v>
      </c>
      <c r="AC78" t="e">
        <f t="shared" si="12"/>
        <v>#N/A</v>
      </c>
      <c r="AD78" t="e">
        <f t="shared" si="13"/>
        <v>#N/A</v>
      </c>
      <c r="AE78">
        <f t="shared" si="14"/>
        <v>1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207.81819999999999</v>
      </c>
      <c r="C79">
        <f>C78/B79</f>
        <v>4.8118980916974548E-5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Carvelas (IRE) is highly rated.</v>
      </c>
      <c r="H79" t="str">
        <f>INDEX(A2:A50, MATCH(B79, AE2:AE50, 0))</f>
        <v>Carvelas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>
        <f t="shared" si="11"/>
        <v>1</v>
      </c>
      <c r="AC79" t="e">
        <f t="shared" si="12"/>
        <v>#N/A</v>
      </c>
      <c r="AD79" t="e">
        <f t="shared" si="13"/>
        <v>#N/A</v>
      </c>
      <c r="AE79">
        <f t="shared" si="14"/>
        <v>1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16.7821</v>
      </c>
      <c r="C80">
        <f>(B81-B80)+0.01</f>
        <v>2.1142999999999983</v>
      </c>
      <c r="D80" t="str">
        <f>D2</f>
        <v xml:space="preserve">2m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>
        <f t="shared" si="11"/>
        <v>1</v>
      </c>
      <c r="AC80" t="e">
        <f t="shared" si="12"/>
        <v>#N/A</v>
      </c>
      <c r="AD80" t="e">
        <f t="shared" si="13"/>
        <v>#N/A</v>
      </c>
      <c r="AE80">
        <f t="shared" si="14"/>
        <v>1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18.886399999999998</v>
      </c>
      <c r="C81">
        <f>C80/B81</f>
        <v>0.11194828024398501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Sheila Rose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Chelmsford City</v>
      </c>
    </row>
    <row r="82" spans="1:19" hidden="1" outlineLevel="1">
      <c r="A82" t="s">
        <v>110</v>
      </c>
      <c r="B82">
        <f>INDEX(M2:M49, MATCH(H77, A2:A49, 0))</f>
        <v>76.2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76.2</v>
      </c>
      <c r="C83">
        <f>C82/B83</f>
        <v>1.3123359580052493E-4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Carvelas (IRE)is the form horse.</v>
      </c>
      <c r="H83" t="str">
        <f>INDEX(A2:A50,MATCH(B83,INDEX(M2:M50,0)))</f>
        <v>Sheila Rose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2.1187</v>
      </c>
      <c r="C84">
        <f>(B85-B84)+0.01</f>
        <v>0.69880000000000009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2.8075000000000001</v>
      </c>
      <c r="C85">
        <f>C84/B85</f>
        <v>0.24890471950133572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Woofie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17.339700000000001</v>
      </c>
      <c r="C86">
        <f>(B87-B86)+0.01</f>
        <v>6.1166999999999998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23.446400000000001</v>
      </c>
      <c r="C87">
        <f>C86/B87</f>
        <v>0.26088013511669167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Enchanting Enya (IRE) is 26.09% ahead of Carvelas (IRE). </v>
      </c>
      <c r="H87" t="str">
        <f>INDEX(A2:A50, MATCH(B87, AD2:AD50, 0))</f>
        <v>Enchanting Enya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3.4775999999999998</v>
      </c>
      <c r="C88">
        <f>B89-B88</f>
        <v>0</v>
      </c>
      <c r="H88" t="str">
        <f>INDEX(X2:X50, MATCH(B88, Y2:Y50, 0))</f>
        <v>Probert, David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3.4775999999999998</v>
      </c>
      <c r="C89">
        <f>C88/B89</f>
        <v>0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Probert, David. </v>
      </c>
      <c r="H89" t="str">
        <f>INDEX(X2:X50, MATCH(B89, Y2:Y50, 0))</f>
        <v>Probert, David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47.887999999999998</v>
      </c>
      <c r="C90">
        <f>(B91-B90)+0.01</f>
        <v>0.67400000000000149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48.552</v>
      </c>
      <c r="C91">
        <f>(C90+0.01)/(B91+0.01)</f>
        <v>1.4085087105143971E-2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Earthly (USA)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1</v>
      </c>
      <c r="F92" t="str">
        <f>IF(E92=0, "", IF(E92=1, "*", IF(E92=2, "**", IF(E92=3, "***", IF(E92=4, "****", IF(E92&gt;4, "*****", ""))))))</f>
        <v>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110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0.20910000000000001</v>
      </c>
    </row>
    <row r="96" spans="1:19" hidden="1" outlineLevel="1">
      <c r="A96" t="s">
        <v>70</v>
      </c>
      <c r="B96">
        <f>INDEX(Sheet1!H:H, MATCH($A$51, Sheet1!$A:$A,0))</f>
        <v>0.2</v>
      </c>
      <c r="C96" t="b">
        <f>IF(AND($B$94&gt;15,B96&gt;0.25),B55)</f>
        <v>0</v>
      </c>
      <c r="D96">
        <f t="shared" ref="D96:D101" si="22">RANK(B96, B$96:B$101, 2)</f>
        <v>6</v>
      </c>
      <c r="E96">
        <f t="shared" ref="E96:E101" si="23">7-D96</f>
        <v>1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0.1636</v>
      </c>
      <c r="C97" t="b">
        <f>IF(AND($B$94&gt;15,B97&gt;0.25),B56)</f>
        <v>0</v>
      </c>
      <c r="D97">
        <f t="shared" si="22"/>
        <v>3</v>
      </c>
      <c r="E97">
        <f t="shared" si="23"/>
        <v>4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9.0899999999999995E-2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0.14549999999999999</v>
      </c>
      <c r="C99" t="b">
        <f>IF(AND($B$94&gt;15,B99&gt;0.25),B59)</f>
        <v>0</v>
      </c>
      <c r="D99">
        <f t="shared" si="22"/>
        <v>2</v>
      </c>
      <c r="E99">
        <f t="shared" si="23"/>
        <v>5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0.18179999999999999</v>
      </c>
      <c r="C100" t="b">
        <f>IF(AND($B$94&gt;15,B100&gt;0.25),B58)</f>
        <v>0</v>
      </c>
      <c r="D100">
        <f t="shared" si="22"/>
        <v>4</v>
      </c>
      <c r="E100">
        <f t="shared" si="23"/>
        <v>3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0.18179999999999999</v>
      </c>
      <c r="C101" t="b">
        <f>IF(AND($B$94&gt;15,B101&gt;0.25),B60)</f>
        <v>0</v>
      </c>
      <c r="D101">
        <f t="shared" si="22"/>
        <v>4</v>
      </c>
      <c r="E101">
        <f t="shared" si="23"/>
        <v>3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2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16.5703125" bestFit="1" customWidth="1"/>
    <col min="3" max="3" width="15.5703125" bestFit="1" customWidth="1"/>
    <col min="4" max="5" width="12" bestFit="1" customWidth="1"/>
    <col min="6" max="6" width="13.28515625" bestFit="1" customWidth="1"/>
    <col min="7" max="7" width="74.140625" bestFit="1" customWidth="1"/>
    <col min="8" max="8" width="16.5703125" bestFit="1" customWidth="1"/>
    <col min="9" max="9" width="10.140625" bestFit="1" customWidth="1"/>
    <col min="10" max="10" width="16.28515625" bestFit="1" customWidth="1"/>
    <col min="11" max="11" width="45.5703125" bestFit="1" customWidth="1"/>
    <col min="12" max="19" width="16.57031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6.85546875" bestFit="1" customWidth="1"/>
    <col min="25" max="25" width="14.42578125" bestFit="1" customWidth="1"/>
    <col min="26" max="26" width="15.28515625" bestFit="1" customWidth="1"/>
    <col min="27" max="27" width="15" bestFit="1" customWidth="1"/>
    <col min="28" max="28" width="23.1406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1590</v>
      </c>
      <c r="B2" s="1">
        <v>0.80208333333333337</v>
      </c>
      <c r="C2" t="s">
        <v>181</v>
      </c>
      <c r="D2" t="s">
        <v>1105</v>
      </c>
      <c r="E2" t="s">
        <v>388</v>
      </c>
      <c r="F2">
        <v>3429</v>
      </c>
      <c r="G2" t="s">
        <v>1481</v>
      </c>
      <c r="H2" t="s">
        <v>1482</v>
      </c>
      <c r="I2" s="3" t="s">
        <v>5</v>
      </c>
      <c r="J2" t="s">
        <v>778</v>
      </c>
      <c r="K2" t="s">
        <v>1589</v>
      </c>
      <c r="L2">
        <v>7</v>
      </c>
      <c r="M2">
        <v>55.12</v>
      </c>
      <c r="N2">
        <v>46.136000000000003</v>
      </c>
      <c r="O2">
        <v>25.642399999999999</v>
      </c>
      <c r="P2">
        <v>8.2609999999999992</v>
      </c>
      <c r="Q2">
        <v>4.6269</v>
      </c>
      <c r="R2">
        <v>3.7229999999999999</v>
      </c>
      <c r="S2">
        <v>3.3672</v>
      </c>
      <c r="T2">
        <v>2.8635000000000002</v>
      </c>
      <c r="U2">
        <v>1.2441</v>
      </c>
      <c r="V2">
        <v>1.7173</v>
      </c>
      <c r="W2">
        <v>17.885000000000002</v>
      </c>
      <c r="X2" t="s">
        <v>1499</v>
      </c>
      <c r="Y2">
        <v>0.81689999999999996</v>
      </c>
      <c r="Z2" t="s">
        <v>512</v>
      </c>
      <c r="AA2">
        <v>0.53669999999999995</v>
      </c>
      <c r="AB2" t="s">
        <v>587</v>
      </c>
      <c r="AC2">
        <v>1.7974000000000001</v>
      </c>
      <c r="AD2">
        <v>16.983799999999999</v>
      </c>
      <c r="AE2">
        <v>190.72110000000001</v>
      </c>
      <c r="AF2">
        <v>7</v>
      </c>
      <c r="AG2">
        <v>57</v>
      </c>
    </row>
    <row r="3" spans="1:33">
      <c r="A3" t="s">
        <v>1591</v>
      </c>
      <c r="B3" s="1">
        <v>0.80208333333333337</v>
      </c>
      <c r="C3" t="s">
        <v>181</v>
      </c>
      <c r="D3" t="s">
        <v>1105</v>
      </c>
      <c r="E3" t="s">
        <v>388</v>
      </c>
      <c r="F3">
        <v>3429</v>
      </c>
      <c r="G3" t="s">
        <v>1481</v>
      </c>
      <c r="H3" t="s">
        <v>1482</v>
      </c>
      <c r="I3" s="3" t="s">
        <v>5</v>
      </c>
      <c r="J3" t="s">
        <v>778</v>
      </c>
      <c r="K3" t="s">
        <v>1589</v>
      </c>
      <c r="L3">
        <v>4</v>
      </c>
      <c r="M3">
        <v>67.010000000000005</v>
      </c>
      <c r="N3">
        <v>52.408000000000001</v>
      </c>
      <c r="O3">
        <v>12.602</v>
      </c>
      <c r="P3">
        <v>8.5139999999999993</v>
      </c>
      <c r="Q3">
        <v>4.1191000000000004</v>
      </c>
      <c r="R3">
        <v>3.7359</v>
      </c>
      <c r="S3">
        <v>3.1189</v>
      </c>
      <c r="T3">
        <v>2.4342000000000001</v>
      </c>
      <c r="U3">
        <v>0.58350000000000002</v>
      </c>
      <c r="V3">
        <v>0.46639999999999998</v>
      </c>
      <c r="W3">
        <v>16.186399999999999</v>
      </c>
      <c r="X3" t="s">
        <v>313</v>
      </c>
      <c r="Y3">
        <v>2.2953999999999999</v>
      </c>
      <c r="Z3" t="s">
        <v>756</v>
      </c>
      <c r="AA3">
        <v>1.5059</v>
      </c>
      <c r="AB3" t="s">
        <v>285</v>
      </c>
      <c r="AC3">
        <v>1.6227</v>
      </c>
      <c r="AD3">
        <v>8.6259999999999994</v>
      </c>
      <c r="AE3">
        <v>185.22839999999999</v>
      </c>
      <c r="AF3">
        <v>3.5</v>
      </c>
      <c r="AG3">
        <v>52</v>
      </c>
    </row>
    <row r="4" spans="1:33">
      <c r="A4" t="s">
        <v>1592</v>
      </c>
      <c r="B4" s="1">
        <v>0.80208333333333337</v>
      </c>
      <c r="C4" t="s">
        <v>181</v>
      </c>
      <c r="D4" t="s">
        <v>1105</v>
      </c>
      <c r="E4" t="s">
        <v>388</v>
      </c>
      <c r="F4">
        <v>3429</v>
      </c>
      <c r="G4" t="s">
        <v>1481</v>
      </c>
      <c r="H4" t="s">
        <v>1482</v>
      </c>
      <c r="I4" s="3" t="s">
        <v>5</v>
      </c>
      <c r="J4" t="s">
        <v>778</v>
      </c>
      <c r="K4" t="s">
        <v>1589</v>
      </c>
      <c r="L4">
        <v>8</v>
      </c>
      <c r="M4">
        <v>49.045999999999999</v>
      </c>
      <c r="N4">
        <v>40.735999999999997</v>
      </c>
      <c r="O4">
        <v>22.4224</v>
      </c>
      <c r="P4">
        <v>9.1128</v>
      </c>
      <c r="Q4">
        <v>3.6486999999999998</v>
      </c>
      <c r="R4">
        <v>2.7959000000000001</v>
      </c>
      <c r="S4">
        <v>1.9189000000000001</v>
      </c>
      <c r="T4">
        <v>0.97330000000000005</v>
      </c>
      <c r="U4">
        <v>1.8735999999999999</v>
      </c>
      <c r="V4">
        <v>1.4347000000000001</v>
      </c>
      <c r="W4">
        <v>16.296399999999998</v>
      </c>
      <c r="X4" t="s">
        <v>1593</v>
      </c>
      <c r="Y4">
        <v>2.1535000000000002</v>
      </c>
      <c r="Z4" t="s">
        <v>322</v>
      </c>
      <c r="AA4">
        <v>1.7107000000000001</v>
      </c>
      <c r="AB4" t="s">
        <v>274</v>
      </c>
      <c r="AC4">
        <v>1.117</v>
      </c>
      <c r="AD4">
        <v>17.554200000000002</v>
      </c>
      <c r="AE4">
        <v>172.79429999999999</v>
      </c>
      <c r="AF4">
        <v>12</v>
      </c>
      <c r="AG4">
        <v>49</v>
      </c>
    </row>
    <row r="5" spans="1:33">
      <c r="A5" t="s">
        <v>1594</v>
      </c>
      <c r="B5" s="1">
        <v>0.80208333333333337</v>
      </c>
      <c r="C5" t="s">
        <v>181</v>
      </c>
      <c r="D5" t="s">
        <v>1105</v>
      </c>
      <c r="E5" t="s">
        <v>388</v>
      </c>
      <c r="F5">
        <v>3429</v>
      </c>
      <c r="G5" t="s">
        <v>1481</v>
      </c>
      <c r="H5" t="s">
        <v>1482</v>
      </c>
      <c r="I5" s="3" t="s">
        <v>5</v>
      </c>
      <c r="J5" t="s">
        <v>778</v>
      </c>
      <c r="K5" t="s">
        <v>1589</v>
      </c>
      <c r="L5">
        <v>4</v>
      </c>
      <c r="M5">
        <v>42.9696</v>
      </c>
      <c r="N5">
        <v>51.163699999999999</v>
      </c>
      <c r="O5">
        <v>21.415400000000002</v>
      </c>
      <c r="P5">
        <v>9.0313999999999997</v>
      </c>
      <c r="Q5">
        <v>5.5453999999999999</v>
      </c>
      <c r="R5">
        <v>2.4264999999999999</v>
      </c>
      <c r="S5">
        <v>1.214</v>
      </c>
      <c r="T5">
        <v>0.85940000000000005</v>
      </c>
      <c r="U5">
        <v>0.72970000000000002</v>
      </c>
      <c r="V5">
        <v>0.81840000000000002</v>
      </c>
      <c r="W5">
        <v>15.7371</v>
      </c>
      <c r="X5" t="s">
        <v>1518</v>
      </c>
      <c r="Y5">
        <v>0.96309999999999996</v>
      </c>
      <c r="Z5" t="s">
        <v>1595</v>
      </c>
      <c r="AA5">
        <v>0.35189999999999999</v>
      </c>
      <c r="AB5" t="s">
        <v>239</v>
      </c>
      <c r="AC5">
        <v>1.7281</v>
      </c>
      <c r="AD5">
        <v>16.069800000000001</v>
      </c>
      <c r="AE5">
        <v>171.02369999999999</v>
      </c>
      <c r="AF5">
        <v>14</v>
      </c>
      <c r="AG5">
        <v>47</v>
      </c>
    </row>
    <row r="6" spans="1:33">
      <c r="A6" t="s">
        <v>1596</v>
      </c>
      <c r="B6" s="1">
        <v>0.80208333333333337</v>
      </c>
      <c r="C6" t="s">
        <v>181</v>
      </c>
      <c r="D6" t="s">
        <v>1105</v>
      </c>
      <c r="E6" t="s">
        <v>388</v>
      </c>
      <c r="F6">
        <v>3429</v>
      </c>
      <c r="G6" t="s">
        <v>1481</v>
      </c>
      <c r="H6" t="s">
        <v>1482</v>
      </c>
      <c r="I6" s="3" t="s">
        <v>5</v>
      </c>
      <c r="J6" t="s">
        <v>778</v>
      </c>
      <c r="K6" t="s">
        <v>1589</v>
      </c>
      <c r="L6">
        <v>4</v>
      </c>
      <c r="M6">
        <v>67.355999999999995</v>
      </c>
      <c r="N6">
        <v>31.876000000000001</v>
      </c>
      <c r="O6">
        <v>15.0205</v>
      </c>
      <c r="P6">
        <v>6.3795000000000002</v>
      </c>
      <c r="Q6">
        <v>4.2077999999999998</v>
      </c>
      <c r="R6">
        <v>0</v>
      </c>
      <c r="S6">
        <v>0</v>
      </c>
      <c r="T6">
        <v>0</v>
      </c>
      <c r="U6">
        <v>0</v>
      </c>
      <c r="V6">
        <v>0</v>
      </c>
      <c r="W6">
        <v>15.494300000000001</v>
      </c>
      <c r="X6" t="s">
        <v>1549</v>
      </c>
      <c r="Y6">
        <v>1.1189</v>
      </c>
      <c r="Z6" t="s">
        <v>1567</v>
      </c>
      <c r="AA6">
        <v>0.748</v>
      </c>
      <c r="AB6" t="s">
        <v>1597</v>
      </c>
      <c r="AC6">
        <v>1.2313000000000001</v>
      </c>
      <c r="AD6">
        <v>8.6</v>
      </c>
      <c r="AE6">
        <v>161.9408</v>
      </c>
      <c r="AF6">
        <v>3</v>
      </c>
      <c r="AG6">
        <v>56</v>
      </c>
    </row>
    <row r="7" spans="1:33">
      <c r="A7" t="s">
        <v>1598</v>
      </c>
      <c r="B7" s="1">
        <v>0.80208333333333337</v>
      </c>
      <c r="C7" t="s">
        <v>181</v>
      </c>
      <c r="D7" t="s">
        <v>1105</v>
      </c>
      <c r="E7" t="s">
        <v>388</v>
      </c>
      <c r="F7">
        <v>3429</v>
      </c>
      <c r="G7" t="s">
        <v>1481</v>
      </c>
      <c r="H7" t="s">
        <v>1482</v>
      </c>
      <c r="I7" s="3" t="s">
        <v>5</v>
      </c>
      <c r="J7" t="s">
        <v>778</v>
      </c>
      <c r="K7" t="s">
        <v>1589</v>
      </c>
      <c r="L7">
        <v>3</v>
      </c>
      <c r="M7">
        <v>54.4</v>
      </c>
      <c r="N7">
        <v>41.408000000000001</v>
      </c>
      <c r="O7">
        <v>15.873799999999999</v>
      </c>
      <c r="P7">
        <v>7.8361000000000001</v>
      </c>
      <c r="Q7">
        <v>4.4362000000000004</v>
      </c>
      <c r="R7">
        <v>3.4653999999999998</v>
      </c>
      <c r="S7">
        <v>0.99680000000000002</v>
      </c>
      <c r="T7">
        <v>1.2531000000000001</v>
      </c>
      <c r="U7">
        <v>0</v>
      </c>
      <c r="V7">
        <v>0</v>
      </c>
      <c r="W7">
        <v>18.197900000000001</v>
      </c>
      <c r="X7" t="s">
        <v>674</v>
      </c>
      <c r="Y7">
        <v>2.9699</v>
      </c>
      <c r="Z7" t="s">
        <v>1537</v>
      </c>
      <c r="AA7">
        <v>0.58209999999999995</v>
      </c>
      <c r="AB7" t="s">
        <v>1413</v>
      </c>
      <c r="AC7">
        <v>1.6731</v>
      </c>
      <c r="AD7">
        <v>6.5583999999999998</v>
      </c>
      <c r="AE7">
        <v>161.9032</v>
      </c>
      <c r="AF7">
        <v>8</v>
      </c>
      <c r="AG7">
        <v>51</v>
      </c>
    </row>
    <row r="8" spans="1:33">
      <c r="A8" t="s">
        <v>1599</v>
      </c>
      <c r="B8" s="1">
        <v>0.80208333333333337</v>
      </c>
      <c r="C8" t="s">
        <v>181</v>
      </c>
      <c r="D8" t="s">
        <v>1105</v>
      </c>
      <c r="E8" t="s">
        <v>388</v>
      </c>
      <c r="F8">
        <v>3429</v>
      </c>
      <c r="G8" t="s">
        <v>1481</v>
      </c>
      <c r="H8" t="s">
        <v>1482</v>
      </c>
      <c r="I8" s="3" t="s">
        <v>5</v>
      </c>
      <c r="J8" t="s">
        <v>778</v>
      </c>
      <c r="K8" t="s">
        <v>1589</v>
      </c>
      <c r="L8">
        <v>6</v>
      </c>
      <c r="M8">
        <v>41.02</v>
      </c>
      <c r="N8">
        <v>45.28</v>
      </c>
      <c r="O8">
        <v>14.01</v>
      </c>
      <c r="P8">
        <v>8.8254000000000001</v>
      </c>
      <c r="Q8">
        <v>4.0099</v>
      </c>
      <c r="R8">
        <v>4.7729999999999997</v>
      </c>
      <c r="S8">
        <v>1.7228000000000001</v>
      </c>
      <c r="T8">
        <v>0.81330000000000002</v>
      </c>
      <c r="U8">
        <v>0.76060000000000005</v>
      </c>
      <c r="V8">
        <v>0.71970000000000001</v>
      </c>
      <c r="W8">
        <v>17.308599999999998</v>
      </c>
      <c r="X8" t="s">
        <v>1494</v>
      </c>
      <c r="Y8">
        <v>2.1520000000000001</v>
      </c>
      <c r="Z8" t="s">
        <v>1600</v>
      </c>
      <c r="AA8">
        <v>1.8030999999999999</v>
      </c>
      <c r="AB8" t="s">
        <v>1601</v>
      </c>
      <c r="AC8">
        <v>1.3539000000000001</v>
      </c>
      <c r="AD8">
        <v>14.062099999999999</v>
      </c>
      <c r="AE8">
        <v>158.61449999999999</v>
      </c>
      <c r="AF8">
        <v>6</v>
      </c>
      <c r="AG8">
        <v>51</v>
      </c>
    </row>
    <row r="9" spans="1:33">
      <c r="A9" t="s">
        <v>1602</v>
      </c>
      <c r="B9" s="1">
        <v>0.80208333333333337</v>
      </c>
      <c r="C9" t="s">
        <v>181</v>
      </c>
      <c r="D9" t="s">
        <v>1105</v>
      </c>
      <c r="E9" t="s">
        <v>388</v>
      </c>
      <c r="F9">
        <v>3429</v>
      </c>
      <c r="G9" t="s">
        <v>1481</v>
      </c>
      <c r="H9" t="s">
        <v>1482</v>
      </c>
      <c r="I9" s="3" t="s">
        <v>5</v>
      </c>
      <c r="J9" t="s">
        <v>778</v>
      </c>
      <c r="K9" t="s">
        <v>1589</v>
      </c>
      <c r="L9">
        <v>7</v>
      </c>
      <c r="M9">
        <v>52.484000000000002</v>
      </c>
      <c r="N9">
        <v>34.300400000000003</v>
      </c>
      <c r="O9">
        <v>14.282500000000001</v>
      </c>
      <c r="P9">
        <v>4.7401999999999997</v>
      </c>
      <c r="Q9">
        <v>5.085</v>
      </c>
      <c r="R9">
        <v>2.5819000000000001</v>
      </c>
      <c r="S9">
        <v>1.9703999999999999</v>
      </c>
      <c r="T9">
        <v>1.1583000000000001</v>
      </c>
      <c r="U9">
        <v>0.41660000000000003</v>
      </c>
      <c r="V9">
        <v>1.1736</v>
      </c>
      <c r="W9">
        <v>18.180700000000002</v>
      </c>
      <c r="X9" t="s">
        <v>518</v>
      </c>
      <c r="Y9">
        <v>1.7759</v>
      </c>
      <c r="Z9" t="s">
        <v>1560</v>
      </c>
      <c r="AA9">
        <v>0.47270000000000001</v>
      </c>
      <c r="AB9" t="s">
        <v>775</v>
      </c>
      <c r="AC9">
        <v>1.2267999999999999</v>
      </c>
      <c r="AD9">
        <v>17.862400000000001</v>
      </c>
      <c r="AE9">
        <v>157.7114</v>
      </c>
      <c r="AF9">
        <v>12</v>
      </c>
      <c r="AG9">
        <v>50</v>
      </c>
    </row>
    <row r="10" spans="1:33">
      <c r="A10" t="s">
        <v>1603</v>
      </c>
      <c r="B10" s="1">
        <v>0.80208333333333337</v>
      </c>
      <c r="C10" t="s">
        <v>181</v>
      </c>
      <c r="D10" t="s">
        <v>1105</v>
      </c>
      <c r="E10" t="s">
        <v>388</v>
      </c>
      <c r="F10">
        <v>3429</v>
      </c>
      <c r="G10" t="s">
        <v>1481</v>
      </c>
      <c r="H10" t="s">
        <v>1482</v>
      </c>
      <c r="I10" s="3" t="s">
        <v>5</v>
      </c>
      <c r="J10" t="s">
        <v>778</v>
      </c>
      <c r="K10" t="s">
        <v>1589</v>
      </c>
      <c r="L10">
        <v>5</v>
      </c>
      <c r="M10">
        <v>42.1188</v>
      </c>
      <c r="N10">
        <v>40.787999999999997</v>
      </c>
      <c r="O10">
        <v>16.660399999999999</v>
      </c>
      <c r="P10">
        <v>6.8601999999999999</v>
      </c>
      <c r="Q10">
        <v>3.3108</v>
      </c>
      <c r="R10">
        <v>3.8995000000000002</v>
      </c>
      <c r="S10">
        <v>1.5658000000000001</v>
      </c>
      <c r="T10">
        <v>1.8956999999999999</v>
      </c>
      <c r="U10">
        <v>1.5604</v>
      </c>
      <c r="V10">
        <v>1.1068</v>
      </c>
      <c r="W10">
        <v>17.206399999999999</v>
      </c>
      <c r="X10" t="s">
        <v>1604</v>
      </c>
      <c r="Y10">
        <v>4.5600000000000002E-2</v>
      </c>
      <c r="Z10" t="s">
        <v>1605</v>
      </c>
      <c r="AA10">
        <v>0.16470000000000001</v>
      </c>
      <c r="AB10" t="s">
        <v>1212</v>
      </c>
      <c r="AC10">
        <v>1.2866</v>
      </c>
      <c r="AD10">
        <v>7.8677999999999999</v>
      </c>
      <c r="AE10">
        <v>146.33750000000001</v>
      </c>
      <c r="AF10">
        <v>16</v>
      </c>
      <c r="AG10">
        <v>49</v>
      </c>
    </row>
    <row r="11" spans="1:33">
      <c r="A11" t="s">
        <v>1606</v>
      </c>
      <c r="B11" s="1">
        <v>0.80208333333333337</v>
      </c>
      <c r="C11" t="s">
        <v>181</v>
      </c>
      <c r="D11" t="s">
        <v>1105</v>
      </c>
      <c r="E11" t="s">
        <v>388</v>
      </c>
      <c r="F11">
        <v>3429</v>
      </c>
      <c r="G11" t="s">
        <v>1481</v>
      </c>
      <c r="H11" t="s">
        <v>1482</v>
      </c>
      <c r="I11" s="3" t="s">
        <v>5</v>
      </c>
      <c r="J11" t="s">
        <v>778</v>
      </c>
      <c r="K11" t="s">
        <v>1589</v>
      </c>
      <c r="L11">
        <v>3</v>
      </c>
      <c r="M11">
        <v>25.8215</v>
      </c>
      <c r="N11">
        <v>28.3063</v>
      </c>
      <c r="O11">
        <v>16.174700000000001</v>
      </c>
      <c r="P11">
        <v>8.8131000000000004</v>
      </c>
      <c r="Q11">
        <v>3.9893999999999998</v>
      </c>
      <c r="R11">
        <v>1.9322999999999999</v>
      </c>
      <c r="S11">
        <v>2.1206999999999998</v>
      </c>
      <c r="T11">
        <v>1.3055000000000001</v>
      </c>
      <c r="U11">
        <v>0</v>
      </c>
      <c r="V11">
        <v>0</v>
      </c>
      <c r="W11">
        <v>14.882899999999999</v>
      </c>
      <c r="X11" t="s">
        <v>681</v>
      </c>
      <c r="Y11">
        <v>0.40679999999999999</v>
      </c>
      <c r="Z11" t="s">
        <v>682</v>
      </c>
      <c r="AA11">
        <v>0.33040000000000003</v>
      </c>
      <c r="AB11" t="s">
        <v>421</v>
      </c>
      <c r="AC11">
        <v>1.2687999999999999</v>
      </c>
      <c r="AD11">
        <v>10.55</v>
      </c>
      <c r="AE11">
        <v>117.8762</v>
      </c>
      <c r="AF11">
        <v>16</v>
      </c>
      <c r="AG11">
        <v>46</v>
      </c>
    </row>
    <row r="12" spans="1:33">
      <c r="A12" t="s">
        <v>1607</v>
      </c>
      <c r="B12" s="1">
        <v>0.80208333333333337</v>
      </c>
      <c r="C12" t="s">
        <v>181</v>
      </c>
      <c r="D12" t="s">
        <v>1105</v>
      </c>
      <c r="E12" t="s">
        <v>388</v>
      </c>
      <c r="F12">
        <v>3429</v>
      </c>
      <c r="G12" t="s">
        <v>1481</v>
      </c>
      <c r="H12" t="s">
        <v>1482</v>
      </c>
      <c r="I12" s="3" t="s">
        <v>5</v>
      </c>
      <c r="J12" t="s">
        <v>778</v>
      </c>
      <c r="K12" t="s">
        <v>1589</v>
      </c>
      <c r="L12">
        <v>8</v>
      </c>
      <c r="M12">
        <v>38.159700000000001</v>
      </c>
      <c r="N12">
        <v>20.250499999999999</v>
      </c>
      <c r="O12">
        <v>10.1172</v>
      </c>
      <c r="P12">
        <v>4.6249000000000002</v>
      </c>
      <c r="Q12">
        <v>5.5084999999999997</v>
      </c>
      <c r="R12">
        <v>2.5960999999999999</v>
      </c>
      <c r="S12">
        <v>3.2286000000000001</v>
      </c>
      <c r="T12">
        <v>1.431</v>
      </c>
      <c r="U12">
        <v>0.6099</v>
      </c>
      <c r="V12">
        <v>0.74980000000000002</v>
      </c>
      <c r="W12">
        <v>11.902100000000001</v>
      </c>
      <c r="X12" t="s">
        <v>1608</v>
      </c>
      <c r="Y12">
        <v>0.66110000000000002</v>
      </c>
      <c r="Z12" t="s">
        <v>1609</v>
      </c>
      <c r="AA12">
        <v>0.65769999999999995</v>
      </c>
      <c r="AB12" t="s">
        <v>1610</v>
      </c>
      <c r="AC12">
        <v>1.2965</v>
      </c>
      <c r="AD12">
        <v>15.572900000000001</v>
      </c>
      <c r="AE12">
        <v>117.36669999999999</v>
      </c>
      <c r="AF12">
        <v>20</v>
      </c>
      <c r="AG12">
        <v>55</v>
      </c>
    </row>
    <row r="51" spans="1:33" hidden="1" outlineLevel="1">
      <c r="A51" t="str">
        <f>C2</f>
        <v>Chelmsford City</v>
      </c>
      <c r="B51">
        <f>B2</f>
        <v>0.80208333333333337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Zahirah</v>
      </c>
      <c r="L52" t="str">
        <f t="shared" si="0"/>
        <v>Coachella (IRE)</v>
      </c>
      <c r="M52" t="str">
        <f t="shared" si="0"/>
        <v>Squire</v>
      </c>
      <c r="N52" t="str">
        <f t="shared" ref="N52:N91" si="1">INDEX($A$2:$A$20,(MATCH(LARGE(W$2:W$20,$J52),W$2:W$20,0)))</f>
        <v>Ainne</v>
      </c>
      <c r="O52" t="str">
        <f t="shared" ref="O52:O91" si="2">INDEX($A$2:$A$20,(MATCH(LARGE(AA$2:AA$20,$J52),AA$2:AA$20,0)))</f>
        <v>Molten Lava (IRE)</v>
      </c>
      <c r="P52" t="str">
        <f t="shared" ref="P52:P91" si="3">INDEX($A$2:$A$20,(MATCH(LARGE(Y$2:Y$20,$J52),Y$2:Y$20,0)))</f>
        <v>Ainne</v>
      </c>
      <c r="Q52" t="str">
        <f t="shared" ref="Q52:Q91" si="4">INDEX($A$2:$A$20,(MATCH(LARGE(Y$2:Y$20,$J52),Y$2:Y$20,0)))</f>
        <v>Ainne</v>
      </c>
      <c r="R52" t="str">
        <f t="shared" ref="R52:R91" si="5">INDEX($A$2:$A$20,(MATCH(LARGE(AD$2:AD$20,$J52),AD$2:AD$20,0)))</f>
        <v>Touch The Clouds</v>
      </c>
      <c r="S52" t="str">
        <f t="shared" ref="S52:S80" si="6">A2</f>
        <v>Squire</v>
      </c>
      <c r="V52">
        <f t="shared" ref="V52:V80" si="7">SUM(Y52:AF52)</f>
        <v>67</v>
      </c>
      <c r="W52">
        <f t="shared" ref="W52:W80" si="8">V52-AG2</f>
        <v>10</v>
      </c>
      <c r="X52">
        <f t="shared" ref="X52:X60" si="9">IF(ISNA(W52),"",W52)</f>
        <v>10</v>
      </c>
      <c r="Y52">
        <f t="shared" ref="Y52:AA80" si="10">(($H$63+1)-(RANK(M2,M$2:M$30)))</f>
        <v>9</v>
      </c>
      <c r="Z52">
        <f t="shared" si="10"/>
        <v>9</v>
      </c>
      <c r="AA52">
        <f t="shared" si="10"/>
        <v>11</v>
      </c>
      <c r="AB52">
        <f t="shared" ref="AB52:AB80" si="11">(($H$63+1)-(RANK(W2,W$2:W$30)))</f>
        <v>9</v>
      </c>
      <c r="AC52">
        <f t="shared" ref="AC52:AC80" si="12">(($H$63+1)-(RANK(Y2,Y$2:Y$30)))</f>
        <v>4</v>
      </c>
      <c r="AD52">
        <f t="shared" ref="AD52:AD80" si="13">(($H$63+1)-(RANK(AA2,AA$2:AA$30)))</f>
        <v>5</v>
      </c>
      <c r="AE52">
        <f t="shared" ref="AE52:AF80" si="14">(($H$63+1)-(RANK(AC2,AC$2:AC$30)))</f>
        <v>11</v>
      </c>
      <c r="AF52">
        <f t="shared" si="14"/>
        <v>9</v>
      </c>
      <c r="AG52" t="str">
        <f>INDEX(S52:S92, MATCH(LARGE(X52:X92, 1),X52:X92, 0))</f>
        <v>Squire</v>
      </c>
    </row>
    <row r="53" spans="1:33" hidden="1" outlineLevel="1">
      <c r="A53" t="s">
        <v>43</v>
      </c>
      <c r="B53" t="str">
        <f>A2</f>
        <v>Squire</v>
      </c>
      <c r="C53">
        <f>AE2</f>
        <v>190.72110000000001</v>
      </c>
      <c r="D53">
        <f>AG2</f>
        <v>57</v>
      </c>
      <c r="E53">
        <f>C53-D53</f>
        <v>133.72110000000001</v>
      </c>
      <c r="F53">
        <f>SUMIF(B53:B61, B53, G53:G61)</f>
        <v>6.7355336690742618E-2</v>
      </c>
      <c r="G53">
        <f>(1/C53)*(C53-C54)</f>
        <v>2.8799645136274976E-2</v>
      </c>
      <c r="H53">
        <f>AF2</f>
        <v>7</v>
      </c>
      <c r="J53">
        <v>2</v>
      </c>
      <c r="K53" t="str">
        <f t="shared" si="0"/>
        <v>Coachella (IRE)</v>
      </c>
      <c r="L53" t="str">
        <f t="shared" si="0"/>
        <v>Kodiac Pearl (IRE)</v>
      </c>
      <c r="M53" t="str">
        <f t="shared" si="0"/>
        <v>Malaysian Boleh</v>
      </c>
      <c r="N53" t="str">
        <f t="shared" si="1"/>
        <v>Touch The Clouds</v>
      </c>
      <c r="O53" t="str">
        <f t="shared" si="2"/>
        <v>Malaysian Boleh</v>
      </c>
      <c r="P53" t="str">
        <f t="shared" si="3"/>
        <v>Coachella (IRE)</v>
      </c>
      <c r="Q53" t="str">
        <f t="shared" si="4"/>
        <v>Coachella (IRE)</v>
      </c>
      <c r="R53" t="str">
        <f t="shared" si="5"/>
        <v>Malaysian Boleh</v>
      </c>
      <c r="S53" t="str">
        <f t="shared" si="6"/>
        <v>Coachella (IRE)</v>
      </c>
      <c r="V53">
        <f t="shared" si="7"/>
        <v>59</v>
      </c>
      <c r="W53">
        <f t="shared" si="8"/>
        <v>7</v>
      </c>
      <c r="X53">
        <f t="shared" si="9"/>
        <v>7</v>
      </c>
      <c r="Y53">
        <f t="shared" si="10"/>
        <v>10</v>
      </c>
      <c r="Z53">
        <f t="shared" si="10"/>
        <v>11</v>
      </c>
      <c r="AA53">
        <f t="shared" si="10"/>
        <v>2</v>
      </c>
      <c r="AB53">
        <f t="shared" si="11"/>
        <v>5</v>
      </c>
      <c r="AC53">
        <f t="shared" si="12"/>
        <v>10</v>
      </c>
      <c r="AD53">
        <f t="shared" si="13"/>
        <v>9</v>
      </c>
      <c r="AE53">
        <f t="shared" si="14"/>
        <v>8</v>
      </c>
      <c r="AF53">
        <f t="shared" si="14"/>
        <v>4</v>
      </c>
    </row>
    <row r="54" spans="1:33" hidden="1" outlineLevel="1">
      <c r="A54" t="s">
        <v>44</v>
      </c>
      <c r="B54" t="str">
        <f>A3</f>
        <v>Coachella (IRE)</v>
      </c>
      <c r="C54">
        <f>AE3</f>
        <v>185.22839999999999</v>
      </c>
      <c r="D54">
        <f>AG3</f>
        <v>52</v>
      </c>
      <c r="E54">
        <f t="shared" ref="E54:E55" si="15">C54-D54</f>
        <v>133.22839999999999</v>
      </c>
      <c r="F54">
        <f ca="1">SUMIF(B53:B64, B54, G53:G61)</f>
        <v>0</v>
      </c>
      <c r="H54">
        <f>AF3</f>
        <v>3.5</v>
      </c>
      <c r="J54">
        <v>3</v>
      </c>
      <c r="K54" t="str">
        <f t="shared" si="0"/>
        <v>Squire</v>
      </c>
      <c r="L54" t="str">
        <f t="shared" si="0"/>
        <v>Squire</v>
      </c>
      <c r="M54" t="str">
        <f t="shared" si="0"/>
        <v>Kodiac Pearl (IRE)</v>
      </c>
      <c r="N54" t="str">
        <f t="shared" si="1"/>
        <v>Squire</v>
      </c>
      <c r="O54" t="str">
        <f t="shared" si="2"/>
        <v>Coachella (IRE)</v>
      </c>
      <c r="P54" t="str">
        <f t="shared" si="3"/>
        <v>Malaysian Boleh</v>
      </c>
      <c r="Q54" t="str">
        <f t="shared" si="4"/>
        <v>Malaysian Boleh</v>
      </c>
      <c r="R54" t="str">
        <f t="shared" si="5"/>
        <v>Squire</v>
      </c>
      <c r="S54" t="str">
        <f t="shared" si="6"/>
        <v>Malaysian Boleh</v>
      </c>
      <c r="V54">
        <f t="shared" si="7"/>
        <v>57</v>
      </c>
      <c r="W54">
        <f t="shared" si="8"/>
        <v>8</v>
      </c>
      <c r="X54">
        <f t="shared" si="9"/>
        <v>8</v>
      </c>
      <c r="Y54">
        <f t="shared" si="10"/>
        <v>6</v>
      </c>
      <c r="Z54">
        <f t="shared" si="10"/>
        <v>5</v>
      </c>
      <c r="AA54">
        <f t="shared" si="10"/>
        <v>10</v>
      </c>
      <c r="AB54">
        <f t="shared" si="11"/>
        <v>6</v>
      </c>
      <c r="AC54">
        <f t="shared" si="12"/>
        <v>9</v>
      </c>
      <c r="AD54">
        <f t="shared" si="13"/>
        <v>10</v>
      </c>
      <c r="AE54">
        <f t="shared" si="14"/>
        <v>1</v>
      </c>
      <c r="AF54">
        <f t="shared" si="14"/>
        <v>10</v>
      </c>
    </row>
    <row r="55" spans="1:33" hidden="1" outlineLevel="1">
      <c r="A55" t="s">
        <v>45</v>
      </c>
      <c r="B55" t="str">
        <f>A4</f>
        <v>Malaysian Boleh</v>
      </c>
      <c r="C55">
        <f>AE4</f>
        <v>172.79429999999999</v>
      </c>
      <c r="D55">
        <f>AG4</f>
        <v>49</v>
      </c>
      <c r="E55">
        <f t="shared" si="15"/>
        <v>123.79429999999999</v>
      </c>
      <c r="F55">
        <f ca="1">SUMIF(B53:B64, B55, G53:G61)</f>
        <v>0</v>
      </c>
      <c r="H55">
        <f>AF4</f>
        <v>12</v>
      </c>
      <c r="J55">
        <v>4</v>
      </c>
      <c r="K55" t="str">
        <f t="shared" si="0"/>
        <v>Ainne</v>
      </c>
      <c r="L55" t="str">
        <f t="shared" si="0"/>
        <v>Molten Lava (IRE)</v>
      </c>
      <c r="M55" t="str">
        <f t="shared" si="0"/>
        <v>Rivers Of Asia</v>
      </c>
      <c r="N55" t="str">
        <f t="shared" si="1"/>
        <v>Molten Lava (IRE)</v>
      </c>
      <c r="O55" t="str">
        <f t="shared" si="2"/>
        <v>Zahirah</v>
      </c>
      <c r="P55" t="str">
        <f t="shared" si="3"/>
        <v>Molten Lava (IRE)</v>
      </c>
      <c r="Q55" t="str">
        <f t="shared" si="4"/>
        <v>Molten Lava (IRE)</v>
      </c>
      <c r="R55" t="str">
        <f t="shared" si="5"/>
        <v>Kodiac Pearl (IRE)</v>
      </c>
      <c r="S55" t="str">
        <f t="shared" si="6"/>
        <v>Kodiac Pearl (IRE)</v>
      </c>
      <c r="V55">
        <f t="shared" si="7"/>
        <v>54</v>
      </c>
      <c r="W55">
        <f t="shared" si="8"/>
        <v>7</v>
      </c>
      <c r="X55">
        <f t="shared" si="9"/>
        <v>7</v>
      </c>
      <c r="Y55">
        <f t="shared" si="10"/>
        <v>5</v>
      </c>
      <c r="Z55">
        <f t="shared" si="10"/>
        <v>10</v>
      </c>
      <c r="AA55">
        <f t="shared" si="10"/>
        <v>9</v>
      </c>
      <c r="AB55">
        <f t="shared" si="11"/>
        <v>4</v>
      </c>
      <c r="AC55">
        <f t="shared" si="12"/>
        <v>5</v>
      </c>
      <c r="AD55">
        <f t="shared" si="13"/>
        <v>3</v>
      </c>
      <c r="AE55">
        <f t="shared" si="14"/>
        <v>10</v>
      </c>
      <c r="AF55">
        <f t="shared" si="14"/>
        <v>8</v>
      </c>
    </row>
    <row r="56" spans="1:33" hidden="1" outlineLevel="1">
      <c r="A56" t="s">
        <v>46</v>
      </c>
      <c r="B56" t="str">
        <f>INDEX(A$2:A$20,MATCH(C56,M$2:M$20,0))</f>
        <v>Zahirah</v>
      </c>
      <c r="C56">
        <f>LARGE(M$2:M$20, D56)</f>
        <v>67.355999999999995</v>
      </c>
      <c r="D56">
        <v>1</v>
      </c>
      <c r="E56">
        <f>LARGE(M$2:M$20, F56)</f>
        <v>67.010000000000005</v>
      </c>
      <c r="F56">
        <v>2</v>
      </c>
      <c r="G56">
        <f t="shared" ref="G56:G61" si="16">IF(C56&gt;0, (1/C56)*(C56-E56), 0.1)</f>
        <v>5.1368846131003842E-3</v>
      </c>
      <c r="H56">
        <f t="shared" ref="H56:H61" si="17">INDEX(AF$2:AF$20,MATCH(B56,A$2:A$20,0))</f>
        <v>3</v>
      </c>
      <c r="J56">
        <v>5</v>
      </c>
      <c r="K56" t="str">
        <f t="shared" si="0"/>
        <v>Touch The Clouds</v>
      </c>
      <c r="L56" t="str">
        <f t="shared" si="0"/>
        <v>Ainne</v>
      </c>
      <c r="M56" t="str">
        <f t="shared" si="0"/>
        <v>Bond Angel</v>
      </c>
      <c r="N56" t="str">
        <f t="shared" si="1"/>
        <v>Rivers Of Asia</v>
      </c>
      <c r="O56" t="str">
        <f t="shared" si="2"/>
        <v>Candesta (USA)</v>
      </c>
      <c r="P56" t="str">
        <f t="shared" si="3"/>
        <v>Touch The Clouds</v>
      </c>
      <c r="Q56" t="str">
        <f t="shared" si="4"/>
        <v>Touch The Clouds</v>
      </c>
      <c r="R56" t="str">
        <f t="shared" si="5"/>
        <v>Candesta (USA)</v>
      </c>
      <c r="S56" t="str">
        <f t="shared" si="6"/>
        <v>Zahirah</v>
      </c>
      <c r="V56">
        <f t="shared" si="7"/>
        <v>42</v>
      </c>
      <c r="W56">
        <f t="shared" si="8"/>
        <v>-14</v>
      </c>
      <c r="X56">
        <f t="shared" si="9"/>
        <v>-14</v>
      </c>
      <c r="Y56">
        <f t="shared" si="10"/>
        <v>11</v>
      </c>
      <c r="Z56">
        <f t="shared" si="10"/>
        <v>3</v>
      </c>
      <c r="AA56">
        <f t="shared" si="10"/>
        <v>5</v>
      </c>
      <c r="AB56">
        <f t="shared" si="11"/>
        <v>3</v>
      </c>
      <c r="AC56">
        <f t="shared" si="12"/>
        <v>6</v>
      </c>
      <c r="AD56">
        <f t="shared" si="13"/>
        <v>8</v>
      </c>
      <c r="AE56">
        <f t="shared" si="14"/>
        <v>3</v>
      </c>
      <c r="AF56">
        <f t="shared" si="14"/>
        <v>3</v>
      </c>
    </row>
    <row r="57" spans="1:33" hidden="1" outlineLevel="1">
      <c r="A57" t="s">
        <v>25</v>
      </c>
      <c r="B57" t="str">
        <f>INDEX(A$2:A$20,MATCH(C57,W$2:W$20,0))</f>
        <v>Ainne</v>
      </c>
      <c r="C57">
        <f>LARGE(W$2:W$20, D57)</f>
        <v>18.197900000000001</v>
      </c>
      <c r="D57">
        <v>1</v>
      </c>
      <c r="E57">
        <f>LARGE(W$2:W$20, F57)</f>
        <v>18.180700000000002</v>
      </c>
      <c r="F57">
        <v>2</v>
      </c>
      <c r="G57">
        <f t="shared" si="16"/>
        <v>9.4516400243978662E-4</v>
      </c>
      <c r="H57">
        <f t="shared" si="17"/>
        <v>8</v>
      </c>
      <c r="J57">
        <v>6</v>
      </c>
      <c r="K57" t="str">
        <f t="shared" si="0"/>
        <v>Malaysian Boleh</v>
      </c>
      <c r="L57" t="str">
        <f t="shared" si="0"/>
        <v>Rivers Of Asia</v>
      </c>
      <c r="M57" t="str">
        <f t="shared" si="0"/>
        <v>Ainne</v>
      </c>
      <c r="N57" t="str">
        <f t="shared" si="1"/>
        <v>Malaysian Boleh</v>
      </c>
      <c r="O57" t="str">
        <f t="shared" si="2"/>
        <v>Ainne</v>
      </c>
      <c r="P57" t="str">
        <f t="shared" si="3"/>
        <v>Zahirah</v>
      </c>
      <c r="Q57" t="str">
        <f t="shared" si="4"/>
        <v>Zahirah</v>
      </c>
      <c r="R57" t="str">
        <f t="shared" si="5"/>
        <v>Molten Lava (IRE)</v>
      </c>
      <c r="S57" t="str">
        <f t="shared" si="6"/>
        <v>Ainne</v>
      </c>
      <c r="V57">
        <f t="shared" si="7"/>
        <v>59</v>
      </c>
      <c r="W57">
        <f t="shared" si="8"/>
        <v>8</v>
      </c>
      <c r="X57">
        <f t="shared" si="9"/>
        <v>8</v>
      </c>
      <c r="Y57">
        <f t="shared" si="10"/>
        <v>8</v>
      </c>
      <c r="Z57">
        <f t="shared" si="10"/>
        <v>7</v>
      </c>
      <c r="AA57">
        <f t="shared" si="10"/>
        <v>6</v>
      </c>
      <c r="AB57">
        <f t="shared" si="11"/>
        <v>11</v>
      </c>
      <c r="AC57">
        <f t="shared" si="12"/>
        <v>11</v>
      </c>
      <c r="AD57">
        <f t="shared" si="13"/>
        <v>6</v>
      </c>
      <c r="AE57">
        <f t="shared" si="14"/>
        <v>9</v>
      </c>
      <c r="AF57">
        <f t="shared" si="14"/>
        <v>1</v>
      </c>
    </row>
    <row r="58" spans="1:33" hidden="1" outlineLevel="1">
      <c r="A58" t="s">
        <v>28</v>
      </c>
      <c r="B58" t="str">
        <f>INDEX(A$2:A$20,MATCH(C58,AA$2:AA$20,0))</f>
        <v>Molten Lava (IRE)</v>
      </c>
      <c r="C58">
        <f>LARGE(AA$2:AA$20, D58)</f>
        <v>1.8030999999999999</v>
      </c>
      <c r="D58">
        <v>1</v>
      </c>
      <c r="E58">
        <f>LARGE(AA$2:AA$20, F58)</f>
        <v>1.7107000000000001</v>
      </c>
      <c r="F58">
        <v>2</v>
      </c>
      <c r="G58">
        <f t="shared" si="16"/>
        <v>5.1245077921357567E-2</v>
      </c>
      <c r="H58">
        <f t="shared" si="17"/>
        <v>6</v>
      </c>
      <c r="J58">
        <v>7</v>
      </c>
      <c r="K58" t="str">
        <f t="shared" si="0"/>
        <v>Kodiac Pearl (IRE)</v>
      </c>
      <c r="L58" t="str">
        <f t="shared" si="0"/>
        <v>Malaysian Boleh</v>
      </c>
      <c r="M58" t="str">
        <f t="shared" si="0"/>
        <v>Zahirah</v>
      </c>
      <c r="N58" t="str">
        <f t="shared" si="1"/>
        <v>Coachella (IRE)</v>
      </c>
      <c r="O58" t="str">
        <f t="shared" si="2"/>
        <v>Squire</v>
      </c>
      <c r="P58" t="str">
        <f t="shared" si="3"/>
        <v>Kodiac Pearl (IRE)</v>
      </c>
      <c r="Q58" t="str">
        <f t="shared" si="4"/>
        <v>Kodiac Pearl (IRE)</v>
      </c>
      <c r="R58" t="str">
        <f t="shared" si="5"/>
        <v>Bond Angel</v>
      </c>
      <c r="S58" t="str">
        <f t="shared" si="6"/>
        <v>Molten Lava (IRE)</v>
      </c>
      <c r="V58">
        <f t="shared" si="7"/>
        <v>54</v>
      </c>
      <c r="W58">
        <f t="shared" si="8"/>
        <v>3</v>
      </c>
      <c r="X58">
        <f t="shared" si="9"/>
        <v>3</v>
      </c>
      <c r="Y58">
        <f t="shared" si="10"/>
        <v>3</v>
      </c>
      <c r="Z58">
        <f t="shared" si="10"/>
        <v>8</v>
      </c>
      <c r="AA58">
        <f t="shared" si="10"/>
        <v>3</v>
      </c>
      <c r="AB58">
        <f t="shared" si="11"/>
        <v>8</v>
      </c>
      <c r="AC58">
        <f t="shared" si="12"/>
        <v>8</v>
      </c>
      <c r="AD58">
        <f t="shared" si="13"/>
        <v>11</v>
      </c>
      <c r="AE58">
        <f t="shared" si="14"/>
        <v>7</v>
      </c>
      <c r="AF58">
        <f t="shared" si="14"/>
        <v>6</v>
      </c>
    </row>
    <row r="59" spans="1:33" hidden="1" outlineLevel="1">
      <c r="A59" t="s">
        <v>30</v>
      </c>
      <c r="B59" t="str">
        <f>INDEX(A$2:A$20,MATCH(C59,AC$2:AC$20,0))</f>
        <v>Squire</v>
      </c>
      <c r="C59">
        <f>LARGE(AC$2:AC$20, D59)</f>
        <v>1.7974000000000001</v>
      </c>
      <c r="D59">
        <v>1</v>
      </c>
      <c r="E59">
        <f>LARGE(AC$2:AC$20, F59)</f>
        <v>1.7281</v>
      </c>
      <c r="F59">
        <v>2</v>
      </c>
      <c r="G59">
        <f t="shared" si="16"/>
        <v>3.8555691554467642E-2</v>
      </c>
      <c r="H59">
        <f t="shared" si="17"/>
        <v>7</v>
      </c>
      <c r="J59">
        <v>8</v>
      </c>
      <c r="K59" t="str">
        <f t="shared" si="0"/>
        <v>Rivers Of Asia</v>
      </c>
      <c r="L59" t="str">
        <f t="shared" si="0"/>
        <v>Touch The Clouds</v>
      </c>
      <c r="M59" t="str">
        <f t="shared" si="0"/>
        <v>Touch The Clouds</v>
      </c>
      <c r="N59" t="str">
        <f t="shared" si="1"/>
        <v>Kodiac Pearl (IRE)</v>
      </c>
      <c r="O59" t="str">
        <f t="shared" si="2"/>
        <v>Touch The Clouds</v>
      </c>
      <c r="P59" t="str">
        <f t="shared" si="3"/>
        <v>Squire</v>
      </c>
      <c r="Q59" t="str">
        <f t="shared" si="4"/>
        <v>Squire</v>
      </c>
      <c r="R59" t="str">
        <f t="shared" si="5"/>
        <v>Coachella (IRE)</v>
      </c>
      <c r="S59" t="str">
        <f t="shared" si="6"/>
        <v>Touch The Clouds</v>
      </c>
      <c r="V59">
        <f t="shared" si="7"/>
        <v>49</v>
      </c>
      <c r="W59">
        <f t="shared" si="8"/>
        <v>-1</v>
      </c>
      <c r="X59">
        <f t="shared" si="9"/>
        <v>-1</v>
      </c>
      <c r="Y59">
        <f t="shared" si="10"/>
        <v>7</v>
      </c>
      <c r="Z59">
        <f t="shared" si="10"/>
        <v>4</v>
      </c>
      <c r="AA59">
        <f t="shared" si="10"/>
        <v>4</v>
      </c>
      <c r="AB59">
        <f t="shared" si="11"/>
        <v>10</v>
      </c>
      <c r="AC59">
        <f t="shared" si="12"/>
        <v>7</v>
      </c>
      <c r="AD59">
        <f t="shared" si="13"/>
        <v>4</v>
      </c>
      <c r="AE59">
        <f t="shared" si="14"/>
        <v>2</v>
      </c>
      <c r="AF59">
        <f t="shared" si="14"/>
        <v>11</v>
      </c>
    </row>
    <row r="60" spans="1:33" hidden="1" outlineLevel="1">
      <c r="A60" t="s">
        <v>26</v>
      </c>
      <c r="B60" t="str">
        <f>INDEX(A$2:A$20,MATCH(C60,Y$2:Y$20,0))</f>
        <v>Ainne</v>
      </c>
      <c r="C60">
        <f>LARGE(Y$2:Y$20, D60)</f>
        <v>2.9699</v>
      </c>
      <c r="D60">
        <v>1</v>
      </c>
      <c r="E60">
        <f>LARGE(Y$2:Y$20, F60)</f>
        <v>2.2953999999999999</v>
      </c>
      <c r="F60">
        <v>2</v>
      </c>
      <c r="G60">
        <f t="shared" si="16"/>
        <v>0.2271120239738712</v>
      </c>
      <c r="H60">
        <f t="shared" si="17"/>
        <v>8</v>
      </c>
      <c r="J60">
        <v>9</v>
      </c>
      <c r="K60" t="str">
        <f t="shared" si="0"/>
        <v>Molten Lava (IRE)</v>
      </c>
      <c r="L60" t="str">
        <f t="shared" si="0"/>
        <v>Zahirah</v>
      </c>
      <c r="M60" t="str">
        <f t="shared" si="0"/>
        <v>Molten Lava (IRE)</v>
      </c>
      <c r="N60" t="str">
        <f t="shared" si="1"/>
        <v>Zahirah</v>
      </c>
      <c r="O60" t="str">
        <f t="shared" si="2"/>
        <v>Kodiac Pearl (IRE)</v>
      </c>
      <c r="P60" t="str">
        <f t="shared" si="3"/>
        <v>Candesta (USA)</v>
      </c>
      <c r="Q60" t="str">
        <f t="shared" si="4"/>
        <v>Candesta (USA)</v>
      </c>
      <c r="R60" t="str">
        <f t="shared" si="5"/>
        <v>Zahirah</v>
      </c>
      <c r="S60" t="str">
        <f t="shared" si="6"/>
        <v>Rivers Of Asia</v>
      </c>
      <c r="V60">
        <f t="shared" si="7"/>
        <v>34</v>
      </c>
      <c r="W60">
        <f t="shared" si="8"/>
        <v>-15</v>
      </c>
      <c r="X60">
        <f t="shared" si="9"/>
        <v>-15</v>
      </c>
      <c r="Y60">
        <f t="shared" si="10"/>
        <v>4</v>
      </c>
      <c r="Z60">
        <f t="shared" si="10"/>
        <v>6</v>
      </c>
      <c r="AA60">
        <f t="shared" si="10"/>
        <v>8</v>
      </c>
      <c r="AB60">
        <f t="shared" si="11"/>
        <v>7</v>
      </c>
      <c r="AC60">
        <f t="shared" si="12"/>
        <v>1</v>
      </c>
      <c r="AD60">
        <f t="shared" si="13"/>
        <v>1</v>
      </c>
      <c r="AE60">
        <f t="shared" si="14"/>
        <v>5</v>
      </c>
      <c r="AF60">
        <f t="shared" si="14"/>
        <v>2</v>
      </c>
    </row>
    <row r="61" spans="1:33" hidden="1" outlineLevel="1">
      <c r="A61" t="s">
        <v>47</v>
      </c>
      <c r="B61" t="str">
        <f>INDEX(A$2:A$20,MATCH(C61,AD$2:AD$20,0))</f>
        <v>Touch The Clouds</v>
      </c>
      <c r="C61">
        <f>LARGE(AD$2:AD$20, D61)</f>
        <v>17.862400000000001</v>
      </c>
      <c r="D61">
        <v>1</v>
      </c>
      <c r="E61">
        <f>LARGE(AD$2:AD$20, F61)</f>
        <v>17.554200000000002</v>
      </c>
      <c r="F61">
        <v>2</v>
      </c>
      <c r="G61">
        <f t="shared" si="16"/>
        <v>1.7254120386958043E-2</v>
      </c>
      <c r="H61">
        <f t="shared" si="17"/>
        <v>12</v>
      </c>
      <c r="J61">
        <v>10</v>
      </c>
      <c r="K61" t="str">
        <f t="shared" si="0"/>
        <v>Candesta (USA)</v>
      </c>
      <c r="L61" t="str">
        <f t="shared" si="0"/>
        <v>Bond Angel</v>
      </c>
      <c r="M61" t="str">
        <f t="shared" si="0"/>
        <v>Coachella (IRE)</v>
      </c>
      <c r="N61" t="str">
        <f t="shared" si="1"/>
        <v>Bond Angel</v>
      </c>
      <c r="O61" t="str">
        <f t="shared" si="2"/>
        <v>Bond Angel</v>
      </c>
      <c r="P61" t="str">
        <f t="shared" si="3"/>
        <v>Bond Angel</v>
      </c>
      <c r="Q61" t="str">
        <f t="shared" si="4"/>
        <v>Bond Angel</v>
      </c>
      <c r="R61" t="str">
        <f t="shared" si="5"/>
        <v>Rivers Of Asia</v>
      </c>
      <c r="S61" t="str">
        <f t="shared" si="6"/>
        <v>Bond Angel</v>
      </c>
      <c r="V61">
        <f t="shared" si="7"/>
        <v>25</v>
      </c>
      <c r="W61">
        <f t="shared" si="8"/>
        <v>-21</v>
      </c>
      <c r="X61">
        <f>IF(ISNA(W61),"",W61)</f>
        <v>-21</v>
      </c>
      <c r="Y61">
        <f t="shared" si="10"/>
        <v>1</v>
      </c>
      <c r="Z61">
        <f t="shared" si="10"/>
        <v>2</v>
      </c>
      <c r="AA61">
        <f t="shared" si="10"/>
        <v>7</v>
      </c>
      <c r="AB61">
        <f t="shared" si="11"/>
        <v>2</v>
      </c>
      <c r="AC61">
        <f t="shared" si="12"/>
        <v>2</v>
      </c>
      <c r="AD61">
        <f t="shared" si="13"/>
        <v>2</v>
      </c>
      <c r="AE61">
        <f t="shared" si="14"/>
        <v>4</v>
      </c>
      <c r="AF61">
        <f t="shared" si="14"/>
        <v>5</v>
      </c>
    </row>
    <row r="62" spans="1:33" hidden="1" outlineLevel="1">
      <c r="A62" t="s">
        <v>116</v>
      </c>
      <c r="B62" t="str">
        <f>IF(OR(D2="5f ", D2="6f ", D2="7f ", D2="1m "), B57, IF(J2="2yo", B59, B53))</f>
        <v>Ainne</v>
      </c>
      <c r="J62">
        <v>11</v>
      </c>
      <c r="K62" t="str">
        <f t="shared" si="0"/>
        <v>Bond Angel</v>
      </c>
      <c r="L62" t="str">
        <f t="shared" si="0"/>
        <v>Candesta (USA)</v>
      </c>
      <c r="M62" t="str">
        <f t="shared" si="0"/>
        <v>Candesta (USA)</v>
      </c>
      <c r="N62" t="str">
        <f t="shared" si="1"/>
        <v>Candesta (USA)</v>
      </c>
      <c r="O62" t="str">
        <f t="shared" si="2"/>
        <v>Rivers Of Asia</v>
      </c>
      <c r="P62" t="str">
        <f t="shared" si="3"/>
        <v>Rivers Of Asia</v>
      </c>
      <c r="Q62" t="str">
        <f t="shared" si="4"/>
        <v>Rivers Of Asia</v>
      </c>
      <c r="R62" t="str">
        <f t="shared" si="5"/>
        <v>Ainne</v>
      </c>
      <c r="S62" t="str">
        <f t="shared" si="6"/>
        <v>Candesta (USA)</v>
      </c>
      <c r="V62">
        <f t="shared" si="7"/>
        <v>28</v>
      </c>
      <c r="W62">
        <f t="shared" si="8"/>
        <v>-27</v>
      </c>
      <c r="X62">
        <f t="shared" ref="X62:X80" si="18">IF(ISNA(W62),"",W62)</f>
        <v>-27</v>
      </c>
      <c r="Y62">
        <f t="shared" si="10"/>
        <v>2</v>
      </c>
      <c r="Z62">
        <f t="shared" si="10"/>
        <v>1</v>
      </c>
      <c r="AA62">
        <f t="shared" si="10"/>
        <v>1</v>
      </c>
      <c r="AB62">
        <f t="shared" si="11"/>
        <v>1</v>
      </c>
      <c r="AC62">
        <f t="shared" si="12"/>
        <v>3</v>
      </c>
      <c r="AD62">
        <f t="shared" si="13"/>
        <v>7</v>
      </c>
      <c r="AE62">
        <f t="shared" si="14"/>
        <v>6</v>
      </c>
      <c r="AF62">
        <f t="shared" si="14"/>
        <v>7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Touch The Clouds</v>
      </c>
      <c r="C63" t="str">
        <f>IF(G68="Handicap", INDEX(B53:B55,(MATCH(LARGE(D53:D55,3),D53:D55,0))))</f>
        <v>Malaysian Boleh</v>
      </c>
      <c r="D63" t="str">
        <f>IF(G68="Handicap", INDEX(B53:B55,(MATCH(LARGE(E53:E55,1),E53:E55,0))))</f>
        <v>Squire</v>
      </c>
      <c r="G63" t="s">
        <v>68</v>
      </c>
      <c r="H63">
        <f>COUNTIF(A2:A30, "*")</f>
        <v>11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 t="e">
        <f t="shared" si="10"/>
        <v>#N/A</v>
      </c>
      <c r="AB63" t="e">
        <f t="shared" si="11"/>
        <v>#N/A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Ainne</v>
      </c>
      <c r="C64">
        <f>INDEX(AF$2:AF$20,MATCH(B64,A$2:A$20,0))</f>
        <v>8</v>
      </c>
      <c r="D64">
        <v>1</v>
      </c>
      <c r="E64">
        <f>SUMIF(B53:B61, B64, G53:G61)</f>
        <v>0.228057187976311</v>
      </c>
      <c r="F64">
        <v>0</v>
      </c>
      <c r="G64" t="str">
        <f>K2</f>
        <v>Bet totescoop6 At totesport.com Handicap (Div 1)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1m </v>
      </c>
      <c r="H65">
        <f>LARGE(G58:G60, 1)</f>
        <v>0.2271120239738712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3429</v>
      </c>
      <c r="H66">
        <f ca="1">LARGE(F53:F55, 1)</f>
        <v>6.7355336690742618E-2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Squire</v>
      </c>
      <c r="F67">
        <f>IF(H63&lt;11, F66+1, F66)</f>
        <v>0</v>
      </c>
      <c r="G67" t="str">
        <f>G2</f>
        <v>Standard</v>
      </c>
      <c r="H67" t="str">
        <f ca="1">INDEX(B53:B55,MATCH(H66,F53:F55,0))</f>
        <v>Squire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Ainne</v>
      </c>
      <c r="B68" t="str">
        <f ca="1">IF(ISNA(A68), B56, A68)</f>
        <v>Ainne</v>
      </c>
      <c r="C68">
        <f ca="1">INDEX(AF$2:AF$20,MATCH(B68,A$2:A$20,0))</f>
        <v>8</v>
      </c>
      <c r="D68">
        <v>1</v>
      </c>
      <c r="F68">
        <f ca="1">IF(E70&gt;0.5, F67+1, F67)</f>
        <v>0</v>
      </c>
      <c r="G68" t="str">
        <f>I2</f>
        <v>Handicap</v>
      </c>
      <c r="H68">
        <f ca="1">IF(G66&gt;10000, G70+1, G70)</f>
        <v>-1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Ainne</v>
      </c>
      <c r="C69">
        <f ca="1">INDEX(AF$2:AF$20,MATCH(B69,A$2:A$20,0))</f>
        <v>8</v>
      </c>
      <c r="D69">
        <v>1</v>
      </c>
      <c r="F69">
        <f ca="1">IF(E70&gt;1, F68+1, F68)</f>
        <v>0</v>
      </c>
      <c r="G69">
        <f ca="1">IF(G66&lt;5000, F70-1, F70)</f>
        <v>-1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Ainne</v>
      </c>
      <c r="C70">
        <f ca="1">INDEX(AF$2:AF$20,MATCH(B70,A$2:A$20,0))</f>
        <v>8</v>
      </c>
      <c r="D70">
        <v>1</v>
      </c>
      <c r="E70">
        <f ca="1">SUMIF(B53:B61, B70, G53:G61)</f>
        <v>0.228057187976311</v>
      </c>
      <c r="F70">
        <f ca="1">IF(E70&gt;1.5, F69+1, F69)</f>
        <v>0</v>
      </c>
      <c r="G70">
        <f ca="1">IF(H63&gt;15, G69-1, G69)</f>
        <v>-1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Squire</v>
      </c>
      <c r="C72">
        <f>C53</f>
        <v>190.72110000000001</v>
      </c>
      <c r="D72">
        <f>(1/C72)*(C72-C73)</f>
        <v>2.8799645136274976E-2</v>
      </c>
      <c r="E72">
        <f>H53</f>
        <v>7</v>
      </c>
      <c r="F72">
        <f>(E72*10)-10</f>
        <v>60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Coachella (IRE)</v>
      </c>
      <c r="C73">
        <f t="shared" si="19"/>
        <v>185.22839999999999</v>
      </c>
      <c r="D73">
        <f>(1/C73)*(C73-C74)</f>
        <v>6.7128474899097554E-2</v>
      </c>
      <c r="E73">
        <f t="shared" ref="E73:E74" si="20">H54</f>
        <v>3.5</v>
      </c>
      <c r="F73">
        <f>(E73*10)-10</f>
        <v>25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Malaysian Boleh</v>
      </c>
      <c r="C74">
        <f t="shared" si="19"/>
        <v>172.79429999999999</v>
      </c>
      <c r="E74">
        <f t="shared" si="20"/>
        <v>12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3</v>
      </c>
      <c r="C77">
        <f>SMALL(AF2:AF50, 1)</f>
        <v>3</v>
      </c>
      <c r="D77" t="str">
        <f>IF(G77&lt;=3, "YES", "NO")</f>
        <v>YES</v>
      </c>
      <c r="E77">
        <f>IF(C77=0,SMALL(AF2:AF49,2), C77)</f>
        <v>3</v>
      </c>
      <c r="F77">
        <f>IF(E77=0, SMALL(AF2:AF49, 3), E77)</f>
        <v>3</v>
      </c>
      <c r="G77">
        <f>IF(F77=0, SMALL(AF2:AF49, 4), F77)</f>
        <v>3</v>
      </c>
      <c r="H77" t="str">
        <f>INDEX(A2:A50, MATCH(G77, AF2:AF50, 0))</f>
        <v>Zahirah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161.9408</v>
      </c>
      <c r="C78">
        <f>(B79-B78)+0.01</f>
        <v>28.790300000000013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190.72110000000001</v>
      </c>
      <c r="C79">
        <f>C78/B79</f>
        <v>0.15095498085948544</v>
      </c>
      <c r="D79" t="str">
        <f>IF(C79&gt;=0.15, "YES", "NO")</f>
        <v>YES</v>
      </c>
      <c r="G79" t="str">
        <f>IF(D79="YES",CONCATENATE("PLUS: "&amp;H77&amp;" is "&amp;ROUND(C79*100,2)&amp;"% behind top-rated "&amp;H79&amp;". "),CONCATENATE("NEGATIVE: "&amp;H77&amp;" is highly rated."))</f>
        <v xml:space="preserve">PLUS: Zahirah is 15.1% behind top-rated Squire. </v>
      </c>
      <c r="H79" t="str">
        <f>INDEX(A2:A50, MATCH(B79, AE2:AE50, 0))</f>
        <v>Squire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15.494300000000001</v>
      </c>
      <c r="C80">
        <f>(B81-B80)+0.01</f>
        <v>2.7135999999999996</v>
      </c>
      <c r="D80" t="str">
        <f>D2</f>
        <v xml:space="preserve">1m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18.197900000000001</v>
      </c>
      <c r="C81">
        <f>C80/B81</f>
        <v>0.14911610680353224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Ainne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Chelmsford City</v>
      </c>
    </row>
    <row r="82" spans="1:19" hidden="1" outlineLevel="1">
      <c r="A82" t="s">
        <v>110</v>
      </c>
      <c r="B82">
        <f>INDEX(M2:M49, MATCH(H77, A2:A49, 0))</f>
        <v>67.355999999999995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67.355999999999995</v>
      </c>
      <c r="C83">
        <f>C82/B83</f>
        <v>1.4846487321099828E-4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Zahirahis the form horse.</v>
      </c>
      <c r="H83" t="str">
        <f>INDEX(A2:A50,MATCH(B83,INDEX(M2:M50,0)))</f>
        <v>Candesta (USA)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1.2313000000000001</v>
      </c>
      <c r="C84">
        <f>(B85-B84)+0.01</f>
        <v>0.57610000000000006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1.7974000000000001</v>
      </c>
      <c r="C85">
        <f>C84/B85</f>
        <v>0.32051852676087683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Squire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8.6</v>
      </c>
      <c r="C86">
        <f>(B87-B86)+0.01</f>
        <v>9.2724000000000011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17.862400000000001</v>
      </c>
      <c r="C87">
        <f>C86/B87</f>
        <v>0.51910157649587962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Touch The Clouds is 51.91% ahead of Zahirah. </v>
      </c>
      <c r="H87" t="str">
        <f>INDEX(A2:A50, MATCH(B87, AD2:AD50, 0))</f>
        <v>Touch The Clouds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1.1189</v>
      </c>
      <c r="C88">
        <f>B89-B88</f>
        <v>1.851</v>
      </c>
      <c r="H88" t="str">
        <f>INDEX(X2:X50, MATCH(B88, Y2:Y50, 0))</f>
        <v>Keniry, L P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2.9699</v>
      </c>
      <c r="C89">
        <f>C88/B89</f>
        <v>0.62325330819219504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Watson, Jason is 62.33% ahead of Keniry, L P. </v>
      </c>
      <c r="H89" t="str">
        <f>INDEX(X2:X50, MATCH(B89, Y2:Y50, 0))</f>
        <v>Watson, Jason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31.876000000000001</v>
      </c>
      <c r="C90">
        <f>(B91-B90)+0.01</f>
        <v>20.542000000000002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52.408000000000001</v>
      </c>
      <c r="C91">
        <f>(C90+0.01)/(B91+0.01)</f>
        <v>0.3920790568125454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Coachella (IRE) outperformed Zahirah significantly.</v>
      </c>
      <c r="H91" t="str">
        <f>INDEX(A2:A50, MATCH(B91, N2:N50, 0))</f>
        <v>Coachella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2</v>
      </c>
      <c r="E92">
        <f>COUNTIF(D79:D91, "YES")</f>
        <v>4</v>
      </c>
      <c r="F92" t="str">
        <f>IF(E92=0, "", IF(E92=1, "*", IF(E92=2, "**", IF(E92=3, "***", IF(E92=4, "****", IF(E92&gt;4, "*****", ""))))))</f>
        <v>****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110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0.20910000000000001</v>
      </c>
    </row>
    <row r="96" spans="1:19" hidden="1" outlineLevel="1">
      <c r="A96" t="s">
        <v>70</v>
      </c>
      <c r="B96">
        <f>INDEX(Sheet1!H:H, MATCH($A$51, Sheet1!$A:$A,0))</f>
        <v>0.2</v>
      </c>
      <c r="C96" t="b">
        <f>IF(AND($B$94&gt;15,B96&gt;0.25),B55)</f>
        <v>0</v>
      </c>
      <c r="D96">
        <f t="shared" ref="D96:D101" si="22">RANK(B96, B$96:B$101, 2)</f>
        <v>6</v>
      </c>
      <c r="E96">
        <f t="shared" ref="E96:E101" si="23">7-D96</f>
        <v>1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0.1636</v>
      </c>
      <c r="C97" t="b">
        <f>IF(AND($B$94&gt;15,B97&gt;0.25),B56)</f>
        <v>0</v>
      </c>
      <c r="D97">
        <f t="shared" si="22"/>
        <v>3</v>
      </c>
      <c r="E97">
        <f t="shared" si="23"/>
        <v>4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9.0899999999999995E-2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0.14549999999999999</v>
      </c>
      <c r="C99" t="b">
        <f>IF(AND($B$94&gt;15,B99&gt;0.25),B59)</f>
        <v>0</v>
      </c>
      <c r="D99">
        <f t="shared" si="22"/>
        <v>2</v>
      </c>
      <c r="E99">
        <f t="shared" si="23"/>
        <v>5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0.18179999999999999</v>
      </c>
      <c r="C100" t="b">
        <f>IF(AND($B$94&gt;15,B100&gt;0.25),B58)</f>
        <v>0</v>
      </c>
      <c r="D100">
        <f t="shared" si="22"/>
        <v>4</v>
      </c>
      <c r="E100">
        <f t="shared" si="23"/>
        <v>3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0.18179999999999999</v>
      </c>
      <c r="C101" t="b">
        <f>IF(AND($B$94&gt;15,B101&gt;0.25),B60)</f>
        <v>0</v>
      </c>
      <c r="D101">
        <f t="shared" si="22"/>
        <v>4</v>
      </c>
      <c r="E101">
        <f t="shared" si="23"/>
        <v>3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2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3" width="20.28515625" bestFit="1" customWidth="1"/>
    <col min="4" max="5" width="12" bestFit="1" customWidth="1"/>
    <col min="6" max="6" width="13.28515625" bestFit="1" customWidth="1"/>
    <col min="7" max="7" width="89" bestFit="1" customWidth="1"/>
    <col min="8" max="8" width="18.28515625" bestFit="1" customWidth="1"/>
    <col min="9" max="9" width="10.140625" bestFit="1" customWidth="1"/>
    <col min="10" max="10" width="16.28515625" bestFit="1" customWidth="1"/>
    <col min="11" max="11" width="45.5703125" bestFit="1" customWidth="1"/>
    <col min="12" max="19" width="20.285156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7.85546875" bestFit="1" customWidth="1"/>
    <col min="25" max="25" width="14.42578125" bestFit="1" customWidth="1"/>
    <col min="26" max="26" width="20.140625" bestFit="1" customWidth="1"/>
    <col min="27" max="27" width="15" bestFit="1" customWidth="1"/>
    <col min="28" max="28" width="20.285156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8.2851562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1612</v>
      </c>
      <c r="B2" s="1">
        <v>0.82291666666666663</v>
      </c>
      <c r="C2" t="s">
        <v>181</v>
      </c>
      <c r="D2" t="s">
        <v>1105</v>
      </c>
      <c r="E2" t="s">
        <v>388</v>
      </c>
      <c r="F2">
        <v>3429</v>
      </c>
      <c r="G2" t="s">
        <v>1481</v>
      </c>
      <c r="H2" t="s">
        <v>1482</v>
      </c>
      <c r="I2" s="3" t="s">
        <v>5</v>
      </c>
      <c r="J2" t="s">
        <v>778</v>
      </c>
      <c r="K2" t="s">
        <v>1611</v>
      </c>
      <c r="L2">
        <v>7</v>
      </c>
      <c r="M2">
        <v>71.2</v>
      </c>
      <c r="N2">
        <v>48</v>
      </c>
      <c r="O2">
        <v>21.197199999999999</v>
      </c>
      <c r="P2">
        <v>7.3238000000000003</v>
      </c>
      <c r="Q2">
        <v>5.1463999999999999</v>
      </c>
      <c r="R2">
        <v>4.9687999999999999</v>
      </c>
      <c r="S2">
        <v>2.5897999999999999</v>
      </c>
      <c r="T2">
        <v>2.3273999999999999</v>
      </c>
      <c r="U2">
        <v>1.4247000000000001</v>
      </c>
      <c r="V2">
        <v>1.3213999999999999</v>
      </c>
      <c r="W2">
        <v>18.984999999999999</v>
      </c>
      <c r="X2" t="s">
        <v>671</v>
      </c>
      <c r="Y2">
        <v>1.9991000000000001</v>
      </c>
      <c r="Z2" t="s">
        <v>1570</v>
      </c>
      <c r="AA2">
        <v>1.0163</v>
      </c>
      <c r="AB2" t="s">
        <v>787</v>
      </c>
      <c r="AC2">
        <v>1.4931000000000001</v>
      </c>
      <c r="AD2">
        <v>12.6045</v>
      </c>
      <c r="AE2">
        <v>201.59739999999999</v>
      </c>
      <c r="AF2">
        <v>2</v>
      </c>
      <c r="AG2">
        <v>57</v>
      </c>
    </row>
    <row r="3" spans="1:33">
      <c r="A3" t="s">
        <v>1613</v>
      </c>
      <c r="B3" s="1">
        <v>0.82291666666666663</v>
      </c>
      <c r="C3" t="s">
        <v>181</v>
      </c>
      <c r="D3" t="s">
        <v>1105</v>
      </c>
      <c r="E3" t="s">
        <v>388</v>
      </c>
      <c r="F3">
        <v>3429</v>
      </c>
      <c r="G3" t="s">
        <v>1481</v>
      </c>
      <c r="H3" t="s">
        <v>1482</v>
      </c>
      <c r="I3" s="3" t="s">
        <v>5</v>
      </c>
      <c r="J3" t="s">
        <v>778</v>
      </c>
      <c r="K3" t="s">
        <v>1611</v>
      </c>
      <c r="L3">
        <v>3</v>
      </c>
      <c r="M3">
        <v>60.645000000000003</v>
      </c>
      <c r="N3">
        <v>27.544499999999999</v>
      </c>
      <c r="O3">
        <v>21.445699999999999</v>
      </c>
      <c r="P3">
        <v>5.6486000000000001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16.7257</v>
      </c>
      <c r="X3" t="s">
        <v>391</v>
      </c>
      <c r="Y3">
        <v>2.2387000000000001</v>
      </c>
      <c r="Z3" t="s">
        <v>1504</v>
      </c>
      <c r="AA3">
        <v>2.1124999999999998</v>
      </c>
      <c r="AB3" t="s">
        <v>239</v>
      </c>
      <c r="AC3">
        <v>1.7286999999999999</v>
      </c>
      <c r="AD3">
        <v>22.5</v>
      </c>
      <c r="AE3">
        <v>174.8449</v>
      </c>
      <c r="AF3">
        <v>4</v>
      </c>
      <c r="AG3">
        <v>55</v>
      </c>
    </row>
    <row r="4" spans="1:33">
      <c r="A4" t="s">
        <v>1614</v>
      </c>
      <c r="B4" s="1">
        <v>0.82291666666666663</v>
      </c>
      <c r="C4" t="s">
        <v>181</v>
      </c>
      <c r="D4" t="s">
        <v>1105</v>
      </c>
      <c r="E4" t="s">
        <v>388</v>
      </c>
      <c r="F4">
        <v>3429</v>
      </c>
      <c r="G4" t="s">
        <v>1481</v>
      </c>
      <c r="H4" t="s">
        <v>1482</v>
      </c>
      <c r="I4" s="3" t="s">
        <v>5</v>
      </c>
      <c r="J4" t="s">
        <v>778</v>
      </c>
      <c r="K4" t="s">
        <v>1611</v>
      </c>
      <c r="L4">
        <v>3</v>
      </c>
      <c r="M4">
        <v>55.56</v>
      </c>
      <c r="N4">
        <v>40.329900000000002</v>
      </c>
      <c r="O4">
        <v>22.0334</v>
      </c>
      <c r="P4">
        <v>5.7431999999999999</v>
      </c>
      <c r="Q4">
        <v>3.3721000000000001</v>
      </c>
      <c r="R4">
        <v>2.7778999999999998</v>
      </c>
      <c r="S4">
        <v>2.8771</v>
      </c>
      <c r="T4">
        <v>1.3150999999999999</v>
      </c>
      <c r="U4">
        <v>1.4705999999999999</v>
      </c>
      <c r="V4">
        <v>0.74460000000000004</v>
      </c>
      <c r="W4">
        <v>16.953600000000002</v>
      </c>
      <c r="X4" t="s">
        <v>674</v>
      </c>
      <c r="Y4">
        <v>2.9699</v>
      </c>
      <c r="Z4" t="s">
        <v>1537</v>
      </c>
      <c r="AA4">
        <v>0.88970000000000005</v>
      </c>
      <c r="AB4" t="s">
        <v>659</v>
      </c>
      <c r="AC4">
        <v>0.30580000000000002</v>
      </c>
      <c r="AD4">
        <v>7.4846000000000004</v>
      </c>
      <c r="AE4">
        <v>164.82749999999999</v>
      </c>
      <c r="AF4">
        <v>8</v>
      </c>
      <c r="AG4">
        <v>51</v>
      </c>
    </row>
    <row r="5" spans="1:33">
      <c r="A5" t="s">
        <v>1615</v>
      </c>
      <c r="B5" s="1">
        <v>0.82291666666666663</v>
      </c>
      <c r="C5" t="s">
        <v>181</v>
      </c>
      <c r="D5" t="s">
        <v>1105</v>
      </c>
      <c r="E5" t="s">
        <v>388</v>
      </c>
      <c r="F5">
        <v>3429</v>
      </c>
      <c r="G5" t="s">
        <v>1481</v>
      </c>
      <c r="H5" t="s">
        <v>1482</v>
      </c>
      <c r="I5" s="3" t="s">
        <v>5</v>
      </c>
      <c r="J5" t="s">
        <v>778</v>
      </c>
      <c r="K5" t="s">
        <v>1611</v>
      </c>
      <c r="L5">
        <v>3</v>
      </c>
      <c r="M5">
        <v>51.4</v>
      </c>
      <c r="N5">
        <v>41.152000000000001</v>
      </c>
      <c r="O5">
        <v>19.791599999999999</v>
      </c>
      <c r="P5">
        <v>5.6210000000000004</v>
      </c>
      <c r="Q5">
        <v>4.3841999999999999</v>
      </c>
      <c r="R5">
        <v>3.226</v>
      </c>
      <c r="S5">
        <v>2.1831999999999998</v>
      </c>
      <c r="T5">
        <v>2.1991999999999998</v>
      </c>
      <c r="U5">
        <v>1.4670000000000001</v>
      </c>
      <c r="V5">
        <v>1.5368999999999999</v>
      </c>
      <c r="W5">
        <v>10.758599999999999</v>
      </c>
      <c r="X5" t="s">
        <v>1525</v>
      </c>
      <c r="Y5">
        <v>0.88719999999999999</v>
      </c>
      <c r="Z5" t="s">
        <v>247</v>
      </c>
      <c r="AA5">
        <v>0.95609999999999995</v>
      </c>
      <c r="AB5" t="s">
        <v>1224</v>
      </c>
      <c r="AC5">
        <v>2.2646000000000002</v>
      </c>
      <c r="AD5">
        <v>9.2661999999999995</v>
      </c>
      <c r="AE5">
        <v>157.09379999999999</v>
      </c>
      <c r="AF5">
        <v>8</v>
      </c>
      <c r="AG5">
        <v>51</v>
      </c>
    </row>
    <row r="6" spans="1:33">
      <c r="A6" t="s">
        <v>1616</v>
      </c>
      <c r="B6" s="1">
        <v>0.82291666666666663</v>
      </c>
      <c r="C6" t="s">
        <v>181</v>
      </c>
      <c r="D6" t="s">
        <v>1105</v>
      </c>
      <c r="E6" t="s">
        <v>388</v>
      </c>
      <c r="F6">
        <v>3429</v>
      </c>
      <c r="G6" t="s">
        <v>1481</v>
      </c>
      <c r="H6" t="s">
        <v>1482</v>
      </c>
      <c r="I6" s="3" t="s">
        <v>5</v>
      </c>
      <c r="J6" t="s">
        <v>778</v>
      </c>
      <c r="K6" t="s">
        <v>1611</v>
      </c>
      <c r="L6">
        <v>4</v>
      </c>
      <c r="M6">
        <v>32.500100000000003</v>
      </c>
      <c r="N6">
        <v>54.2102</v>
      </c>
      <c r="O6">
        <v>19.574100000000001</v>
      </c>
      <c r="P6">
        <v>4.7686000000000002</v>
      </c>
      <c r="Q6">
        <v>4.2325999999999997</v>
      </c>
      <c r="R6">
        <v>5.2107999999999999</v>
      </c>
      <c r="S6">
        <v>2.8683999999999998</v>
      </c>
      <c r="T6">
        <v>1.3884000000000001</v>
      </c>
      <c r="U6">
        <v>1.0375000000000001</v>
      </c>
      <c r="V6">
        <v>0.99399999999999999</v>
      </c>
      <c r="W6">
        <v>10.48</v>
      </c>
      <c r="X6" t="s">
        <v>518</v>
      </c>
      <c r="Y6">
        <v>2.0537000000000001</v>
      </c>
      <c r="Z6" t="s">
        <v>1560</v>
      </c>
      <c r="AA6">
        <v>1.0463</v>
      </c>
      <c r="AB6" t="s">
        <v>1617</v>
      </c>
      <c r="AC6">
        <v>1.4252</v>
      </c>
      <c r="AD6">
        <v>13.5426</v>
      </c>
      <c r="AE6">
        <v>155.33250000000001</v>
      </c>
      <c r="AF6">
        <v>10</v>
      </c>
      <c r="AG6">
        <v>52</v>
      </c>
    </row>
    <row r="7" spans="1:33">
      <c r="A7" t="s">
        <v>1618</v>
      </c>
      <c r="B7" s="1">
        <v>0.82291666666666663</v>
      </c>
      <c r="C7" t="s">
        <v>181</v>
      </c>
      <c r="D7" t="s">
        <v>1105</v>
      </c>
      <c r="E7" t="s">
        <v>388</v>
      </c>
      <c r="F7">
        <v>3429</v>
      </c>
      <c r="G7" t="s">
        <v>1481</v>
      </c>
      <c r="H7" t="s">
        <v>1482</v>
      </c>
      <c r="I7" s="3" t="s">
        <v>5</v>
      </c>
      <c r="J7" t="s">
        <v>778</v>
      </c>
      <c r="K7" t="s">
        <v>1611</v>
      </c>
      <c r="L7">
        <v>3</v>
      </c>
      <c r="M7">
        <v>57.88</v>
      </c>
      <c r="N7">
        <v>34.671799999999998</v>
      </c>
      <c r="O7">
        <v>19.5566</v>
      </c>
      <c r="P7">
        <v>6.0711000000000004</v>
      </c>
      <c r="Q7">
        <v>3.9093</v>
      </c>
      <c r="R7">
        <v>4.1551999999999998</v>
      </c>
      <c r="S7">
        <v>3.2795999999999998</v>
      </c>
      <c r="T7">
        <v>1.1165</v>
      </c>
      <c r="U7">
        <v>0.9405</v>
      </c>
      <c r="V7">
        <v>1.5657000000000001</v>
      </c>
      <c r="W7">
        <v>17.225000000000001</v>
      </c>
      <c r="X7" t="s">
        <v>511</v>
      </c>
      <c r="Y7">
        <v>1.3227</v>
      </c>
      <c r="Z7" t="s">
        <v>512</v>
      </c>
      <c r="AA7">
        <v>0.25750000000000001</v>
      </c>
      <c r="AB7" t="s">
        <v>1619</v>
      </c>
      <c r="AC7">
        <v>0</v>
      </c>
      <c r="AD7">
        <v>2.1</v>
      </c>
      <c r="AE7">
        <v>154.05170000000001</v>
      </c>
      <c r="AF7">
        <v>12</v>
      </c>
      <c r="AG7">
        <v>53</v>
      </c>
    </row>
    <row r="8" spans="1:33">
      <c r="A8" t="s">
        <v>1620</v>
      </c>
      <c r="B8" s="1">
        <v>0.82291666666666663</v>
      </c>
      <c r="C8" t="s">
        <v>181</v>
      </c>
      <c r="D8" t="s">
        <v>1105</v>
      </c>
      <c r="E8" t="s">
        <v>388</v>
      </c>
      <c r="F8">
        <v>3429</v>
      </c>
      <c r="G8" t="s">
        <v>1481</v>
      </c>
      <c r="H8" t="s">
        <v>1482</v>
      </c>
      <c r="I8" s="3" t="s">
        <v>5</v>
      </c>
      <c r="J8" t="s">
        <v>778</v>
      </c>
      <c r="K8" t="s">
        <v>1611</v>
      </c>
      <c r="L8">
        <v>3</v>
      </c>
      <c r="M8">
        <v>46.63</v>
      </c>
      <c r="N8">
        <v>36.973199999999999</v>
      </c>
      <c r="O8">
        <v>16.4194</v>
      </c>
      <c r="P8">
        <v>5.5766999999999998</v>
      </c>
      <c r="Q8">
        <v>3.8096000000000001</v>
      </c>
      <c r="R8">
        <v>2.8595999999999999</v>
      </c>
      <c r="S8">
        <v>2.1745000000000001</v>
      </c>
      <c r="T8">
        <v>2.4733999999999998</v>
      </c>
      <c r="U8">
        <v>1.7232000000000001</v>
      </c>
      <c r="V8">
        <v>0.89449999999999996</v>
      </c>
      <c r="W8">
        <v>17.4207</v>
      </c>
      <c r="X8" t="s">
        <v>1621</v>
      </c>
      <c r="Y8">
        <v>0.73280000000000001</v>
      </c>
      <c r="Z8" t="s">
        <v>1622</v>
      </c>
      <c r="AA8">
        <v>0.40329999999999999</v>
      </c>
      <c r="AB8" t="s">
        <v>239</v>
      </c>
      <c r="AC8">
        <v>1.7286999999999999</v>
      </c>
      <c r="AD8">
        <v>13.833600000000001</v>
      </c>
      <c r="AE8">
        <v>153.6532</v>
      </c>
      <c r="AF8">
        <v>12</v>
      </c>
      <c r="AG8">
        <v>52</v>
      </c>
    </row>
    <row r="9" spans="1:33">
      <c r="A9" t="s">
        <v>1623</v>
      </c>
      <c r="B9" s="1">
        <v>0.82291666666666663</v>
      </c>
      <c r="C9" t="s">
        <v>181</v>
      </c>
      <c r="D9" t="s">
        <v>1105</v>
      </c>
      <c r="E9" t="s">
        <v>388</v>
      </c>
      <c r="F9">
        <v>3429</v>
      </c>
      <c r="G9" t="s">
        <v>1481</v>
      </c>
      <c r="H9" t="s">
        <v>1482</v>
      </c>
      <c r="I9" s="3" t="s">
        <v>5</v>
      </c>
      <c r="J9" t="s">
        <v>778</v>
      </c>
      <c r="K9" t="s">
        <v>1611</v>
      </c>
      <c r="L9">
        <v>5</v>
      </c>
      <c r="M9">
        <v>43.283999999999999</v>
      </c>
      <c r="N9">
        <v>27.816800000000001</v>
      </c>
      <c r="O9">
        <v>24.204599999999999</v>
      </c>
      <c r="P9">
        <v>8.7256999999999998</v>
      </c>
      <c r="Q9">
        <v>4.3090000000000002</v>
      </c>
      <c r="R9">
        <v>1.8427</v>
      </c>
      <c r="S9">
        <v>1.2316</v>
      </c>
      <c r="T9">
        <v>2.1295999999999999</v>
      </c>
      <c r="U9">
        <v>1.0546</v>
      </c>
      <c r="V9">
        <v>1.0661</v>
      </c>
      <c r="W9">
        <v>9.6649999999999991</v>
      </c>
      <c r="X9" t="s">
        <v>1489</v>
      </c>
      <c r="Y9">
        <v>1.7586999999999999</v>
      </c>
      <c r="Z9" t="s">
        <v>820</v>
      </c>
      <c r="AA9">
        <v>1.2309000000000001</v>
      </c>
      <c r="AB9" t="s">
        <v>520</v>
      </c>
      <c r="AC9">
        <v>1.2899</v>
      </c>
      <c r="AD9">
        <v>13.170299999999999</v>
      </c>
      <c r="AE9">
        <v>142.77950000000001</v>
      </c>
      <c r="AF9">
        <v>12</v>
      </c>
      <c r="AG9">
        <v>55</v>
      </c>
    </row>
    <row r="10" spans="1:33">
      <c r="A10" t="s">
        <v>1624</v>
      </c>
      <c r="B10" s="1">
        <v>0.82291666666666663</v>
      </c>
      <c r="C10" t="s">
        <v>181</v>
      </c>
      <c r="D10" t="s">
        <v>1105</v>
      </c>
      <c r="E10" t="s">
        <v>388</v>
      </c>
      <c r="F10">
        <v>3429</v>
      </c>
      <c r="G10" t="s">
        <v>1481</v>
      </c>
      <c r="H10" t="s">
        <v>1482</v>
      </c>
      <c r="I10" s="3" t="s">
        <v>5</v>
      </c>
      <c r="J10" t="s">
        <v>778</v>
      </c>
      <c r="K10" t="s">
        <v>1611</v>
      </c>
      <c r="L10">
        <v>4</v>
      </c>
      <c r="M10">
        <v>40.606699999999996</v>
      </c>
      <c r="N10">
        <v>30.3735</v>
      </c>
      <c r="O10">
        <v>18.698</v>
      </c>
      <c r="P10">
        <v>4.4425999999999997</v>
      </c>
      <c r="Q10">
        <v>6.6635999999999997</v>
      </c>
      <c r="R10">
        <v>3.1059000000000001</v>
      </c>
      <c r="S10">
        <v>2.4948000000000001</v>
      </c>
      <c r="T10">
        <v>1.4252</v>
      </c>
      <c r="U10">
        <v>0.91090000000000004</v>
      </c>
      <c r="V10">
        <v>0.72989999999999999</v>
      </c>
      <c r="W10">
        <v>13.472899999999999</v>
      </c>
      <c r="X10" t="s">
        <v>309</v>
      </c>
      <c r="Y10">
        <v>1.5772999999999999</v>
      </c>
      <c r="Z10" t="s">
        <v>1625</v>
      </c>
      <c r="AA10">
        <v>1.1213</v>
      </c>
      <c r="AB10" t="s">
        <v>1626</v>
      </c>
      <c r="AC10">
        <v>1.3158000000000001</v>
      </c>
      <c r="AD10">
        <v>10.511100000000001</v>
      </c>
      <c r="AE10">
        <v>137.4495</v>
      </c>
      <c r="AF10">
        <v>33</v>
      </c>
      <c r="AG10">
        <v>46</v>
      </c>
    </row>
    <row r="11" spans="1:33">
      <c r="A11" t="s">
        <v>1627</v>
      </c>
      <c r="B11" s="1">
        <v>0.82291666666666663</v>
      </c>
      <c r="C11" t="s">
        <v>181</v>
      </c>
      <c r="D11" t="s">
        <v>1105</v>
      </c>
      <c r="E11" t="s">
        <v>388</v>
      </c>
      <c r="F11">
        <v>3429</v>
      </c>
      <c r="G11" t="s">
        <v>1481</v>
      </c>
      <c r="H11" t="s">
        <v>1482</v>
      </c>
      <c r="I11" s="3" t="s">
        <v>5</v>
      </c>
      <c r="J11" t="s">
        <v>778</v>
      </c>
      <c r="K11" t="s">
        <v>1611</v>
      </c>
      <c r="L11">
        <v>4</v>
      </c>
      <c r="M11">
        <v>41.239699999999999</v>
      </c>
      <c r="N11">
        <v>31.346699999999998</v>
      </c>
      <c r="O11">
        <v>15.8331</v>
      </c>
      <c r="P11">
        <v>4.8456999999999999</v>
      </c>
      <c r="Q11">
        <v>7.0259999999999998</v>
      </c>
      <c r="R11">
        <v>3.8003999999999998</v>
      </c>
      <c r="S11">
        <v>1.7250000000000001</v>
      </c>
      <c r="T11">
        <v>1.9539</v>
      </c>
      <c r="U11">
        <v>0.55149999999999999</v>
      </c>
      <c r="V11">
        <v>0.62819999999999998</v>
      </c>
      <c r="W11">
        <v>15.412100000000001</v>
      </c>
      <c r="X11" t="s">
        <v>1628</v>
      </c>
      <c r="Y11">
        <v>1.1902999999999999</v>
      </c>
      <c r="Z11" t="s">
        <v>1629</v>
      </c>
      <c r="AA11">
        <v>0.7702</v>
      </c>
      <c r="AB11" t="s">
        <v>239</v>
      </c>
      <c r="AC11">
        <v>1.7281</v>
      </c>
      <c r="AD11">
        <v>7.2942</v>
      </c>
      <c r="AE11">
        <v>135.34520000000001</v>
      </c>
      <c r="AF11">
        <v>14</v>
      </c>
      <c r="AG11">
        <v>51</v>
      </c>
    </row>
    <row r="12" spans="1:33">
      <c r="A12" t="s">
        <v>1630</v>
      </c>
      <c r="B12" s="1">
        <v>0.82291666666666663</v>
      </c>
      <c r="C12" t="s">
        <v>181</v>
      </c>
      <c r="D12" t="s">
        <v>1105</v>
      </c>
      <c r="E12" t="s">
        <v>388</v>
      </c>
      <c r="F12">
        <v>3429</v>
      </c>
      <c r="G12" t="s">
        <v>1481</v>
      </c>
      <c r="H12" t="s">
        <v>1482</v>
      </c>
      <c r="I12" s="3" t="s">
        <v>5</v>
      </c>
      <c r="J12" t="s">
        <v>778</v>
      </c>
      <c r="K12" t="s">
        <v>1611</v>
      </c>
      <c r="L12">
        <v>3</v>
      </c>
      <c r="M12">
        <v>31.2987</v>
      </c>
      <c r="N12">
        <v>22.709800000000001</v>
      </c>
      <c r="O12">
        <v>11.4701</v>
      </c>
      <c r="P12">
        <v>4.9778000000000002</v>
      </c>
      <c r="Q12">
        <v>2.7494999999999998</v>
      </c>
      <c r="R12">
        <v>2.9756</v>
      </c>
      <c r="S12">
        <v>0</v>
      </c>
      <c r="T12">
        <v>0</v>
      </c>
      <c r="U12">
        <v>0</v>
      </c>
      <c r="V12">
        <v>0</v>
      </c>
      <c r="W12">
        <v>17.026399999999999</v>
      </c>
      <c r="X12" t="s">
        <v>321</v>
      </c>
      <c r="Y12">
        <v>2.1355</v>
      </c>
      <c r="Z12" t="s">
        <v>672</v>
      </c>
      <c r="AA12">
        <v>1.0016</v>
      </c>
      <c r="AB12" t="s">
        <v>1631</v>
      </c>
      <c r="AC12">
        <v>2.5352000000000001</v>
      </c>
      <c r="AD12">
        <v>6.7</v>
      </c>
      <c r="AE12">
        <v>110.04989999999999</v>
      </c>
      <c r="AF12">
        <v>20</v>
      </c>
      <c r="AG12">
        <v>46</v>
      </c>
    </row>
    <row r="51" spans="1:33" hidden="1" outlineLevel="1">
      <c r="A51" t="str">
        <f>C2</f>
        <v>Chelmsford City</v>
      </c>
      <c r="B51">
        <f>B2</f>
        <v>0.82291666666666663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Edge (IRE)</v>
      </c>
      <c r="L52" t="str">
        <f t="shared" si="0"/>
        <v>Hidden Stash</v>
      </c>
      <c r="M52" t="str">
        <f t="shared" si="0"/>
        <v>Mr Andros</v>
      </c>
      <c r="N52" t="str">
        <f t="shared" ref="N52:N91" si="1">INDEX($A$2:$A$20,(MATCH(LARGE(W$2:W$20,$J52),W$2:W$20,0)))</f>
        <v>Edge (IRE)</v>
      </c>
      <c r="O52" t="str">
        <f t="shared" ref="O52:O91" si="2">INDEX($A$2:$A$20,(MATCH(LARGE(AA$2:AA$20,$J52),AA$2:AA$20,0)))</f>
        <v>Mans Not Trot (IRE)</v>
      </c>
      <c r="P52" t="str">
        <f t="shared" ref="P52:P91" si="3">INDEX($A$2:$A$20,(MATCH(LARGE(Y$2:Y$20,$J52),Y$2:Y$20,0)))</f>
        <v>Galloping Hogan (IRE)</v>
      </c>
      <c r="Q52" t="str">
        <f t="shared" ref="Q52:Q91" si="4">INDEX($A$2:$A$20,(MATCH(LARGE(Y$2:Y$20,$J52),Y$2:Y$20,0)))</f>
        <v>Galloping Hogan (IRE)</v>
      </c>
      <c r="R52" t="str">
        <f t="shared" ref="R52:R91" si="5">INDEX($A$2:$A$20,(MATCH(LARGE(AD$2:AD$20,$J52),AD$2:AD$20,0)))</f>
        <v>Mans Not Trot (IRE)</v>
      </c>
      <c r="S52" t="str">
        <f t="shared" ref="S52:S80" si="6">A2</f>
        <v>Edge (IRE)</v>
      </c>
      <c r="V52">
        <f t="shared" ref="V52:V80" si="7">SUM(Y52:AF52)</f>
        <v>67</v>
      </c>
      <c r="W52">
        <f t="shared" ref="W52:W80" si="8">V52-AG2</f>
        <v>10</v>
      </c>
      <c r="X52">
        <f t="shared" ref="X52:X60" si="9">IF(ISNA(W52),"",W52)</f>
        <v>10</v>
      </c>
      <c r="Y52">
        <f t="shared" ref="Y52:AA80" si="10">(($H$63+1)-(RANK(M2,M$2:M$30)))</f>
        <v>11</v>
      </c>
      <c r="Z52">
        <f t="shared" si="10"/>
        <v>10</v>
      </c>
      <c r="AA52">
        <f t="shared" si="10"/>
        <v>8</v>
      </c>
      <c r="AB52">
        <f t="shared" ref="AB52:AB80" si="11">(($H$63+1)-(RANK(W2,W$2:W$30)))</f>
        <v>11</v>
      </c>
      <c r="AC52">
        <f t="shared" ref="AC52:AC80" si="12">(($H$63+1)-(RANK(Y2,Y$2:Y$30)))</f>
        <v>7</v>
      </c>
      <c r="AD52">
        <f t="shared" ref="AD52:AD80" si="13">(($H$63+1)-(RANK(AA2,AA$2:AA$30)))</f>
        <v>7</v>
      </c>
      <c r="AE52">
        <f t="shared" ref="AE52:AF80" si="14">(($H$63+1)-(RANK(AC2,AC$2:AC$30)))</f>
        <v>6</v>
      </c>
      <c r="AF52">
        <f t="shared" si="14"/>
        <v>7</v>
      </c>
      <c r="AG52" t="str">
        <f>INDEX(S52:S92, MATCH(LARGE(X52:X92, 1),X52:X92, 0))</f>
        <v>Mans Not Trot (IRE)</v>
      </c>
    </row>
    <row r="53" spans="1:33" hidden="1" outlineLevel="1">
      <c r="A53" t="s">
        <v>43</v>
      </c>
      <c r="B53" t="str">
        <f>A2</f>
        <v>Edge (IRE)</v>
      </c>
      <c r="C53">
        <f>AE2</f>
        <v>201.59739999999999</v>
      </c>
      <c r="D53">
        <f>AG2</f>
        <v>57</v>
      </c>
      <c r="E53">
        <f>C53-D53</f>
        <v>144.59739999999999</v>
      </c>
      <c r="F53">
        <f>SUMIF(B53:B61, B53, G53:G61)</f>
        <v>0.36334361523949854</v>
      </c>
      <c r="G53">
        <f>(1/C53)*(C53-C54)</f>
        <v>0.13270260429946021</v>
      </c>
      <c r="H53">
        <f>AF2</f>
        <v>2</v>
      </c>
      <c r="J53">
        <v>2</v>
      </c>
      <c r="K53" t="str">
        <f t="shared" si="0"/>
        <v>Mans Not Trot (IRE)</v>
      </c>
      <c r="L53" t="str">
        <f t="shared" si="0"/>
        <v>Edge (IRE)</v>
      </c>
      <c r="M53" t="str">
        <f t="shared" si="0"/>
        <v>Galloping Hogan (IRE)</v>
      </c>
      <c r="N53" t="str">
        <f t="shared" si="1"/>
        <v>Cristal Pallas Cat (IRE)</v>
      </c>
      <c r="O53" t="str">
        <f t="shared" si="2"/>
        <v>Mr Andros</v>
      </c>
      <c r="P53" t="str">
        <f t="shared" si="3"/>
        <v>Mans Not Trot (IRE)</v>
      </c>
      <c r="Q53" t="str">
        <f t="shared" si="4"/>
        <v>Mans Not Trot (IRE)</v>
      </c>
      <c r="R53" t="str">
        <f t="shared" si="5"/>
        <v>Cristal Pallas Cat (IRE)</v>
      </c>
      <c r="S53" t="str">
        <f t="shared" si="6"/>
        <v>Mans Not Trot (IRE)</v>
      </c>
      <c r="V53">
        <f t="shared" si="7"/>
        <v>68</v>
      </c>
      <c r="W53">
        <f t="shared" si="8"/>
        <v>13</v>
      </c>
      <c r="X53">
        <f t="shared" si="9"/>
        <v>13</v>
      </c>
      <c r="Y53">
        <f t="shared" si="10"/>
        <v>10</v>
      </c>
      <c r="Z53">
        <f t="shared" si="10"/>
        <v>2</v>
      </c>
      <c r="AA53">
        <f t="shared" si="10"/>
        <v>9</v>
      </c>
      <c r="AB53">
        <f t="shared" si="11"/>
        <v>6</v>
      </c>
      <c r="AC53">
        <f t="shared" si="12"/>
        <v>10</v>
      </c>
      <c r="AD53">
        <f t="shared" si="13"/>
        <v>11</v>
      </c>
      <c r="AE53">
        <f t="shared" si="14"/>
        <v>9</v>
      </c>
      <c r="AF53">
        <f t="shared" si="14"/>
        <v>11</v>
      </c>
    </row>
    <row r="54" spans="1:33" hidden="1" outlineLevel="1">
      <c r="A54" t="s">
        <v>44</v>
      </c>
      <c r="B54" t="str">
        <f>A3</f>
        <v>Mans Not Trot (IRE)</v>
      </c>
      <c r="C54">
        <f>AE3</f>
        <v>174.8449</v>
      </c>
      <c r="D54">
        <f>AG3</f>
        <v>55</v>
      </c>
      <c r="E54">
        <f t="shared" ref="E54:E55" si="15">C54-D54</f>
        <v>119.8449</v>
      </c>
      <c r="F54">
        <f ca="1">SUMIF(B53:B64, B54, G53:G61)</f>
        <v>0.80249877712031548</v>
      </c>
      <c r="H54">
        <f>AF3</f>
        <v>4</v>
      </c>
      <c r="J54">
        <v>3</v>
      </c>
      <c r="K54" t="str">
        <f t="shared" si="0"/>
        <v>Sukhovey (USA)</v>
      </c>
      <c r="L54" t="str">
        <f t="shared" si="0"/>
        <v>Song Of Summer</v>
      </c>
      <c r="M54" t="str">
        <f t="shared" si="0"/>
        <v>Mans Not Trot (IRE)</v>
      </c>
      <c r="N54" t="str">
        <f t="shared" si="1"/>
        <v>Sukhovey (USA)</v>
      </c>
      <c r="O54" t="str">
        <f t="shared" si="2"/>
        <v>Percy Toplis</v>
      </c>
      <c r="P54" t="str">
        <f t="shared" si="3"/>
        <v>Pams Angel (USA)</v>
      </c>
      <c r="Q54" t="str">
        <f t="shared" si="4"/>
        <v>Pams Angel (USA)</v>
      </c>
      <c r="R54" t="str">
        <f t="shared" si="5"/>
        <v>Hidden Stash</v>
      </c>
      <c r="S54" t="str">
        <f t="shared" si="6"/>
        <v>Galloping Hogan (IRE)</v>
      </c>
      <c r="V54">
        <f t="shared" si="7"/>
        <v>54</v>
      </c>
      <c r="W54">
        <f t="shared" si="8"/>
        <v>3</v>
      </c>
      <c r="X54">
        <f t="shared" si="9"/>
        <v>3</v>
      </c>
      <c r="Y54">
        <f t="shared" si="10"/>
        <v>8</v>
      </c>
      <c r="Z54">
        <f t="shared" si="10"/>
        <v>8</v>
      </c>
      <c r="AA54">
        <f t="shared" si="10"/>
        <v>10</v>
      </c>
      <c r="AB54">
        <f t="shared" si="11"/>
        <v>7</v>
      </c>
      <c r="AC54">
        <f t="shared" si="12"/>
        <v>11</v>
      </c>
      <c r="AD54">
        <f t="shared" si="13"/>
        <v>4</v>
      </c>
      <c r="AE54">
        <f t="shared" si="14"/>
        <v>2</v>
      </c>
      <c r="AF54">
        <f t="shared" si="14"/>
        <v>4</v>
      </c>
    </row>
    <row r="55" spans="1:33" hidden="1" outlineLevel="1">
      <c r="A55" t="s">
        <v>45</v>
      </c>
      <c r="B55" t="str">
        <f>A4</f>
        <v>Galloping Hogan (IRE)</v>
      </c>
      <c r="C55">
        <f>AE4</f>
        <v>164.82749999999999</v>
      </c>
      <c r="D55">
        <f>AG4</f>
        <v>51</v>
      </c>
      <c r="E55">
        <f t="shared" si="15"/>
        <v>113.82749999999999</v>
      </c>
      <c r="F55">
        <f ca="1">SUMIF(B53:B64, B55, G53:G61)</f>
        <v>0.24620357587797562</v>
      </c>
      <c r="H55">
        <f>AF4</f>
        <v>8</v>
      </c>
      <c r="J55">
        <v>4</v>
      </c>
      <c r="K55" t="str">
        <f t="shared" si="0"/>
        <v>Galloping Hogan (IRE)</v>
      </c>
      <c r="L55" t="str">
        <f t="shared" si="0"/>
        <v>Galloping Hogan (IRE)</v>
      </c>
      <c r="M55" t="str">
        <f t="shared" si="0"/>
        <v>Edge (IRE)</v>
      </c>
      <c r="N55" t="str">
        <f t="shared" si="1"/>
        <v>Pams Angel (USA)</v>
      </c>
      <c r="O55" t="str">
        <f t="shared" si="2"/>
        <v>Hidden Stash</v>
      </c>
      <c r="P55" t="str">
        <f t="shared" si="3"/>
        <v>Hidden Stash</v>
      </c>
      <c r="Q55" t="str">
        <f t="shared" si="4"/>
        <v>Hidden Stash</v>
      </c>
      <c r="R55" t="str">
        <f t="shared" si="5"/>
        <v>Mr Andros</v>
      </c>
      <c r="S55" t="str">
        <f t="shared" si="6"/>
        <v>Song Of Summer</v>
      </c>
      <c r="V55">
        <f t="shared" si="7"/>
        <v>48</v>
      </c>
      <c r="W55">
        <f t="shared" si="8"/>
        <v>-3</v>
      </c>
      <c r="X55">
        <f t="shared" si="9"/>
        <v>-3</v>
      </c>
      <c r="Y55">
        <f t="shared" si="10"/>
        <v>7</v>
      </c>
      <c r="Z55">
        <f t="shared" si="10"/>
        <v>9</v>
      </c>
      <c r="AA55">
        <f t="shared" si="10"/>
        <v>7</v>
      </c>
      <c r="AB55">
        <f t="shared" si="11"/>
        <v>3</v>
      </c>
      <c r="AC55">
        <f t="shared" si="12"/>
        <v>2</v>
      </c>
      <c r="AD55">
        <f t="shared" si="13"/>
        <v>5</v>
      </c>
      <c r="AE55">
        <f t="shared" si="14"/>
        <v>10</v>
      </c>
      <c r="AF55">
        <f t="shared" si="14"/>
        <v>5</v>
      </c>
    </row>
    <row r="56" spans="1:33" hidden="1" outlineLevel="1">
      <c r="A56" t="s">
        <v>46</v>
      </c>
      <c r="B56" t="str">
        <f>INDEX(A$2:A$20,MATCH(C56,M$2:M$20,0))</f>
        <v>Edge (IRE)</v>
      </c>
      <c r="C56">
        <f>LARGE(M$2:M$20, D56)</f>
        <v>71.2</v>
      </c>
      <c r="D56">
        <v>1</v>
      </c>
      <c r="E56">
        <f>LARGE(M$2:M$20, F56)</f>
        <v>60.645000000000003</v>
      </c>
      <c r="F56">
        <v>2</v>
      </c>
      <c r="G56">
        <f t="shared" ref="G56:G61" si="16">IF(C56&gt;0, (1/C56)*(C56-E56), 0.1)</f>
        <v>0.14824438202247189</v>
      </c>
      <c r="H56">
        <f t="shared" ref="H56:H61" si="17">INDEX(AF$2:AF$20,MATCH(B56,A$2:A$20,0))</f>
        <v>2</v>
      </c>
      <c r="J56">
        <v>5</v>
      </c>
      <c r="K56" t="str">
        <f t="shared" si="0"/>
        <v>Song Of Summer</v>
      </c>
      <c r="L56" t="str">
        <f t="shared" si="0"/>
        <v>Cristal Pallas Cat (IRE)</v>
      </c>
      <c r="M56" t="str">
        <f t="shared" si="0"/>
        <v>Song Of Summer</v>
      </c>
      <c r="N56" t="str">
        <f t="shared" si="1"/>
        <v>Galloping Hogan (IRE)</v>
      </c>
      <c r="O56" t="str">
        <f t="shared" si="2"/>
        <v>Edge (IRE)</v>
      </c>
      <c r="P56" t="str">
        <f t="shared" si="3"/>
        <v>Edge (IRE)</v>
      </c>
      <c r="Q56" t="str">
        <f t="shared" si="4"/>
        <v>Edge (IRE)</v>
      </c>
      <c r="R56" t="str">
        <f t="shared" si="5"/>
        <v>Edge (IRE)</v>
      </c>
      <c r="S56" t="str">
        <f t="shared" si="6"/>
        <v>Hidden Stash</v>
      </c>
      <c r="V56">
        <f t="shared" si="7"/>
        <v>51</v>
      </c>
      <c r="W56">
        <f t="shared" si="8"/>
        <v>-1</v>
      </c>
      <c r="X56">
        <f t="shared" si="9"/>
        <v>-1</v>
      </c>
      <c r="Y56">
        <f t="shared" si="10"/>
        <v>2</v>
      </c>
      <c r="Z56">
        <f t="shared" si="10"/>
        <v>11</v>
      </c>
      <c r="AA56">
        <f t="shared" si="10"/>
        <v>6</v>
      </c>
      <c r="AB56">
        <f t="shared" si="11"/>
        <v>2</v>
      </c>
      <c r="AC56">
        <f t="shared" si="12"/>
        <v>8</v>
      </c>
      <c r="AD56">
        <f t="shared" si="13"/>
        <v>8</v>
      </c>
      <c r="AE56">
        <f t="shared" si="14"/>
        <v>5</v>
      </c>
      <c r="AF56">
        <f t="shared" si="14"/>
        <v>9</v>
      </c>
    </row>
    <row r="57" spans="1:33" hidden="1" outlineLevel="1">
      <c r="A57" t="s">
        <v>25</v>
      </c>
      <c r="B57" t="str">
        <f>INDEX(A$2:A$20,MATCH(C57,W$2:W$20,0))</f>
        <v>Edge (IRE)</v>
      </c>
      <c r="C57">
        <f>LARGE(W$2:W$20, D57)</f>
        <v>18.984999999999999</v>
      </c>
      <c r="D57">
        <v>1</v>
      </c>
      <c r="E57">
        <f>LARGE(W$2:W$20, F57)</f>
        <v>17.4207</v>
      </c>
      <c r="F57">
        <v>2</v>
      </c>
      <c r="G57">
        <f t="shared" si="16"/>
        <v>8.2396628917566467E-2</v>
      </c>
      <c r="H57">
        <f t="shared" si="17"/>
        <v>2</v>
      </c>
      <c r="J57">
        <v>6</v>
      </c>
      <c r="K57" t="str">
        <f t="shared" si="0"/>
        <v>Cristal Pallas Cat (IRE)</v>
      </c>
      <c r="L57" t="str">
        <f t="shared" si="0"/>
        <v>Sukhovey (USA)</v>
      </c>
      <c r="M57" t="str">
        <f t="shared" si="0"/>
        <v>Hidden Stash</v>
      </c>
      <c r="N57" t="str">
        <f t="shared" si="1"/>
        <v>Mans Not Trot (IRE)</v>
      </c>
      <c r="O57" t="str">
        <f t="shared" si="2"/>
        <v>Pams Angel (USA)</v>
      </c>
      <c r="P57" t="str">
        <f t="shared" si="3"/>
        <v>Mr Andros</v>
      </c>
      <c r="Q57" t="str">
        <f t="shared" si="4"/>
        <v>Mr Andros</v>
      </c>
      <c r="R57" t="str">
        <f t="shared" si="5"/>
        <v>Percy Toplis</v>
      </c>
      <c r="S57" t="str">
        <f t="shared" si="6"/>
        <v>Sukhovey (USA)</v>
      </c>
      <c r="V57">
        <f t="shared" si="7"/>
        <v>36</v>
      </c>
      <c r="W57">
        <f t="shared" si="8"/>
        <v>-17</v>
      </c>
      <c r="X57">
        <f t="shared" si="9"/>
        <v>-17</v>
      </c>
      <c r="Y57">
        <f t="shared" si="10"/>
        <v>9</v>
      </c>
      <c r="Z57">
        <f t="shared" si="10"/>
        <v>6</v>
      </c>
      <c r="AA57">
        <f t="shared" si="10"/>
        <v>5</v>
      </c>
      <c r="AB57">
        <f t="shared" si="11"/>
        <v>9</v>
      </c>
      <c r="AC57">
        <f t="shared" si="12"/>
        <v>4</v>
      </c>
      <c r="AD57">
        <f t="shared" si="13"/>
        <v>1</v>
      </c>
      <c r="AE57">
        <f t="shared" si="14"/>
        <v>1</v>
      </c>
      <c r="AF57">
        <f t="shared" si="14"/>
        <v>1</v>
      </c>
    </row>
    <row r="58" spans="1:33" hidden="1" outlineLevel="1">
      <c r="A58" t="s">
        <v>28</v>
      </c>
      <c r="B58" t="str">
        <f>INDEX(A$2:A$20,MATCH(C58,AA$2:AA$20,0))</f>
        <v>Mans Not Trot (IRE)</v>
      </c>
      <c r="C58">
        <f>LARGE(AA$2:AA$20, D58)</f>
        <v>2.1124999999999998</v>
      </c>
      <c r="D58">
        <v>1</v>
      </c>
      <c r="E58">
        <f>LARGE(AA$2:AA$20, F58)</f>
        <v>1.2309000000000001</v>
      </c>
      <c r="F58">
        <v>2</v>
      </c>
      <c r="G58">
        <f t="shared" si="16"/>
        <v>0.41732544378698216</v>
      </c>
      <c r="H58">
        <f t="shared" si="17"/>
        <v>4</v>
      </c>
      <c r="J58">
        <v>7</v>
      </c>
      <c r="K58" t="str">
        <f t="shared" si="0"/>
        <v>Mr Andros</v>
      </c>
      <c r="L58" t="str">
        <f t="shared" si="0"/>
        <v>Three Cs (IRE)</v>
      </c>
      <c r="M58" t="str">
        <f t="shared" si="0"/>
        <v>Sukhovey (USA)</v>
      </c>
      <c r="N58" t="str">
        <f t="shared" si="1"/>
        <v>Three Cs (IRE)</v>
      </c>
      <c r="O58" t="str">
        <f t="shared" si="2"/>
        <v>Song Of Summer</v>
      </c>
      <c r="P58" t="str">
        <f t="shared" si="3"/>
        <v>Percy Toplis</v>
      </c>
      <c r="Q58" t="str">
        <f t="shared" si="4"/>
        <v>Percy Toplis</v>
      </c>
      <c r="R58" t="str">
        <f t="shared" si="5"/>
        <v>Song Of Summer</v>
      </c>
      <c r="S58" t="str">
        <f t="shared" si="6"/>
        <v>Cristal Pallas Cat (IRE)</v>
      </c>
      <c r="V58">
        <f t="shared" si="7"/>
        <v>48</v>
      </c>
      <c r="W58">
        <f t="shared" si="8"/>
        <v>-4</v>
      </c>
      <c r="X58">
        <f t="shared" si="9"/>
        <v>-4</v>
      </c>
      <c r="Y58">
        <f t="shared" si="10"/>
        <v>6</v>
      </c>
      <c r="Z58">
        <f t="shared" si="10"/>
        <v>7</v>
      </c>
      <c r="AA58">
        <f t="shared" si="10"/>
        <v>3</v>
      </c>
      <c r="AB58">
        <f t="shared" si="11"/>
        <v>10</v>
      </c>
      <c r="AC58">
        <f t="shared" si="12"/>
        <v>1</v>
      </c>
      <c r="AD58">
        <f t="shared" si="13"/>
        <v>2</v>
      </c>
      <c r="AE58">
        <f t="shared" si="14"/>
        <v>9</v>
      </c>
      <c r="AF58">
        <f t="shared" si="14"/>
        <v>10</v>
      </c>
    </row>
    <row r="59" spans="1:33" hidden="1" outlineLevel="1">
      <c r="A59" t="s">
        <v>30</v>
      </c>
      <c r="B59" t="str">
        <f>INDEX(A$2:A$20,MATCH(C59,AC$2:AC$20,0))</f>
        <v>Pams Angel (USA)</v>
      </c>
      <c r="C59">
        <f>LARGE(AC$2:AC$20, D59)</f>
        <v>2.5352000000000001</v>
      </c>
      <c r="D59">
        <v>1</v>
      </c>
      <c r="E59">
        <f>LARGE(AC$2:AC$20, F59)</f>
        <v>2.2646000000000002</v>
      </c>
      <c r="F59">
        <v>2</v>
      </c>
      <c r="G59">
        <f t="shared" si="16"/>
        <v>0.10673714105396022</v>
      </c>
      <c r="H59">
        <f t="shared" si="17"/>
        <v>20</v>
      </c>
      <c r="J59">
        <v>8</v>
      </c>
      <c r="K59" t="str">
        <f t="shared" si="0"/>
        <v>Three Cs (IRE)</v>
      </c>
      <c r="L59" t="str">
        <f t="shared" si="0"/>
        <v>Percy Toplis</v>
      </c>
      <c r="M59" t="str">
        <f t="shared" si="0"/>
        <v>Percy Toplis</v>
      </c>
      <c r="N59" t="str">
        <f t="shared" si="1"/>
        <v>Percy Toplis</v>
      </c>
      <c r="O59" t="str">
        <f t="shared" si="2"/>
        <v>Galloping Hogan (IRE)</v>
      </c>
      <c r="P59" t="str">
        <f t="shared" si="3"/>
        <v>Sukhovey (USA)</v>
      </c>
      <c r="Q59" t="str">
        <f t="shared" si="4"/>
        <v>Sukhovey (USA)</v>
      </c>
      <c r="R59" t="str">
        <f t="shared" si="5"/>
        <v>Galloping Hogan (IRE)</v>
      </c>
      <c r="S59" t="str">
        <f t="shared" si="6"/>
        <v>Mr Andros</v>
      </c>
      <c r="V59">
        <f t="shared" si="7"/>
        <v>47</v>
      </c>
      <c r="W59">
        <f t="shared" si="8"/>
        <v>-8</v>
      </c>
      <c r="X59">
        <f t="shared" si="9"/>
        <v>-8</v>
      </c>
      <c r="Y59">
        <f t="shared" si="10"/>
        <v>5</v>
      </c>
      <c r="Z59">
        <f t="shared" si="10"/>
        <v>3</v>
      </c>
      <c r="AA59">
        <f t="shared" si="10"/>
        <v>11</v>
      </c>
      <c r="AB59">
        <f t="shared" si="11"/>
        <v>1</v>
      </c>
      <c r="AC59">
        <f t="shared" si="12"/>
        <v>6</v>
      </c>
      <c r="AD59">
        <f t="shared" si="13"/>
        <v>10</v>
      </c>
      <c r="AE59">
        <f t="shared" si="14"/>
        <v>3</v>
      </c>
      <c r="AF59">
        <f t="shared" si="14"/>
        <v>8</v>
      </c>
    </row>
    <row r="60" spans="1:33" hidden="1" outlineLevel="1">
      <c r="A60" t="s">
        <v>26</v>
      </c>
      <c r="B60" t="str">
        <f>INDEX(A$2:A$20,MATCH(C60,Y$2:Y$20,0))</f>
        <v>Galloping Hogan (IRE)</v>
      </c>
      <c r="C60">
        <f>LARGE(Y$2:Y$20, D60)</f>
        <v>2.9699</v>
      </c>
      <c r="D60">
        <v>1</v>
      </c>
      <c r="E60">
        <f>LARGE(Y$2:Y$20, F60)</f>
        <v>2.2387000000000001</v>
      </c>
      <c r="F60">
        <v>2</v>
      </c>
      <c r="G60">
        <f t="shared" si="16"/>
        <v>0.24620357587797562</v>
      </c>
      <c r="H60">
        <f t="shared" si="17"/>
        <v>8</v>
      </c>
      <c r="J60">
        <v>9</v>
      </c>
      <c r="K60" t="str">
        <f t="shared" si="0"/>
        <v>Percy Toplis</v>
      </c>
      <c r="L60" t="str">
        <f t="shared" si="0"/>
        <v>Mr Andros</v>
      </c>
      <c r="M60" t="str">
        <f t="shared" si="0"/>
        <v>Cristal Pallas Cat (IRE)</v>
      </c>
      <c r="N60" t="str">
        <f t="shared" si="1"/>
        <v>Song Of Summer</v>
      </c>
      <c r="O60" t="str">
        <f t="shared" si="2"/>
        <v>Three Cs (IRE)</v>
      </c>
      <c r="P60" t="str">
        <f t="shared" si="3"/>
        <v>Three Cs (IRE)</v>
      </c>
      <c r="Q60" t="str">
        <f t="shared" si="4"/>
        <v>Three Cs (IRE)</v>
      </c>
      <c r="R60" t="str">
        <f t="shared" si="5"/>
        <v>Three Cs (IRE)</v>
      </c>
      <c r="S60" t="str">
        <f t="shared" si="6"/>
        <v>Percy Toplis</v>
      </c>
      <c r="V60">
        <f t="shared" si="7"/>
        <v>39</v>
      </c>
      <c r="W60">
        <f t="shared" si="8"/>
        <v>-7</v>
      </c>
      <c r="X60">
        <f t="shared" si="9"/>
        <v>-7</v>
      </c>
      <c r="Y60">
        <f t="shared" si="10"/>
        <v>3</v>
      </c>
      <c r="Z60">
        <f t="shared" si="10"/>
        <v>4</v>
      </c>
      <c r="AA60">
        <f t="shared" si="10"/>
        <v>4</v>
      </c>
      <c r="AB60">
        <f t="shared" si="11"/>
        <v>4</v>
      </c>
      <c r="AC60">
        <f t="shared" si="12"/>
        <v>5</v>
      </c>
      <c r="AD60">
        <f t="shared" si="13"/>
        <v>9</v>
      </c>
      <c r="AE60">
        <f t="shared" si="14"/>
        <v>4</v>
      </c>
      <c r="AF60">
        <f t="shared" si="14"/>
        <v>6</v>
      </c>
    </row>
    <row r="61" spans="1:33" hidden="1" outlineLevel="1">
      <c r="A61" t="s">
        <v>47</v>
      </c>
      <c r="B61" t="str">
        <f>INDEX(A$2:A$20,MATCH(C61,AD$2:AD$20,0))</f>
        <v>Mans Not Trot (IRE)</v>
      </c>
      <c r="C61">
        <f>LARGE(AD$2:AD$20, D61)</f>
        <v>22.5</v>
      </c>
      <c r="D61">
        <v>1</v>
      </c>
      <c r="E61">
        <f>LARGE(AD$2:AD$20, F61)</f>
        <v>13.833600000000001</v>
      </c>
      <c r="F61">
        <v>2</v>
      </c>
      <c r="G61">
        <f t="shared" si="16"/>
        <v>0.38517333333333331</v>
      </c>
      <c r="H61">
        <f t="shared" si="17"/>
        <v>4</v>
      </c>
      <c r="J61">
        <v>10</v>
      </c>
      <c r="K61" t="str">
        <f t="shared" si="0"/>
        <v>Hidden Stash</v>
      </c>
      <c r="L61" t="str">
        <f t="shared" si="0"/>
        <v>Mans Not Trot (IRE)</v>
      </c>
      <c r="M61" t="str">
        <f t="shared" si="0"/>
        <v>Three Cs (IRE)</v>
      </c>
      <c r="N61" t="str">
        <f t="shared" si="1"/>
        <v>Hidden Stash</v>
      </c>
      <c r="O61" t="str">
        <f t="shared" si="2"/>
        <v>Cristal Pallas Cat (IRE)</v>
      </c>
      <c r="P61" t="str">
        <f t="shared" si="3"/>
        <v>Song Of Summer</v>
      </c>
      <c r="Q61" t="str">
        <f t="shared" si="4"/>
        <v>Song Of Summer</v>
      </c>
      <c r="R61" t="str">
        <f t="shared" si="5"/>
        <v>Pams Angel (USA)</v>
      </c>
      <c r="S61" t="str">
        <f t="shared" si="6"/>
        <v>Three Cs (IRE)</v>
      </c>
      <c r="V61">
        <f t="shared" si="7"/>
        <v>32</v>
      </c>
      <c r="W61">
        <f t="shared" si="8"/>
        <v>-19</v>
      </c>
      <c r="X61">
        <f>IF(ISNA(W61),"",W61)</f>
        <v>-19</v>
      </c>
      <c r="Y61">
        <f t="shared" si="10"/>
        <v>4</v>
      </c>
      <c r="Z61">
        <f t="shared" si="10"/>
        <v>5</v>
      </c>
      <c r="AA61">
        <f t="shared" si="10"/>
        <v>2</v>
      </c>
      <c r="AB61">
        <f t="shared" si="11"/>
        <v>5</v>
      </c>
      <c r="AC61">
        <f t="shared" si="12"/>
        <v>3</v>
      </c>
      <c r="AD61">
        <f t="shared" si="13"/>
        <v>3</v>
      </c>
      <c r="AE61">
        <f t="shared" si="14"/>
        <v>7</v>
      </c>
      <c r="AF61">
        <f t="shared" si="14"/>
        <v>3</v>
      </c>
    </row>
    <row r="62" spans="1:33" hidden="1" outlineLevel="1">
      <c r="A62" t="s">
        <v>116</v>
      </c>
      <c r="B62" t="str">
        <f>IF(OR(D2="5f ", D2="6f ", D2="7f ", D2="1m "), B57, IF(J2="2yo", B59, B53))</f>
        <v>Edge (IRE)</v>
      </c>
      <c r="J62">
        <v>11</v>
      </c>
      <c r="K62" t="str">
        <f t="shared" si="0"/>
        <v>Pams Angel (USA)</v>
      </c>
      <c r="L62" t="str">
        <f t="shared" si="0"/>
        <v>Pams Angel (USA)</v>
      </c>
      <c r="M62" t="str">
        <f t="shared" si="0"/>
        <v>Pams Angel (USA)</v>
      </c>
      <c r="N62" t="str">
        <f t="shared" si="1"/>
        <v>Mr Andros</v>
      </c>
      <c r="O62" t="str">
        <f t="shared" si="2"/>
        <v>Sukhovey (USA)</v>
      </c>
      <c r="P62" t="str">
        <f t="shared" si="3"/>
        <v>Cristal Pallas Cat (IRE)</v>
      </c>
      <c r="Q62" t="str">
        <f t="shared" si="4"/>
        <v>Cristal Pallas Cat (IRE)</v>
      </c>
      <c r="R62" t="str">
        <f t="shared" si="5"/>
        <v>Sukhovey (USA)</v>
      </c>
      <c r="S62" t="str">
        <f t="shared" si="6"/>
        <v>Pams Angel (USA)</v>
      </c>
      <c r="V62">
        <f t="shared" si="7"/>
        <v>39</v>
      </c>
      <c r="W62">
        <f t="shared" si="8"/>
        <v>-7</v>
      </c>
      <c r="X62">
        <f t="shared" ref="X62:X80" si="18">IF(ISNA(W62),"",W62)</f>
        <v>-7</v>
      </c>
      <c r="Y62">
        <f t="shared" si="10"/>
        <v>1</v>
      </c>
      <c r="Z62">
        <f t="shared" si="10"/>
        <v>1</v>
      </c>
      <c r="AA62">
        <f t="shared" si="10"/>
        <v>1</v>
      </c>
      <c r="AB62">
        <f t="shared" si="11"/>
        <v>8</v>
      </c>
      <c r="AC62">
        <f t="shared" si="12"/>
        <v>9</v>
      </c>
      <c r="AD62">
        <f t="shared" si="13"/>
        <v>6</v>
      </c>
      <c r="AE62">
        <f t="shared" si="14"/>
        <v>11</v>
      </c>
      <c r="AF62">
        <f t="shared" si="14"/>
        <v>2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Mans Not Trot (IRE)</v>
      </c>
      <c r="C63" t="str">
        <f>IF(G68="Handicap", INDEX(B53:B55,(MATCH(LARGE(D53:D55,3),D53:D55,0))))</f>
        <v>Galloping Hogan (IRE)</v>
      </c>
      <c r="D63" t="str">
        <f>IF(G68="Handicap", INDEX(B53:B55,(MATCH(LARGE(E53:E55,1),E53:E55,0))))</f>
        <v>Edge (IRE)</v>
      </c>
      <c r="G63" t="s">
        <v>68</v>
      </c>
      <c r="H63">
        <f>COUNTIF(A2:A30, "*")</f>
        <v>11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 t="e">
        <f t="shared" si="10"/>
        <v>#N/A</v>
      </c>
      <c r="AB63" t="e">
        <f t="shared" si="11"/>
        <v>#N/A</v>
      </c>
      <c r="AC63" t="e">
        <f t="shared" si="12"/>
        <v>#N/A</v>
      </c>
      <c r="AD63" t="e">
        <f t="shared" si="13"/>
        <v>#N/A</v>
      </c>
      <c r="AE63">
        <f t="shared" si="14"/>
        <v>1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Edge (IRE)</v>
      </c>
      <c r="C64">
        <f>INDEX(AF$2:AF$20,MATCH(B64,A$2:A$20,0))</f>
        <v>2</v>
      </c>
      <c r="D64">
        <v>1</v>
      </c>
      <c r="E64">
        <f>SUMIF(B53:B61, B64, G53:G61)</f>
        <v>0.36334361523949854</v>
      </c>
      <c r="F64">
        <v>0</v>
      </c>
      <c r="G64" t="str">
        <f>K2</f>
        <v>Bet totescoop6 At totesport.com Handicap (Div 2)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>
        <f t="shared" si="14"/>
        <v>1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1m </v>
      </c>
      <c r="H65">
        <f>LARGE(G58:G60, 1)</f>
        <v>0.41732544378698216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>
        <f t="shared" si="14"/>
        <v>1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3429</v>
      </c>
      <c r="H66">
        <f ca="1">LARGE(F53:F55, 1)</f>
        <v>0.80249877712031548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>
        <f t="shared" si="14"/>
        <v>1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Mans Not Trot (IRE)</v>
      </c>
      <c r="F67">
        <f>IF(H63&lt;11, F66+1, F66)</f>
        <v>0</v>
      </c>
      <c r="G67" t="str">
        <f>G2</f>
        <v>Standard</v>
      </c>
      <c r="H67" t="str">
        <f ca="1">INDEX(B53:B55,MATCH(H66,F53:F55,0))</f>
        <v>Mans Not Trot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>
        <f t="shared" si="14"/>
        <v>1</v>
      </c>
      <c r="AF67" t="e">
        <f t="shared" si="14"/>
        <v>#N/A</v>
      </c>
    </row>
    <row r="68" spans="1:32" hidden="1" outlineLevel="1">
      <c r="A68" t="str">
        <f ca="1">INDEX(B62:B67,MODE(MATCH(B62:B67,B62:B67,0)))</f>
        <v>Edge (IRE)</v>
      </c>
      <c r="B68" t="str">
        <f ca="1">IF(ISNA(A68), B56, A68)</f>
        <v>Edge (IRE)</v>
      </c>
      <c r="C68">
        <f ca="1">INDEX(AF$2:AF$20,MATCH(B68,A$2:A$20,0))</f>
        <v>2</v>
      </c>
      <c r="D68">
        <v>1</v>
      </c>
      <c r="F68">
        <f ca="1">IF(E70&gt;0.5, F67+1, F67)</f>
        <v>0</v>
      </c>
      <c r="G68" t="str">
        <f>I2</f>
        <v>Handicap</v>
      </c>
      <c r="H68">
        <f ca="1">IF(G66&gt;10000, G70+1, G70)</f>
        <v>-1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>
        <f t="shared" si="14"/>
        <v>1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Edge (IRE)</v>
      </c>
      <c r="C69">
        <f ca="1">INDEX(AF$2:AF$20,MATCH(B69,A$2:A$20,0))</f>
        <v>2</v>
      </c>
      <c r="D69">
        <v>1</v>
      </c>
      <c r="F69">
        <f ca="1">IF(E70&gt;1, F68+1, F68)</f>
        <v>0</v>
      </c>
      <c r="G69">
        <f ca="1">IF(G66&lt;5000, F70-1, F70)</f>
        <v>-1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>
        <f t="shared" si="14"/>
        <v>1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Edge (IRE)</v>
      </c>
      <c r="C70">
        <f ca="1">INDEX(AF$2:AF$20,MATCH(B70,A$2:A$20,0))</f>
        <v>2</v>
      </c>
      <c r="D70">
        <v>1</v>
      </c>
      <c r="E70">
        <f ca="1">SUMIF(B53:B61, B70, G53:G61)</f>
        <v>0.36334361523949854</v>
      </c>
      <c r="F70">
        <f ca="1">IF(E70&gt;1.5, F69+1, F69)</f>
        <v>0</v>
      </c>
      <c r="G70">
        <f ca="1">IF(H63&gt;15, G69-1, G69)</f>
        <v>-1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>
        <f t="shared" si="14"/>
        <v>1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>
        <f t="shared" si="14"/>
        <v>1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Edge (IRE)</v>
      </c>
      <c r="C72">
        <f>C53</f>
        <v>201.59739999999999</v>
      </c>
      <c r="D72">
        <f>(1/C72)*(C72-C73)</f>
        <v>0.13270260429946021</v>
      </c>
      <c r="E72">
        <f>H53</f>
        <v>2</v>
      </c>
      <c r="F72">
        <f>(E72*10)-10</f>
        <v>10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>
        <f t="shared" si="14"/>
        <v>1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Mans Not Trot (IRE)</v>
      </c>
      <c r="C73">
        <f t="shared" si="19"/>
        <v>174.8449</v>
      </c>
      <c r="D73">
        <f>(1/C73)*(C73-C74)</f>
        <v>5.7293063738204607E-2</v>
      </c>
      <c r="E73">
        <f t="shared" ref="E73:E74" si="20">H54</f>
        <v>4</v>
      </c>
      <c r="F73">
        <f>(E73*10)-10</f>
        <v>30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>
        <f t="shared" si="14"/>
        <v>1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Galloping Hogan (IRE)</v>
      </c>
      <c r="C74">
        <f t="shared" si="19"/>
        <v>164.82749999999999</v>
      </c>
      <c r="E74">
        <f t="shared" si="20"/>
        <v>8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>
        <f t="shared" si="14"/>
        <v>1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>
        <f t="shared" si="14"/>
        <v>1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>
        <f t="shared" si="14"/>
        <v>1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2</v>
      </c>
      <c r="C77">
        <f>SMALL(AF2:AF50, 1)</f>
        <v>2</v>
      </c>
      <c r="D77" t="str">
        <f>IF(G77&lt;=3, "YES", "NO")</f>
        <v>YES</v>
      </c>
      <c r="E77">
        <f>IF(C77=0,SMALL(AF2:AF49,2), C77)</f>
        <v>2</v>
      </c>
      <c r="F77">
        <f>IF(E77=0, SMALL(AF2:AF49, 3), E77)</f>
        <v>2</v>
      </c>
      <c r="G77">
        <f>IF(F77=0, SMALL(AF2:AF49, 4), F77)</f>
        <v>2</v>
      </c>
      <c r="H77" t="str">
        <f>INDEX(A2:A50, MATCH(G77, AF2:AF50, 0))</f>
        <v>Edge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>
        <f t="shared" si="14"/>
        <v>1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201.59739999999999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>
        <f t="shared" si="14"/>
        <v>1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201.59739999999999</v>
      </c>
      <c r="C79">
        <f>C78/B79</f>
        <v>4.9603814334907103E-5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Edge (IRE) is highly rated.</v>
      </c>
      <c r="H79" t="str">
        <f>INDEX(A2:A50, MATCH(B79, AE2:AE50, 0))</f>
        <v>Edge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>
        <f t="shared" si="14"/>
        <v>1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18.984999999999999</v>
      </c>
      <c r="C80">
        <f>(B81-B80)+0.01</f>
        <v>0.01</v>
      </c>
      <c r="D80" t="str">
        <f>D2</f>
        <v xml:space="preserve">1m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>
        <f t="shared" si="14"/>
        <v>1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18.984999999999999</v>
      </c>
      <c r="C81">
        <f>C80/B81</f>
        <v>5.267316302343956E-4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Pams Angel (USA)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Chelmsford City</v>
      </c>
    </row>
    <row r="82" spans="1:19" hidden="1" outlineLevel="1">
      <c r="A82" t="s">
        <v>110</v>
      </c>
      <c r="B82">
        <f>INDEX(M2:M49, MATCH(H77, A2:A49, 0))</f>
        <v>71.2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71.2</v>
      </c>
      <c r="C83">
        <f>C82/B83</f>
        <v>1.4044943820224718E-4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Edge (IRE)is the form horse.</v>
      </c>
      <c r="H83" t="str">
        <f>INDEX(A2:A50,MATCH(B83,INDEX(M2:M50,0)))</f>
        <v>Pams Angel (USA)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1.4931000000000001</v>
      </c>
      <c r="C84">
        <f>(B85-B84)+0.01</f>
        <v>1.0521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2.5352000000000001</v>
      </c>
      <c r="C85">
        <f>C84/B85</f>
        <v>0.41499684443041968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Pams Angel (USA)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12.6045</v>
      </c>
      <c r="C86">
        <f>(B87-B86)+0.01</f>
        <v>9.9055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22.5</v>
      </c>
      <c r="C87">
        <f>C86/B87</f>
        <v>0.44024444444444444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Mans Not Trot (IRE) is 44.02% ahead of Edge (IRE). </v>
      </c>
      <c r="H87" t="str">
        <f>INDEX(A2:A50, MATCH(B87, AD2:AD50, 0))</f>
        <v>Mans Not Trot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1.9991000000000001</v>
      </c>
      <c r="C88">
        <f>B89-B88</f>
        <v>0.97079999999999989</v>
      </c>
      <c r="H88" t="str">
        <f>INDEX(X2:X50, MATCH(B88, Y2:Y50, 0))</f>
        <v>Donohoe, Stephen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2.9699</v>
      </c>
      <c r="C89">
        <f>C88/B89</f>
        <v>0.32687969291895347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Watson, Jason is 32.69% ahead of Donohoe, Stephen. </v>
      </c>
      <c r="H89" t="str">
        <f>INDEX(X2:X50, MATCH(B89, Y2:Y50, 0))</f>
        <v>Watson, Jason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48</v>
      </c>
      <c r="C90">
        <f>(B91-B90)+0.01</f>
        <v>6.2202000000000002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54.2102</v>
      </c>
      <c r="C91">
        <f>(C90+0.01)/(B91+0.01)</f>
        <v>0.11490551491879411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Hidden Stash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110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0.20910000000000001</v>
      </c>
    </row>
    <row r="96" spans="1:19" hidden="1" outlineLevel="1">
      <c r="A96" t="s">
        <v>70</v>
      </c>
      <c r="B96">
        <f>INDEX(Sheet1!H:H, MATCH($A$51, Sheet1!$A:$A,0))</f>
        <v>0.2</v>
      </c>
      <c r="C96" t="b">
        <f>IF(AND($B$94&gt;15,B96&gt;0.25),B55)</f>
        <v>0</v>
      </c>
      <c r="D96">
        <f t="shared" ref="D96:D101" si="22">RANK(B96, B$96:B$101, 2)</f>
        <v>6</v>
      </c>
      <c r="E96">
        <f t="shared" ref="E96:E101" si="23">7-D96</f>
        <v>1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0.1636</v>
      </c>
      <c r="C97" t="b">
        <f>IF(AND($B$94&gt;15,B97&gt;0.25),B56)</f>
        <v>0</v>
      </c>
      <c r="D97">
        <f t="shared" si="22"/>
        <v>3</v>
      </c>
      <c r="E97">
        <f t="shared" si="23"/>
        <v>4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9.0899999999999995E-2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0.14549999999999999</v>
      </c>
      <c r="C99" t="b">
        <f>IF(AND($B$94&gt;15,B99&gt;0.25),B59)</f>
        <v>0</v>
      </c>
      <c r="D99">
        <f t="shared" si="22"/>
        <v>2</v>
      </c>
      <c r="E99">
        <f t="shared" si="23"/>
        <v>5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0.18179999999999999</v>
      </c>
      <c r="C100" t="b">
        <f>IF(AND($B$94&gt;15,B100&gt;0.25),B58)</f>
        <v>0</v>
      </c>
      <c r="D100">
        <f t="shared" si="22"/>
        <v>4</v>
      </c>
      <c r="E100">
        <f t="shared" si="23"/>
        <v>3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0.18179999999999999</v>
      </c>
      <c r="C101" t="b">
        <f>IF(AND($B$94&gt;15,B101&gt;0.25),B60)</f>
        <v>0</v>
      </c>
      <c r="D101">
        <f t="shared" si="22"/>
        <v>4</v>
      </c>
      <c r="E101">
        <f t="shared" si="23"/>
        <v>3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2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2" width="22.7109375" bestFit="1" customWidth="1"/>
    <col min="3" max="3" width="15.28515625" bestFit="1" customWidth="1"/>
    <col min="4" max="4" width="12" bestFit="1" customWidth="1"/>
    <col min="5" max="5" width="10.85546875" bestFit="1" customWidth="1"/>
    <col min="6" max="6" width="13.28515625" bestFit="1" customWidth="1"/>
    <col min="7" max="7" width="89" bestFit="1" customWidth="1"/>
    <col min="8" max="8" width="22.7109375" bestFit="1" customWidth="1"/>
    <col min="9" max="9" width="10.140625" bestFit="1" customWidth="1"/>
    <col min="10" max="10" width="16.28515625" bestFit="1" customWidth="1"/>
    <col min="11" max="11" width="38.28515625" bestFit="1" customWidth="1"/>
    <col min="12" max="19" width="22.71093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6.85546875" bestFit="1" customWidth="1"/>
    <col min="25" max="25" width="14.42578125" bestFit="1" customWidth="1"/>
    <col min="26" max="26" width="15.28515625" bestFit="1" customWidth="1"/>
    <col min="27" max="27" width="15" bestFit="1" customWidth="1"/>
    <col min="28" max="28" width="19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1634</v>
      </c>
      <c r="B2" s="1">
        <v>0.84375</v>
      </c>
      <c r="C2" t="s">
        <v>181</v>
      </c>
      <c r="D2" t="s">
        <v>1632</v>
      </c>
      <c r="E2" t="s">
        <v>230</v>
      </c>
      <c r="F2">
        <v>5434</v>
      </c>
      <c r="G2" t="s">
        <v>1481</v>
      </c>
      <c r="H2" t="s">
        <v>1482</v>
      </c>
      <c r="I2" s="3" t="s">
        <v>5</v>
      </c>
      <c r="J2" t="s">
        <v>778</v>
      </c>
      <c r="K2" t="s">
        <v>1633</v>
      </c>
      <c r="L2">
        <v>4</v>
      </c>
      <c r="M2">
        <v>76.7</v>
      </c>
      <c r="N2">
        <v>63.44</v>
      </c>
      <c r="O2">
        <v>23.089200000000002</v>
      </c>
      <c r="P2">
        <v>9.5380000000000003</v>
      </c>
      <c r="Q2">
        <v>4.5183999999999997</v>
      </c>
      <c r="R2">
        <v>4.2957000000000001</v>
      </c>
      <c r="S2">
        <v>2.1743999999999999</v>
      </c>
      <c r="T2">
        <v>2.4584999999999999</v>
      </c>
      <c r="U2">
        <v>1.6573</v>
      </c>
      <c r="V2">
        <v>0.93340000000000001</v>
      </c>
      <c r="W2">
        <v>18.370699999999999</v>
      </c>
      <c r="X2" t="s">
        <v>1264</v>
      </c>
      <c r="Y2">
        <v>5.1388999999999996</v>
      </c>
      <c r="Z2" t="s">
        <v>1265</v>
      </c>
      <c r="AA2">
        <v>1.5134000000000001</v>
      </c>
      <c r="AB2" t="s">
        <v>729</v>
      </c>
      <c r="AC2">
        <v>2.1410999999999998</v>
      </c>
      <c r="AD2">
        <v>15.8302</v>
      </c>
      <c r="AE2">
        <v>231.79929999999999</v>
      </c>
      <c r="AF2">
        <v>4</v>
      </c>
      <c r="AG2">
        <v>63</v>
      </c>
    </row>
    <row r="3" spans="1:33">
      <c r="A3" t="s">
        <v>1635</v>
      </c>
      <c r="B3" s="1">
        <v>0.84375</v>
      </c>
      <c r="C3" t="s">
        <v>181</v>
      </c>
      <c r="D3" t="s">
        <v>1632</v>
      </c>
      <c r="E3" t="s">
        <v>230</v>
      </c>
      <c r="F3">
        <v>5434</v>
      </c>
      <c r="G3" t="s">
        <v>1481</v>
      </c>
      <c r="H3" t="s">
        <v>1482</v>
      </c>
      <c r="I3" s="3" t="s">
        <v>5</v>
      </c>
      <c r="J3" t="s">
        <v>778</v>
      </c>
      <c r="K3" t="s">
        <v>1633</v>
      </c>
      <c r="L3">
        <v>3</v>
      </c>
      <c r="M3">
        <v>79.061199999999999</v>
      </c>
      <c r="N3">
        <v>54.951999999999998</v>
      </c>
      <c r="O3">
        <v>25.784500000000001</v>
      </c>
      <c r="P3">
        <v>9.6265999999999998</v>
      </c>
      <c r="Q3">
        <v>6.2435999999999998</v>
      </c>
      <c r="R3">
        <v>5.6006999999999998</v>
      </c>
      <c r="S3">
        <v>3.1520000000000001</v>
      </c>
      <c r="T3">
        <v>1.498</v>
      </c>
      <c r="U3">
        <v>0</v>
      </c>
      <c r="V3">
        <v>0</v>
      </c>
      <c r="W3">
        <v>19.850000000000001</v>
      </c>
      <c r="X3" t="s">
        <v>959</v>
      </c>
      <c r="Y3">
        <v>1.2776000000000001</v>
      </c>
      <c r="Z3" t="s">
        <v>1389</v>
      </c>
      <c r="AA3">
        <v>2.4946000000000002</v>
      </c>
      <c r="AB3" t="s">
        <v>1626</v>
      </c>
      <c r="AC3">
        <v>1.4409000000000001</v>
      </c>
      <c r="AD3">
        <v>12.7</v>
      </c>
      <c r="AE3">
        <v>227.0488</v>
      </c>
      <c r="AF3">
        <v>2.75</v>
      </c>
      <c r="AG3">
        <v>72</v>
      </c>
    </row>
    <row r="4" spans="1:33">
      <c r="A4" t="s">
        <v>1636</v>
      </c>
      <c r="B4" s="1">
        <v>0.84375</v>
      </c>
      <c r="C4" t="s">
        <v>181</v>
      </c>
      <c r="D4" t="s">
        <v>1632</v>
      </c>
      <c r="E4" t="s">
        <v>230</v>
      </c>
      <c r="F4">
        <v>5434</v>
      </c>
      <c r="G4" t="s">
        <v>1481</v>
      </c>
      <c r="H4" t="s">
        <v>1482</v>
      </c>
      <c r="I4" s="3" t="s">
        <v>5</v>
      </c>
      <c r="J4" t="s">
        <v>778</v>
      </c>
      <c r="K4" t="s">
        <v>1633</v>
      </c>
      <c r="L4">
        <v>5</v>
      </c>
      <c r="M4">
        <v>74.959999999999994</v>
      </c>
      <c r="N4">
        <v>42.989400000000003</v>
      </c>
      <c r="O4">
        <v>25.154199999999999</v>
      </c>
      <c r="P4">
        <v>13.536</v>
      </c>
      <c r="Q4">
        <v>7.1180000000000003</v>
      </c>
      <c r="R4">
        <v>6.2899000000000003</v>
      </c>
      <c r="S4">
        <v>4.0865</v>
      </c>
      <c r="T4">
        <v>1.1556</v>
      </c>
      <c r="U4">
        <v>1.095</v>
      </c>
      <c r="V4">
        <v>1.6583000000000001</v>
      </c>
      <c r="W4">
        <v>18.791399999999999</v>
      </c>
      <c r="X4" t="s">
        <v>1637</v>
      </c>
      <c r="Y4">
        <v>2.3548</v>
      </c>
      <c r="Z4" t="s">
        <v>1638</v>
      </c>
      <c r="AA4">
        <v>1.2017</v>
      </c>
      <c r="AB4" t="s">
        <v>1639</v>
      </c>
      <c r="AC4">
        <v>1.5984</v>
      </c>
      <c r="AD4">
        <v>19.8963</v>
      </c>
      <c r="AE4">
        <v>221.88550000000001</v>
      </c>
      <c r="AF4">
        <v>6.5</v>
      </c>
      <c r="AG4">
        <v>69</v>
      </c>
    </row>
    <row r="5" spans="1:33">
      <c r="A5" t="s">
        <v>1640</v>
      </c>
      <c r="B5" s="1">
        <v>0.84375</v>
      </c>
      <c r="C5" t="s">
        <v>181</v>
      </c>
      <c r="D5" t="s">
        <v>1632</v>
      </c>
      <c r="E5" t="s">
        <v>230</v>
      </c>
      <c r="F5">
        <v>5434</v>
      </c>
      <c r="G5" t="s">
        <v>1481</v>
      </c>
      <c r="H5" t="s">
        <v>1482</v>
      </c>
      <c r="I5" s="3" t="s">
        <v>5</v>
      </c>
      <c r="J5" t="s">
        <v>778</v>
      </c>
      <c r="K5" t="s">
        <v>1633</v>
      </c>
      <c r="L5">
        <v>3</v>
      </c>
      <c r="M5">
        <v>58.26</v>
      </c>
      <c r="N5">
        <v>62.717599999999997</v>
      </c>
      <c r="O5">
        <v>28.059799999999999</v>
      </c>
      <c r="P5">
        <v>6.2008999999999999</v>
      </c>
      <c r="Q5">
        <v>4.4339000000000004</v>
      </c>
      <c r="R5">
        <v>4.1542000000000003</v>
      </c>
      <c r="S5">
        <v>3.9064999999999999</v>
      </c>
      <c r="T5">
        <v>2.4773000000000001</v>
      </c>
      <c r="U5">
        <v>2.5066000000000002</v>
      </c>
      <c r="V5">
        <v>1.7415</v>
      </c>
      <c r="W5">
        <v>19.765000000000001</v>
      </c>
      <c r="X5" t="s">
        <v>1489</v>
      </c>
      <c r="Y5">
        <v>2.1234999999999999</v>
      </c>
      <c r="Z5" t="s">
        <v>1507</v>
      </c>
      <c r="AA5">
        <v>3.0505</v>
      </c>
      <c r="AB5" t="s">
        <v>428</v>
      </c>
      <c r="AC5">
        <v>1.1986000000000001</v>
      </c>
      <c r="AD5">
        <v>19.5077</v>
      </c>
      <c r="AE5">
        <v>220.1037</v>
      </c>
      <c r="AF5">
        <v>10</v>
      </c>
      <c r="AG5">
        <v>69</v>
      </c>
    </row>
    <row r="6" spans="1:33">
      <c r="A6" t="s">
        <v>1641</v>
      </c>
      <c r="B6" s="1">
        <v>0.84375</v>
      </c>
      <c r="C6" t="s">
        <v>181</v>
      </c>
      <c r="D6" t="s">
        <v>1632</v>
      </c>
      <c r="E6" t="s">
        <v>230</v>
      </c>
      <c r="F6">
        <v>5434</v>
      </c>
      <c r="G6" t="s">
        <v>1481</v>
      </c>
      <c r="H6" t="s">
        <v>1482</v>
      </c>
      <c r="I6" s="3" t="s">
        <v>5</v>
      </c>
      <c r="J6" t="s">
        <v>778</v>
      </c>
      <c r="K6" t="s">
        <v>1633</v>
      </c>
      <c r="L6">
        <v>3</v>
      </c>
      <c r="M6">
        <v>48.1614</v>
      </c>
      <c r="N6">
        <v>54.746200000000002</v>
      </c>
      <c r="O6">
        <v>35.880000000000003</v>
      </c>
      <c r="P6">
        <v>9.3862000000000005</v>
      </c>
      <c r="Q6">
        <v>7.6760000000000002</v>
      </c>
      <c r="R6">
        <v>3.9845000000000002</v>
      </c>
      <c r="S6">
        <v>4.3936999999999999</v>
      </c>
      <c r="T6">
        <v>2.3439999999999999</v>
      </c>
      <c r="U6">
        <v>1.4555</v>
      </c>
      <c r="V6">
        <v>1.4307000000000001</v>
      </c>
      <c r="W6">
        <v>18.5121</v>
      </c>
      <c r="X6" t="s">
        <v>313</v>
      </c>
      <c r="Y6">
        <v>1.7509999999999999</v>
      </c>
      <c r="Z6" t="s">
        <v>1389</v>
      </c>
      <c r="AA6">
        <v>2.5945999999999998</v>
      </c>
      <c r="AB6" t="s">
        <v>516</v>
      </c>
      <c r="AC6">
        <v>2.1318999999999999</v>
      </c>
      <c r="AD6">
        <v>13.8569</v>
      </c>
      <c r="AE6">
        <v>208.3048</v>
      </c>
      <c r="AF6">
        <v>10</v>
      </c>
      <c r="AG6">
        <v>72</v>
      </c>
    </row>
    <row r="7" spans="1:33">
      <c r="A7" t="s">
        <v>1642</v>
      </c>
      <c r="B7" s="1">
        <v>0.84375</v>
      </c>
      <c r="C7" t="s">
        <v>181</v>
      </c>
      <c r="D7" t="s">
        <v>1632</v>
      </c>
      <c r="E7" t="s">
        <v>230</v>
      </c>
      <c r="F7">
        <v>5434</v>
      </c>
      <c r="G7" t="s">
        <v>1481</v>
      </c>
      <c r="H7" t="s">
        <v>1482</v>
      </c>
      <c r="I7" s="3" t="s">
        <v>5</v>
      </c>
      <c r="J7" t="s">
        <v>778</v>
      </c>
      <c r="K7" t="s">
        <v>1633</v>
      </c>
      <c r="L7">
        <v>3</v>
      </c>
      <c r="M7">
        <v>58.039099999999998</v>
      </c>
      <c r="N7">
        <v>58.688899999999997</v>
      </c>
      <c r="O7">
        <v>18.9162</v>
      </c>
      <c r="P7">
        <v>7.1379999999999999</v>
      </c>
      <c r="Q7">
        <v>5.6073000000000004</v>
      </c>
      <c r="R7">
        <v>4.9528999999999996</v>
      </c>
      <c r="S7">
        <v>2.4649999999999999</v>
      </c>
      <c r="T7">
        <v>1.8403</v>
      </c>
      <c r="U7">
        <v>1.3815999999999999</v>
      </c>
      <c r="V7">
        <v>1.8188</v>
      </c>
      <c r="W7">
        <v>20.481400000000001</v>
      </c>
      <c r="X7" t="s">
        <v>1499</v>
      </c>
      <c r="Y7">
        <v>0.81689999999999996</v>
      </c>
      <c r="Z7" t="s">
        <v>512</v>
      </c>
      <c r="AA7">
        <v>0.25750000000000001</v>
      </c>
      <c r="AB7" t="s">
        <v>256</v>
      </c>
      <c r="AC7">
        <v>1.7475000000000001</v>
      </c>
      <c r="AD7">
        <v>23.002600000000001</v>
      </c>
      <c r="AE7">
        <v>207.154</v>
      </c>
      <c r="AF7">
        <v>16</v>
      </c>
      <c r="AG7">
        <v>72</v>
      </c>
    </row>
    <row r="8" spans="1:33">
      <c r="A8" t="s">
        <v>1643</v>
      </c>
      <c r="B8" s="1">
        <v>0.84375</v>
      </c>
      <c r="C8" t="s">
        <v>181</v>
      </c>
      <c r="D8" t="s">
        <v>1632</v>
      </c>
      <c r="E8" t="s">
        <v>230</v>
      </c>
      <c r="F8">
        <v>5434</v>
      </c>
      <c r="G8" t="s">
        <v>1481</v>
      </c>
      <c r="H8" t="s">
        <v>1482</v>
      </c>
      <c r="I8" s="3" t="s">
        <v>5</v>
      </c>
      <c r="J8" t="s">
        <v>778</v>
      </c>
      <c r="K8" t="s">
        <v>1633</v>
      </c>
      <c r="L8">
        <v>3</v>
      </c>
      <c r="M8">
        <v>58.615000000000002</v>
      </c>
      <c r="N8">
        <v>56.971899999999998</v>
      </c>
      <c r="O8">
        <v>13.327500000000001</v>
      </c>
      <c r="P8">
        <v>9.8224999999999998</v>
      </c>
      <c r="Q8">
        <v>5.6245000000000003</v>
      </c>
      <c r="R8">
        <v>6.274</v>
      </c>
      <c r="S8">
        <v>2.3731</v>
      </c>
      <c r="T8">
        <v>2.1724999999999999</v>
      </c>
      <c r="U8">
        <v>2.0445000000000002</v>
      </c>
      <c r="V8">
        <v>2.2113</v>
      </c>
      <c r="W8">
        <v>18.8536</v>
      </c>
      <c r="X8" t="s">
        <v>1644</v>
      </c>
      <c r="Y8">
        <v>0.63080000000000003</v>
      </c>
      <c r="Z8" t="s">
        <v>1255</v>
      </c>
      <c r="AA8">
        <v>1.7836000000000001</v>
      </c>
      <c r="AB8" t="s">
        <v>256</v>
      </c>
      <c r="AC8">
        <v>1.7475000000000001</v>
      </c>
      <c r="AD8">
        <v>23.848600000000001</v>
      </c>
      <c r="AE8">
        <v>206.30090000000001</v>
      </c>
      <c r="AF8">
        <v>7</v>
      </c>
      <c r="AG8">
        <v>67</v>
      </c>
    </row>
    <row r="9" spans="1:33">
      <c r="A9" t="s">
        <v>1645</v>
      </c>
      <c r="B9" s="1">
        <v>0.84375</v>
      </c>
      <c r="C9" t="s">
        <v>181</v>
      </c>
      <c r="D9" t="s">
        <v>1632</v>
      </c>
      <c r="E9" t="s">
        <v>230</v>
      </c>
      <c r="F9">
        <v>5434</v>
      </c>
      <c r="G9" t="s">
        <v>1481</v>
      </c>
      <c r="H9" t="s">
        <v>1482</v>
      </c>
      <c r="I9" s="3" t="s">
        <v>5</v>
      </c>
      <c r="J9" t="s">
        <v>778</v>
      </c>
      <c r="K9" t="s">
        <v>1633</v>
      </c>
      <c r="L9">
        <v>3</v>
      </c>
      <c r="M9">
        <v>61.72</v>
      </c>
      <c r="N9">
        <v>44.116</v>
      </c>
      <c r="O9">
        <v>18.752800000000001</v>
      </c>
      <c r="P9">
        <v>10.1478</v>
      </c>
      <c r="Q9">
        <v>6.0225999999999997</v>
      </c>
      <c r="R9">
        <v>5.0579999999999998</v>
      </c>
      <c r="S9">
        <v>4.7397999999999998</v>
      </c>
      <c r="T9">
        <v>2.5484</v>
      </c>
      <c r="U9">
        <v>1.8048</v>
      </c>
      <c r="V9">
        <v>1.7798</v>
      </c>
      <c r="W9">
        <v>20.099299999999999</v>
      </c>
      <c r="X9" t="s">
        <v>1494</v>
      </c>
      <c r="Y9">
        <v>2.1520000000000001</v>
      </c>
      <c r="Z9" t="s">
        <v>1511</v>
      </c>
      <c r="AA9">
        <v>0.53010000000000002</v>
      </c>
      <c r="AB9" t="s">
        <v>264</v>
      </c>
      <c r="AC9">
        <v>1.6392</v>
      </c>
      <c r="AD9">
        <v>14.0328</v>
      </c>
      <c r="AE9">
        <v>195.14330000000001</v>
      </c>
      <c r="AF9">
        <v>14</v>
      </c>
      <c r="AG9">
        <v>72</v>
      </c>
    </row>
    <row r="10" spans="1:33">
      <c r="A10" t="s">
        <v>1646</v>
      </c>
      <c r="B10" s="1">
        <v>0.84375</v>
      </c>
      <c r="C10" t="s">
        <v>181</v>
      </c>
      <c r="D10" t="s">
        <v>1632</v>
      </c>
      <c r="E10" t="s">
        <v>230</v>
      </c>
      <c r="F10">
        <v>5434</v>
      </c>
      <c r="G10" t="s">
        <v>1481</v>
      </c>
      <c r="H10" t="s">
        <v>1482</v>
      </c>
      <c r="I10" s="3" t="s">
        <v>5</v>
      </c>
      <c r="J10" t="s">
        <v>778</v>
      </c>
      <c r="K10" t="s">
        <v>1633</v>
      </c>
      <c r="L10">
        <v>3</v>
      </c>
      <c r="M10">
        <v>46.722799999999999</v>
      </c>
      <c r="N10">
        <v>34.590200000000003</v>
      </c>
      <c r="O10">
        <v>19.523099999999999</v>
      </c>
      <c r="P10">
        <v>8.1026000000000007</v>
      </c>
      <c r="Q10">
        <v>5.1345000000000001</v>
      </c>
      <c r="R10">
        <v>3.7669000000000001</v>
      </c>
      <c r="S10">
        <v>4.1689999999999996</v>
      </c>
      <c r="T10">
        <v>1.3886000000000001</v>
      </c>
      <c r="U10">
        <v>1.3081</v>
      </c>
      <c r="V10">
        <v>1.9591000000000001</v>
      </c>
      <c r="W10">
        <v>17.202100000000002</v>
      </c>
      <c r="X10" t="s">
        <v>1647</v>
      </c>
      <c r="Y10">
        <v>2.0461</v>
      </c>
      <c r="Z10" t="s">
        <v>1563</v>
      </c>
      <c r="AA10">
        <v>1.3636999999999999</v>
      </c>
      <c r="AB10" t="s">
        <v>319</v>
      </c>
      <c r="AC10">
        <v>2.1991999999999998</v>
      </c>
      <c r="AD10">
        <v>21.603899999999999</v>
      </c>
      <c r="AE10">
        <v>171.08</v>
      </c>
      <c r="AF10">
        <v>20</v>
      </c>
      <c r="AG10">
        <v>68</v>
      </c>
    </row>
    <row r="11" spans="1:33">
      <c r="A11" t="s">
        <v>1648</v>
      </c>
      <c r="B11" s="1">
        <v>0.84375</v>
      </c>
      <c r="C11" t="s">
        <v>181</v>
      </c>
      <c r="D11" t="s">
        <v>1632</v>
      </c>
      <c r="E11" t="s">
        <v>230</v>
      </c>
      <c r="F11">
        <v>5434</v>
      </c>
      <c r="G11" t="s">
        <v>1481</v>
      </c>
      <c r="H11" t="s">
        <v>1482</v>
      </c>
      <c r="I11" s="3" t="s">
        <v>5</v>
      </c>
      <c r="J11" t="s">
        <v>778</v>
      </c>
      <c r="K11" t="s">
        <v>1633</v>
      </c>
      <c r="L11">
        <v>4</v>
      </c>
      <c r="M11">
        <v>34.619999999999997</v>
      </c>
      <c r="N11">
        <v>42.963200000000001</v>
      </c>
      <c r="O11">
        <v>21.988</v>
      </c>
      <c r="P11">
        <v>5.9947999999999997</v>
      </c>
      <c r="Q11">
        <v>5.1521999999999997</v>
      </c>
      <c r="R11">
        <v>5.3175999999999997</v>
      </c>
      <c r="S11">
        <v>2.3933</v>
      </c>
      <c r="T11">
        <v>1.101</v>
      </c>
      <c r="U11">
        <v>1.2699</v>
      </c>
      <c r="V11">
        <v>1.5681</v>
      </c>
      <c r="W11">
        <v>16.124300000000002</v>
      </c>
      <c r="X11" t="s">
        <v>674</v>
      </c>
      <c r="Y11">
        <v>3.3637000000000001</v>
      </c>
      <c r="Z11" t="s">
        <v>1649</v>
      </c>
      <c r="AA11">
        <v>1.3643000000000001</v>
      </c>
      <c r="AB11" t="s">
        <v>319</v>
      </c>
      <c r="AC11">
        <v>2.0630000000000002</v>
      </c>
      <c r="AD11">
        <v>21.223199999999999</v>
      </c>
      <c r="AE11">
        <v>166.50649999999999</v>
      </c>
      <c r="AF11">
        <v>14</v>
      </c>
      <c r="AG11">
        <v>62</v>
      </c>
    </row>
    <row r="12" spans="1:33">
      <c r="A12" t="s">
        <v>1650</v>
      </c>
      <c r="B12" s="1">
        <v>0.84375</v>
      </c>
      <c r="C12" t="s">
        <v>181</v>
      </c>
      <c r="D12" t="s">
        <v>1632</v>
      </c>
      <c r="E12" t="s">
        <v>230</v>
      </c>
      <c r="F12">
        <v>5434</v>
      </c>
      <c r="G12" t="s">
        <v>1481</v>
      </c>
      <c r="H12" t="s">
        <v>1482</v>
      </c>
      <c r="I12" s="3" t="s">
        <v>5</v>
      </c>
      <c r="J12" t="s">
        <v>778</v>
      </c>
      <c r="K12" t="s">
        <v>1633</v>
      </c>
      <c r="L12">
        <v>4</v>
      </c>
      <c r="M12">
        <v>47.337000000000003</v>
      </c>
      <c r="N12">
        <v>36.566000000000003</v>
      </c>
      <c r="O12">
        <v>19.578700000000001</v>
      </c>
      <c r="P12">
        <v>6.9160000000000004</v>
      </c>
      <c r="Q12">
        <v>4.7206999999999999</v>
      </c>
      <c r="R12">
        <v>3.8411</v>
      </c>
      <c r="S12">
        <v>2.4943</v>
      </c>
      <c r="T12">
        <v>2.6392000000000002</v>
      </c>
      <c r="U12">
        <v>1.9259999999999999</v>
      </c>
      <c r="V12">
        <v>1.5101</v>
      </c>
      <c r="W12">
        <v>13.824299999999999</v>
      </c>
      <c r="X12" t="s">
        <v>1549</v>
      </c>
      <c r="Y12">
        <v>1.1189</v>
      </c>
      <c r="Z12" t="s">
        <v>1574</v>
      </c>
      <c r="AA12">
        <v>0.32379999999999998</v>
      </c>
      <c r="AB12" t="s">
        <v>396</v>
      </c>
      <c r="AC12">
        <v>1.7383</v>
      </c>
      <c r="AD12">
        <v>18.782900000000001</v>
      </c>
      <c r="AE12">
        <v>163.31739999999999</v>
      </c>
      <c r="AF12">
        <v>20</v>
      </c>
      <c r="AG12">
        <v>70</v>
      </c>
    </row>
    <row r="13" spans="1:33">
      <c r="A13" t="s">
        <v>1651</v>
      </c>
      <c r="B13" s="1">
        <v>0.84375</v>
      </c>
      <c r="C13" t="s">
        <v>181</v>
      </c>
      <c r="D13" t="s">
        <v>1632</v>
      </c>
      <c r="E13" t="s">
        <v>230</v>
      </c>
      <c r="F13">
        <v>5434</v>
      </c>
      <c r="G13" t="s">
        <v>1481</v>
      </c>
      <c r="H13" t="s">
        <v>1482</v>
      </c>
      <c r="I13" s="3" t="s">
        <v>5</v>
      </c>
      <c r="J13" t="s">
        <v>778</v>
      </c>
      <c r="K13" t="s">
        <v>1633</v>
      </c>
      <c r="L13">
        <v>3</v>
      </c>
      <c r="M13">
        <v>43.975999999999999</v>
      </c>
      <c r="N13">
        <v>33.420299999999997</v>
      </c>
      <c r="O13">
        <v>20.241399999999999</v>
      </c>
      <c r="P13">
        <v>4.5240999999999998</v>
      </c>
      <c r="Q13">
        <v>4.2831000000000001</v>
      </c>
      <c r="R13">
        <v>3.7233999999999998</v>
      </c>
      <c r="S13">
        <v>3.7938999999999998</v>
      </c>
      <c r="T13">
        <v>0</v>
      </c>
      <c r="U13">
        <v>0</v>
      </c>
      <c r="V13">
        <v>0</v>
      </c>
      <c r="W13">
        <v>15.436400000000001</v>
      </c>
      <c r="X13" t="s">
        <v>1497</v>
      </c>
      <c r="Y13">
        <v>1.4293</v>
      </c>
      <c r="Z13" t="s">
        <v>1652</v>
      </c>
      <c r="AA13">
        <v>1.8071999999999999</v>
      </c>
      <c r="AB13" t="s">
        <v>264</v>
      </c>
      <c r="AC13">
        <v>1.6392</v>
      </c>
      <c r="AD13">
        <v>17.922799999999999</v>
      </c>
      <c r="AE13">
        <v>156.30029999999999</v>
      </c>
      <c r="AF13">
        <v>20</v>
      </c>
      <c r="AG13">
        <v>60</v>
      </c>
    </row>
    <row r="51" spans="1:33" hidden="1" outlineLevel="1">
      <c r="A51" t="str">
        <f>C2</f>
        <v>Chelmsford City</v>
      </c>
      <c r="B51">
        <f>B2</f>
        <v>0.84375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Lalania</v>
      </c>
      <c r="L52" t="str">
        <f t="shared" si="0"/>
        <v>Impart</v>
      </c>
      <c r="M52" t="str">
        <f t="shared" si="0"/>
        <v>Wiff Waff</v>
      </c>
      <c r="N52" t="str">
        <f t="shared" ref="N52:N91" si="1">INDEX($A$2:$A$20,(MATCH(LARGE(W$2:W$20,$J52),W$2:W$20,0)))</f>
        <v>Big Time Maybe (IRE)</v>
      </c>
      <c r="O52" t="str">
        <f t="shared" ref="O52:O91" si="2">INDEX($A$2:$A$20,(MATCH(LARGE(AA$2:AA$20,$J52),AA$2:AA$20,0)))</f>
        <v>Kaths Lustre</v>
      </c>
      <c r="P52" t="str">
        <f t="shared" ref="P52:P91" si="3">INDEX($A$2:$A$20,(MATCH(LARGE(Y$2:Y$20,$J52),Y$2:Y$20,0)))</f>
        <v>Impart</v>
      </c>
      <c r="Q52" t="str">
        <f t="shared" ref="Q52:Q91" si="4">INDEX($A$2:$A$20,(MATCH(LARGE(Y$2:Y$20,$J52),Y$2:Y$20,0)))</f>
        <v>Impart</v>
      </c>
      <c r="R52" t="str">
        <f t="shared" ref="R52:R91" si="5">INDEX($A$2:$A$20,(MATCH(LARGE(AD$2:AD$20,$J52),AD$2:AD$20,0)))</f>
        <v>Its All A Joke (IRE)</v>
      </c>
      <c r="S52" t="str">
        <f t="shared" ref="S52:S80" si="6">A2</f>
        <v>Impart</v>
      </c>
      <c r="V52">
        <f t="shared" ref="V52:V80" si="7">SUM(Y52:AF52)</f>
        <v>70</v>
      </c>
      <c r="W52">
        <f t="shared" ref="W52:W80" si="8">V52-AG2</f>
        <v>7</v>
      </c>
      <c r="X52">
        <f t="shared" ref="X52:X60" si="9">IF(ISNA(W52),"",W52)</f>
        <v>7</v>
      </c>
      <c r="Y52">
        <f t="shared" ref="Y52:AA80" si="10">(($H$63+1)-(RANK(M2,M$2:M$30)))</f>
        <v>11</v>
      </c>
      <c r="Z52">
        <f t="shared" si="10"/>
        <v>12</v>
      </c>
      <c r="AA52">
        <f t="shared" si="10"/>
        <v>8</v>
      </c>
      <c r="AB52">
        <f t="shared" ref="AB52:AB80" si="11">(($H$63+1)-(RANK(W2,W$2:W$30)))</f>
        <v>5</v>
      </c>
      <c r="AC52">
        <f t="shared" ref="AC52:AC80" si="12">(($H$63+1)-(RANK(Y2,Y$2:Y$30)))</f>
        <v>12</v>
      </c>
      <c r="AD52">
        <f t="shared" ref="AD52:AD80" si="13">(($H$63+1)-(RANK(AA2,AA$2:AA$30)))</f>
        <v>7</v>
      </c>
      <c r="AE52">
        <f t="shared" ref="AE52:AF80" si="14">(($H$63+1)-(RANK(AC2,AC$2:AC$30)))</f>
        <v>11</v>
      </c>
      <c r="AF52">
        <f t="shared" si="14"/>
        <v>4</v>
      </c>
      <c r="AG52" t="str">
        <f>INDEX(S52:S92, MATCH(LARGE(X52:X92, 1),X52:X92, 0))</f>
        <v>Impart</v>
      </c>
    </row>
    <row r="53" spans="1:33" hidden="1" outlineLevel="1">
      <c r="A53" t="s">
        <v>43</v>
      </c>
      <c r="B53" t="str">
        <f>A2</f>
        <v>Impart</v>
      </c>
      <c r="C53">
        <f>AE2</f>
        <v>231.79929999999999</v>
      </c>
      <c r="D53">
        <f>AG2</f>
        <v>63</v>
      </c>
      <c r="E53">
        <f>C53-D53</f>
        <v>168.79929999999999</v>
      </c>
      <c r="F53">
        <f>SUMIF(B53:B61, B53, G53:G61)</f>
        <v>0.36593759961866873</v>
      </c>
      <c r="G53">
        <f>(1/C53)*(C53-C54)</f>
        <v>2.0494022199376741E-2</v>
      </c>
      <c r="H53">
        <f>AF2</f>
        <v>4</v>
      </c>
      <c r="J53">
        <v>2</v>
      </c>
      <c r="K53" t="str">
        <f t="shared" si="0"/>
        <v>Impart</v>
      </c>
      <c r="L53" t="str">
        <f t="shared" si="0"/>
        <v>Kaths Lustre</v>
      </c>
      <c r="M53" t="str">
        <f t="shared" si="0"/>
        <v>Kaths Lustre</v>
      </c>
      <c r="N53" t="str">
        <f t="shared" si="1"/>
        <v>Rockies Spirit</v>
      </c>
      <c r="O53" t="str">
        <f t="shared" si="2"/>
        <v>Wiff Waff</v>
      </c>
      <c r="P53" t="str">
        <f t="shared" si="3"/>
        <v>Fareeq</v>
      </c>
      <c r="Q53" t="str">
        <f t="shared" si="4"/>
        <v>Fareeq</v>
      </c>
      <c r="R53" t="str">
        <f t="shared" si="5"/>
        <v>Big Time Maybe (IRE)</v>
      </c>
      <c r="S53" t="str">
        <f t="shared" si="6"/>
        <v>Lalania</v>
      </c>
      <c r="V53">
        <f t="shared" si="7"/>
        <v>57</v>
      </c>
      <c r="W53">
        <f t="shared" si="8"/>
        <v>-15</v>
      </c>
      <c r="X53">
        <f t="shared" si="9"/>
        <v>-15</v>
      </c>
      <c r="Y53">
        <f t="shared" si="10"/>
        <v>12</v>
      </c>
      <c r="Z53">
        <f t="shared" si="10"/>
        <v>8</v>
      </c>
      <c r="AA53">
        <f t="shared" si="10"/>
        <v>10</v>
      </c>
      <c r="AB53">
        <f t="shared" si="11"/>
        <v>10</v>
      </c>
      <c r="AC53">
        <f t="shared" si="12"/>
        <v>4</v>
      </c>
      <c r="AD53">
        <f t="shared" si="13"/>
        <v>10</v>
      </c>
      <c r="AE53">
        <f t="shared" si="14"/>
        <v>2</v>
      </c>
      <c r="AF53">
        <f t="shared" si="14"/>
        <v>1</v>
      </c>
    </row>
    <row r="54" spans="1:33" hidden="1" outlineLevel="1">
      <c r="A54" t="s">
        <v>44</v>
      </c>
      <c r="B54" t="str">
        <f>A3</f>
        <v>Lalania</v>
      </c>
      <c r="C54">
        <f>AE3</f>
        <v>227.0488</v>
      </c>
      <c r="D54">
        <f>AG3</f>
        <v>72</v>
      </c>
      <c r="E54">
        <f t="shared" ref="E54:E55" si="15">C54-D54</f>
        <v>155.0488</v>
      </c>
      <c r="F54">
        <f ca="1">SUMIF(B53:B64, B54, G53:G61)</f>
        <v>2.986547130577321E-2</v>
      </c>
      <c r="H54">
        <f>AF3</f>
        <v>2.75</v>
      </c>
      <c r="J54">
        <v>3</v>
      </c>
      <c r="K54" t="str">
        <f t="shared" si="0"/>
        <v>Look Surprised</v>
      </c>
      <c r="L54" t="str">
        <f t="shared" si="0"/>
        <v>Big Time Maybe (IRE)</v>
      </c>
      <c r="M54" t="str">
        <f t="shared" si="0"/>
        <v>Lalania</v>
      </c>
      <c r="N54" t="str">
        <f t="shared" si="1"/>
        <v>Lalania</v>
      </c>
      <c r="O54" t="str">
        <f t="shared" si="2"/>
        <v>Lalania</v>
      </c>
      <c r="P54" t="str">
        <f t="shared" si="3"/>
        <v>Look Surprised</v>
      </c>
      <c r="Q54" t="str">
        <f t="shared" si="4"/>
        <v>Look Surprised</v>
      </c>
      <c r="R54" t="str">
        <f t="shared" si="5"/>
        <v>Angel of The South (IRE)</v>
      </c>
      <c r="S54" t="str">
        <f t="shared" si="6"/>
        <v>Look Surprised</v>
      </c>
      <c r="V54">
        <f t="shared" si="7"/>
        <v>56</v>
      </c>
      <c r="W54">
        <f t="shared" si="8"/>
        <v>-13</v>
      </c>
      <c r="X54">
        <f t="shared" si="9"/>
        <v>-13</v>
      </c>
      <c r="Y54">
        <f t="shared" si="10"/>
        <v>10</v>
      </c>
      <c r="Z54">
        <f t="shared" si="10"/>
        <v>5</v>
      </c>
      <c r="AA54">
        <f t="shared" si="10"/>
        <v>9</v>
      </c>
      <c r="AB54">
        <f t="shared" si="11"/>
        <v>7</v>
      </c>
      <c r="AC54">
        <f t="shared" si="12"/>
        <v>10</v>
      </c>
      <c r="AD54">
        <f t="shared" si="13"/>
        <v>4</v>
      </c>
      <c r="AE54">
        <f t="shared" si="14"/>
        <v>3</v>
      </c>
      <c r="AF54">
        <f t="shared" si="14"/>
        <v>8</v>
      </c>
    </row>
    <row r="55" spans="1:33" hidden="1" outlineLevel="1">
      <c r="A55" t="s">
        <v>45</v>
      </c>
      <c r="B55" t="str">
        <f>A4</f>
        <v>Look Surprised</v>
      </c>
      <c r="C55">
        <f>AE4</f>
        <v>221.88550000000001</v>
      </c>
      <c r="D55">
        <f>AG4</f>
        <v>69</v>
      </c>
      <c r="E55">
        <f t="shared" si="15"/>
        <v>152.88550000000001</v>
      </c>
      <c r="F55">
        <f ca="1">SUMIF(B53:B64, B55, G53:G61)</f>
        <v>0</v>
      </c>
      <c r="H55">
        <f>AF4</f>
        <v>6.5</v>
      </c>
      <c r="J55">
        <v>4</v>
      </c>
      <c r="K55" t="str">
        <f t="shared" si="0"/>
        <v>Rockies Spirit</v>
      </c>
      <c r="L55" t="str">
        <f t="shared" si="0"/>
        <v>Its All A Joke (IRE)</v>
      </c>
      <c r="M55" t="str">
        <f t="shared" si="0"/>
        <v>Look Surprised</v>
      </c>
      <c r="N55" t="str">
        <f t="shared" si="1"/>
        <v>Kaths Lustre</v>
      </c>
      <c r="O55" t="str">
        <f t="shared" si="2"/>
        <v>Awsaaf</v>
      </c>
      <c r="P55" t="str">
        <f t="shared" si="3"/>
        <v>Rockies Spirit</v>
      </c>
      <c r="Q55" t="str">
        <f t="shared" si="4"/>
        <v>Rockies Spirit</v>
      </c>
      <c r="R55" t="str">
        <f t="shared" si="5"/>
        <v>Fareeq</v>
      </c>
      <c r="S55" t="str">
        <f t="shared" si="6"/>
        <v>Kaths Lustre</v>
      </c>
      <c r="V55">
        <f t="shared" si="7"/>
        <v>66</v>
      </c>
      <c r="W55">
        <f t="shared" si="8"/>
        <v>-3</v>
      </c>
      <c r="X55">
        <f t="shared" si="9"/>
        <v>-3</v>
      </c>
      <c r="Y55">
        <f t="shared" si="10"/>
        <v>7</v>
      </c>
      <c r="Z55">
        <f t="shared" si="10"/>
        <v>11</v>
      </c>
      <c r="AA55">
        <f t="shared" si="10"/>
        <v>11</v>
      </c>
      <c r="AB55">
        <f t="shared" si="11"/>
        <v>9</v>
      </c>
      <c r="AC55">
        <f t="shared" si="12"/>
        <v>8</v>
      </c>
      <c r="AD55">
        <f t="shared" si="13"/>
        <v>12</v>
      </c>
      <c r="AE55">
        <f t="shared" si="14"/>
        <v>1</v>
      </c>
      <c r="AF55">
        <f t="shared" si="14"/>
        <v>7</v>
      </c>
    </row>
    <row r="56" spans="1:33" hidden="1" outlineLevel="1">
      <c r="A56" t="s">
        <v>46</v>
      </c>
      <c r="B56" t="str">
        <f>INDEX(A$2:A$20,MATCH(C56,M$2:M$20,0))</f>
        <v>Lalania</v>
      </c>
      <c r="C56">
        <f>LARGE(M$2:M$20, D56)</f>
        <v>79.061199999999999</v>
      </c>
      <c r="D56">
        <v>1</v>
      </c>
      <c r="E56">
        <f>LARGE(M$2:M$20, F56)</f>
        <v>76.7</v>
      </c>
      <c r="F56">
        <v>2</v>
      </c>
      <c r="G56">
        <f t="shared" ref="G56:G61" si="16">IF(C56&gt;0, (1/C56)*(C56-E56), 0.1)</f>
        <v>2.986547130577321E-2</v>
      </c>
      <c r="H56">
        <f t="shared" ref="H56:H61" si="17">INDEX(AF$2:AF$20,MATCH(B56,A$2:A$20,0))</f>
        <v>2.75</v>
      </c>
      <c r="J56">
        <v>5</v>
      </c>
      <c r="K56" t="str">
        <f t="shared" si="0"/>
        <v>Its All A Joke (IRE)</v>
      </c>
      <c r="L56" t="str">
        <f t="shared" si="0"/>
        <v>Lalania</v>
      </c>
      <c r="M56" t="str">
        <f t="shared" si="0"/>
        <v>Impart</v>
      </c>
      <c r="N56" t="str">
        <f t="shared" si="1"/>
        <v>Its All A Joke (IRE)</v>
      </c>
      <c r="O56" t="str">
        <f t="shared" si="2"/>
        <v>Its All A Joke (IRE)</v>
      </c>
      <c r="P56" t="str">
        <f t="shared" si="3"/>
        <v>Kaths Lustre</v>
      </c>
      <c r="Q56" t="str">
        <f t="shared" si="4"/>
        <v>Kaths Lustre</v>
      </c>
      <c r="R56" t="str">
        <f t="shared" si="5"/>
        <v>Look Surprised</v>
      </c>
      <c r="S56" t="str">
        <f t="shared" si="6"/>
        <v>Wiff Waff</v>
      </c>
      <c r="V56">
        <f t="shared" si="7"/>
        <v>59</v>
      </c>
      <c r="W56">
        <f t="shared" si="8"/>
        <v>-13</v>
      </c>
      <c r="X56">
        <f t="shared" si="9"/>
        <v>-13</v>
      </c>
      <c r="Y56">
        <f t="shared" si="10"/>
        <v>5</v>
      </c>
      <c r="Z56">
        <f t="shared" si="10"/>
        <v>7</v>
      </c>
      <c r="AA56">
        <f t="shared" si="10"/>
        <v>12</v>
      </c>
      <c r="AB56">
        <f t="shared" si="11"/>
        <v>6</v>
      </c>
      <c r="AC56">
        <f t="shared" si="12"/>
        <v>6</v>
      </c>
      <c r="AD56">
        <f t="shared" si="13"/>
        <v>11</v>
      </c>
      <c r="AE56">
        <f t="shared" si="14"/>
        <v>10</v>
      </c>
      <c r="AF56">
        <f t="shared" si="14"/>
        <v>2</v>
      </c>
    </row>
    <row r="57" spans="1:33" hidden="1" outlineLevel="1">
      <c r="A57" t="s">
        <v>25</v>
      </c>
      <c r="B57" t="str">
        <f>INDEX(A$2:A$20,MATCH(C57,W$2:W$20,0))</f>
        <v>Big Time Maybe (IRE)</v>
      </c>
      <c r="C57">
        <f>LARGE(W$2:W$20, D57)</f>
        <v>20.481400000000001</v>
      </c>
      <c r="D57">
        <v>1</v>
      </c>
      <c r="E57">
        <f>LARGE(W$2:W$20, F57)</f>
        <v>20.099299999999999</v>
      </c>
      <c r="F57">
        <v>2</v>
      </c>
      <c r="G57">
        <f t="shared" si="16"/>
        <v>1.8655951253332349E-2</v>
      </c>
      <c r="H57">
        <f t="shared" si="17"/>
        <v>16</v>
      </c>
      <c r="J57">
        <v>6</v>
      </c>
      <c r="K57" t="str">
        <f t="shared" si="0"/>
        <v>Kaths Lustre</v>
      </c>
      <c r="L57" t="str">
        <f t="shared" si="0"/>
        <v>Wiff Waff</v>
      </c>
      <c r="M57" t="str">
        <f t="shared" si="0"/>
        <v>Fareeq</v>
      </c>
      <c r="N57" t="str">
        <f t="shared" si="1"/>
        <v>Look Surprised</v>
      </c>
      <c r="O57" t="str">
        <f t="shared" si="2"/>
        <v>Impart</v>
      </c>
      <c r="P57" t="str">
        <f t="shared" si="3"/>
        <v>Angel of The South (IRE)</v>
      </c>
      <c r="Q57" t="str">
        <f t="shared" si="4"/>
        <v>Angel of The South (IRE)</v>
      </c>
      <c r="R57" t="str">
        <f t="shared" si="5"/>
        <v>Kaths Lustre</v>
      </c>
      <c r="S57" t="str">
        <f t="shared" si="6"/>
        <v>Big Time Maybe (IRE)</v>
      </c>
      <c r="V57">
        <f t="shared" si="7"/>
        <v>53</v>
      </c>
      <c r="W57">
        <f t="shared" si="8"/>
        <v>-19</v>
      </c>
      <c r="X57">
        <f t="shared" si="9"/>
        <v>-19</v>
      </c>
      <c r="Y57">
        <f t="shared" si="10"/>
        <v>6</v>
      </c>
      <c r="Z57">
        <f t="shared" si="10"/>
        <v>10</v>
      </c>
      <c r="AA57">
        <f t="shared" si="10"/>
        <v>3</v>
      </c>
      <c r="AB57">
        <f t="shared" si="11"/>
        <v>12</v>
      </c>
      <c r="AC57">
        <f t="shared" si="12"/>
        <v>2</v>
      </c>
      <c r="AD57">
        <f t="shared" si="13"/>
        <v>1</v>
      </c>
      <c r="AE57">
        <f t="shared" si="14"/>
        <v>8</v>
      </c>
      <c r="AF57">
        <f t="shared" si="14"/>
        <v>11</v>
      </c>
    </row>
    <row r="58" spans="1:33" hidden="1" outlineLevel="1">
      <c r="A58" t="s">
        <v>28</v>
      </c>
      <c r="B58" t="str">
        <f>INDEX(A$2:A$20,MATCH(C58,AA$2:AA$20,0))</f>
        <v>Kaths Lustre</v>
      </c>
      <c r="C58">
        <f>LARGE(AA$2:AA$20, D58)</f>
        <v>3.0505</v>
      </c>
      <c r="D58">
        <v>1</v>
      </c>
      <c r="E58">
        <f>LARGE(AA$2:AA$20, F58)</f>
        <v>2.5945999999999998</v>
      </c>
      <c r="F58">
        <v>2</v>
      </c>
      <c r="G58">
        <f t="shared" si="16"/>
        <v>0.14945090968693664</v>
      </c>
      <c r="H58">
        <f t="shared" si="17"/>
        <v>10</v>
      </c>
      <c r="J58">
        <v>7</v>
      </c>
      <c r="K58" t="str">
        <f t="shared" si="0"/>
        <v>Big Time Maybe (IRE)</v>
      </c>
      <c r="L58" t="str">
        <f t="shared" si="0"/>
        <v>Rockies Spirit</v>
      </c>
      <c r="M58" t="str">
        <f t="shared" si="0"/>
        <v>Awsaaf</v>
      </c>
      <c r="N58" t="str">
        <f t="shared" si="1"/>
        <v>Wiff Waff</v>
      </c>
      <c r="O58" t="str">
        <f t="shared" si="2"/>
        <v>Fareeq</v>
      </c>
      <c r="P58" t="str">
        <f t="shared" si="3"/>
        <v>Wiff Waff</v>
      </c>
      <c r="Q58" t="str">
        <f t="shared" si="4"/>
        <v>Wiff Waff</v>
      </c>
      <c r="R58" t="str">
        <f t="shared" si="5"/>
        <v>Nautical Haven</v>
      </c>
      <c r="S58" t="str">
        <f t="shared" si="6"/>
        <v>Its All A Joke (IRE)</v>
      </c>
      <c r="V58">
        <f t="shared" si="7"/>
        <v>55</v>
      </c>
      <c r="W58">
        <f t="shared" si="8"/>
        <v>-12</v>
      </c>
      <c r="X58">
        <f t="shared" si="9"/>
        <v>-12</v>
      </c>
      <c r="Y58">
        <f t="shared" si="10"/>
        <v>8</v>
      </c>
      <c r="Z58">
        <f t="shared" si="10"/>
        <v>9</v>
      </c>
      <c r="AA58">
        <f t="shared" si="10"/>
        <v>1</v>
      </c>
      <c r="AB58">
        <f t="shared" si="11"/>
        <v>8</v>
      </c>
      <c r="AC58">
        <f t="shared" si="12"/>
        <v>1</v>
      </c>
      <c r="AD58">
        <f t="shared" si="13"/>
        <v>8</v>
      </c>
      <c r="AE58">
        <f t="shared" si="14"/>
        <v>8</v>
      </c>
      <c r="AF58">
        <f t="shared" si="14"/>
        <v>12</v>
      </c>
    </row>
    <row r="59" spans="1:33" hidden="1" outlineLevel="1">
      <c r="A59" t="s">
        <v>30</v>
      </c>
      <c r="B59" t="str">
        <f>INDEX(A$2:A$20,MATCH(C59,AC$2:AC$20,0))</f>
        <v>Angel of The South (IRE)</v>
      </c>
      <c r="C59">
        <f>LARGE(AC$2:AC$20, D59)</f>
        <v>2.1991999999999998</v>
      </c>
      <c r="D59">
        <v>1</v>
      </c>
      <c r="E59">
        <f>LARGE(AC$2:AC$20, F59)</f>
        <v>2.1410999999999998</v>
      </c>
      <c r="F59">
        <v>2</v>
      </c>
      <c r="G59">
        <f t="shared" si="16"/>
        <v>2.6418697708257569E-2</v>
      </c>
      <c r="H59">
        <f t="shared" si="17"/>
        <v>20</v>
      </c>
      <c r="J59">
        <v>8</v>
      </c>
      <c r="K59" t="str">
        <f t="shared" si="0"/>
        <v>Wiff Waff</v>
      </c>
      <c r="L59" t="str">
        <f t="shared" si="0"/>
        <v>Look Surprised</v>
      </c>
      <c r="M59" t="str">
        <f t="shared" si="0"/>
        <v>Nautical Haven</v>
      </c>
      <c r="N59" t="str">
        <f t="shared" si="1"/>
        <v>Impart</v>
      </c>
      <c r="O59" t="str">
        <f t="shared" si="2"/>
        <v>Angel of The South (IRE)</v>
      </c>
      <c r="P59" t="str">
        <f t="shared" si="3"/>
        <v>Awsaaf</v>
      </c>
      <c r="Q59" t="str">
        <f t="shared" si="4"/>
        <v>Awsaaf</v>
      </c>
      <c r="R59" t="str">
        <f t="shared" si="5"/>
        <v>Awsaaf</v>
      </c>
      <c r="S59" t="str">
        <f t="shared" si="6"/>
        <v>Rockies Spirit</v>
      </c>
      <c r="V59">
        <f t="shared" si="7"/>
        <v>48</v>
      </c>
      <c r="W59">
        <f t="shared" si="8"/>
        <v>-24</v>
      </c>
      <c r="X59">
        <f t="shared" si="9"/>
        <v>-24</v>
      </c>
      <c r="Y59">
        <f t="shared" si="10"/>
        <v>9</v>
      </c>
      <c r="Z59">
        <f t="shared" si="10"/>
        <v>6</v>
      </c>
      <c r="AA59">
        <f t="shared" si="10"/>
        <v>2</v>
      </c>
      <c r="AB59">
        <f t="shared" si="11"/>
        <v>11</v>
      </c>
      <c r="AC59">
        <f t="shared" si="12"/>
        <v>9</v>
      </c>
      <c r="AD59">
        <f t="shared" si="13"/>
        <v>3</v>
      </c>
      <c r="AE59">
        <f t="shared" si="14"/>
        <v>5</v>
      </c>
      <c r="AF59">
        <f t="shared" si="14"/>
        <v>3</v>
      </c>
    </row>
    <row r="60" spans="1:33" hidden="1" outlineLevel="1">
      <c r="A60" t="s">
        <v>26</v>
      </c>
      <c r="B60" t="str">
        <f>INDEX(A$2:A$20,MATCH(C60,Y$2:Y$20,0))</f>
        <v>Impart</v>
      </c>
      <c r="C60">
        <f>LARGE(Y$2:Y$20, D60)</f>
        <v>5.1388999999999996</v>
      </c>
      <c r="D60">
        <v>1</v>
      </c>
      <c r="E60">
        <f>LARGE(Y$2:Y$20, F60)</f>
        <v>3.3637000000000001</v>
      </c>
      <c r="F60">
        <v>2</v>
      </c>
      <c r="G60">
        <f t="shared" si="16"/>
        <v>0.34544357741929199</v>
      </c>
      <c r="H60">
        <f t="shared" si="17"/>
        <v>4</v>
      </c>
      <c r="J60">
        <v>9</v>
      </c>
      <c r="K60" t="str">
        <f t="shared" si="0"/>
        <v>Nautical Haven</v>
      </c>
      <c r="L60" t="str">
        <f t="shared" si="0"/>
        <v>Fareeq</v>
      </c>
      <c r="M60" t="str">
        <f t="shared" si="0"/>
        <v>Angel of The South (IRE)</v>
      </c>
      <c r="N60" t="str">
        <f t="shared" si="1"/>
        <v>Angel of The South (IRE)</v>
      </c>
      <c r="O60" t="str">
        <f t="shared" si="2"/>
        <v>Look Surprised</v>
      </c>
      <c r="P60" t="str">
        <f t="shared" si="3"/>
        <v>Lalania</v>
      </c>
      <c r="Q60" t="str">
        <f t="shared" si="4"/>
        <v>Lalania</v>
      </c>
      <c r="R60" t="str">
        <f t="shared" si="5"/>
        <v>Impart</v>
      </c>
      <c r="S60" t="str">
        <f t="shared" si="6"/>
        <v>Angel of The South (IRE)</v>
      </c>
      <c r="V60">
        <f t="shared" si="7"/>
        <v>47</v>
      </c>
      <c r="W60">
        <f t="shared" si="8"/>
        <v>-21</v>
      </c>
      <c r="X60">
        <f t="shared" si="9"/>
        <v>-21</v>
      </c>
      <c r="Y60">
        <f t="shared" si="10"/>
        <v>3</v>
      </c>
      <c r="Z60">
        <f t="shared" si="10"/>
        <v>2</v>
      </c>
      <c r="AA60">
        <f t="shared" si="10"/>
        <v>4</v>
      </c>
      <c r="AB60">
        <f t="shared" si="11"/>
        <v>4</v>
      </c>
      <c r="AC60">
        <f t="shared" si="12"/>
        <v>7</v>
      </c>
      <c r="AD60">
        <f t="shared" si="13"/>
        <v>5</v>
      </c>
      <c r="AE60">
        <f t="shared" si="14"/>
        <v>12</v>
      </c>
      <c r="AF60">
        <f t="shared" si="14"/>
        <v>10</v>
      </c>
    </row>
    <row r="61" spans="1:33" hidden="1" outlineLevel="1">
      <c r="A61" t="s">
        <v>47</v>
      </c>
      <c r="B61" t="str">
        <f>INDEX(A$2:A$20,MATCH(C61,AD$2:AD$20,0))</f>
        <v>Its All A Joke (IRE)</v>
      </c>
      <c r="C61">
        <f>LARGE(AD$2:AD$20, D61)</f>
        <v>23.848600000000001</v>
      </c>
      <c r="D61">
        <v>1</v>
      </c>
      <c r="E61">
        <f>LARGE(AD$2:AD$20, F61)</f>
        <v>23.002600000000001</v>
      </c>
      <c r="F61">
        <v>2</v>
      </c>
      <c r="G61">
        <f t="shared" si="16"/>
        <v>3.5473780431555732E-2</v>
      </c>
      <c r="H61">
        <f t="shared" si="17"/>
        <v>7</v>
      </c>
      <c r="J61">
        <v>10</v>
      </c>
      <c r="K61" t="str">
        <f t="shared" si="0"/>
        <v>Angel of The South (IRE)</v>
      </c>
      <c r="L61" t="str">
        <f t="shared" si="0"/>
        <v>Nautical Haven</v>
      </c>
      <c r="M61" t="str">
        <f t="shared" si="0"/>
        <v>Big Time Maybe (IRE)</v>
      </c>
      <c r="N61" t="str">
        <f t="shared" si="1"/>
        <v>Fareeq</v>
      </c>
      <c r="O61" t="str">
        <f t="shared" si="2"/>
        <v>Rockies Spirit</v>
      </c>
      <c r="P61" t="str">
        <f t="shared" si="3"/>
        <v>Nautical Haven</v>
      </c>
      <c r="Q61" t="str">
        <f t="shared" si="4"/>
        <v>Nautical Haven</v>
      </c>
      <c r="R61" t="str">
        <f t="shared" si="5"/>
        <v>Rockies Spirit</v>
      </c>
      <c r="S61" t="str">
        <f t="shared" si="6"/>
        <v>Fareeq</v>
      </c>
      <c r="V61">
        <f t="shared" si="7"/>
        <v>50</v>
      </c>
      <c r="W61">
        <f t="shared" si="8"/>
        <v>-12</v>
      </c>
      <c r="X61">
        <f>IF(ISNA(W61),"",W61)</f>
        <v>-12</v>
      </c>
      <c r="Y61">
        <f t="shared" si="10"/>
        <v>1</v>
      </c>
      <c r="Z61">
        <f t="shared" si="10"/>
        <v>4</v>
      </c>
      <c r="AA61">
        <f t="shared" si="10"/>
        <v>7</v>
      </c>
      <c r="AB61">
        <f t="shared" si="11"/>
        <v>3</v>
      </c>
      <c r="AC61">
        <f t="shared" si="12"/>
        <v>11</v>
      </c>
      <c r="AD61">
        <f t="shared" si="13"/>
        <v>6</v>
      </c>
      <c r="AE61">
        <f t="shared" si="14"/>
        <v>9</v>
      </c>
      <c r="AF61">
        <f t="shared" si="14"/>
        <v>9</v>
      </c>
    </row>
    <row r="62" spans="1:33" hidden="1" outlineLevel="1">
      <c r="A62" t="s">
        <v>116</v>
      </c>
      <c r="B62" t="str">
        <f>IF(OR(D2="5f ", D2="6f ", D2="7f ", D2="1m "), B57, IF(J2="2yo", B59, B53))</f>
        <v>Big Time Maybe (IRE)</v>
      </c>
      <c r="J62">
        <v>11</v>
      </c>
      <c r="K62" t="str">
        <f t="shared" si="0"/>
        <v>Awsaaf</v>
      </c>
      <c r="L62" t="str">
        <f t="shared" si="0"/>
        <v>Angel of The South (IRE)</v>
      </c>
      <c r="M62" t="str">
        <f t="shared" si="0"/>
        <v>Rockies Spirit</v>
      </c>
      <c r="N62" t="str">
        <f t="shared" si="1"/>
        <v>Awsaaf</v>
      </c>
      <c r="O62" t="str">
        <f t="shared" si="2"/>
        <v>Nautical Haven</v>
      </c>
      <c r="P62" t="str">
        <f t="shared" si="3"/>
        <v>Big Time Maybe (IRE)</v>
      </c>
      <c r="Q62" t="str">
        <f t="shared" si="4"/>
        <v>Big Time Maybe (IRE)</v>
      </c>
      <c r="R62" t="str">
        <f t="shared" si="5"/>
        <v>Wiff Waff</v>
      </c>
      <c r="S62" t="str">
        <f t="shared" si="6"/>
        <v>Nautical Haven</v>
      </c>
      <c r="V62">
        <f t="shared" si="7"/>
        <v>30</v>
      </c>
      <c r="W62">
        <f t="shared" si="8"/>
        <v>-40</v>
      </c>
      <c r="X62">
        <f t="shared" ref="X62:X80" si="18">IF(ISNA(W62),"",W62)</f>
        <v>-40</v>
      </c>
      <c r="Y62">
        <f t="shared" si="10"/>
        <v>4</v>
      </c>
      <c r="Z62">
        <f t="shared" si="10"/>
        <v>3</v>
      </c>
      <c r="AA62">
        <f t="shared" si="10"/>
        <v>5</v>
      </c>
      <c r="AB62">
        <f t="shared" si="11"/>
        <v>1</v>
      </c>
      <c r="AC62">
        <f t="shared" si="12"/>
        <v>3</v>
      </c>
      <c r="AD62">
        <f t="shared" si="13"/>
        <v>2</v>
      </c>
      <c r="AE62">
        <f t="shared" si="14"/>
        <v>6</v>
      </c>
      <c r="AF62">
        <f t="shared" si="14"/>
        <v>6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Kaths Lustre</v>
      </c>
      <c r="C63" t="str">
        <f>IF(G68="Handicap", INDEX(B53:B55,(MATCH(LARGE(D53:D55,3),D53:D55,0))))</f>
        <v>Impart</v>
      </c>
      <c r="D63" t="str">
        <f>IF(G68="Handicap", INDEX(B53:B55,(MATCH(LARGE(E53:E55,1),E53:E55,0))))</f>
        <v>Impart</v>
      </c>
      <c r="G63" t="s">
        <v>68</v>
      </c>
      <c r="H63">
        <f>COUNTIF(A2:A30, "*")</f>
        <v>12</v>
      </c>
      <c r="J63">
        <v>12</v>
      </c>
      <c r="K63" t="str">
        <f t="shared" si="0"/>
        <v>Fareeq</v>
      </c>
      <c r="L63" t="str">
        <f t="shared" si="0"/>
        <v>Awsaaf</v>
      </c>
      <c r="M63" t="str">
        <f t="shared" si="0"/>
        <v>Its All A Joke (IRE)</v>
      </c>
      <c r="N63" t="str">
        <f t="shared" si="1"/>
        <v>Nautical Haven</v>
      </c>
      <c r="O63" t="str">
        <f t="shared" si="2"/>
        <v>Big Time Maybe (IRE)</v>
      </c>
      <c r="P63" t="str">
        <f t="shared" si="3"/>
        <v>Its All A Joke (IRE)</v>
      </c>
      <c r="Q63" t="str">
        <f t="shared" si="4"/>
        <v>Its All A Joke (IRE)</v>
      </c>
      <c r="R63" t="str">
        <f t="shared" si="5"/>
        <v>Lalania</v>
      </c>
      <c r="S63" t="str">
        <f t="shared" si="6"/>
        <v>Awsaaf</v>
      </c>
      <c r="V63">
        <f t="shared" si="7"/>
        <v>35</v>
      </c>
      <c r="W63">
        <f t="shared" si="8"/>
        <v>-25</v>
      </c>
      <c r="X63">
        <f t="shared" si="18"/>
        <v>-25</v>
      </c>
      <c r="Y63">
        <f t="shared" si="10"/>
        <v>2</v>
      </c>
      <c r="Z63">
        <f t="shared" si="10"/>
        <v>1</v>
      </c>
      <c r="AA63">
        <f t="shared" si="10"/>
        <v>6</v>
      </c>
      <c r="AB63">
        <f t="shared" si="11"/>
        <v>2</v>
      </c>
      <c r="AC63">
        <f t="shared" si="12"/>
        <v>5</v>
      </c>
      <c r="AD63">
        <f t="shared" si="13"/>
        <v>9</v>
      </c>
      <c r="AE63">
        <f t="shared" si="14"/>
        <v>5</v>
      </c>
      <c r="AF63">
        <f t="shared" si="14"/>
        <v>5</v>
      </c>
    </row>
    <row r="64" spans="1:33" hidden="1" outlineLevel="1">
      <c r="A64" t="s">
        <v>48</v>
      </c>
      <c r="B64" t="str">
        <f>INDEX(B53:B63,MODE(MATCH(B53:B63,B53:B63,0)))</f>
        <v>Impart</v>
      </c>
      <c r="C64">
        <f>INDEX(AF$2:AF$20,MATCH(B64,A$2:A$20,0))</f>
        <v>4</v>
      </c>
      <c r="D64">
        <v>1</v>
      </c>
      <c r="E64">
        <f>SUMIF(B53:B61, B64, G53:G61)</f>
        <v>0.36593759961866873</v>
      </c>
      <c r="F64">
        <v>0</v>
      </c>
      <c r="G64" t="str">
        <f>K2</f>
        <v>Book Your Christmas Party Here Handicap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5f </v>
      </c>
      <c r="H65">
        <f>LARGE(G58:G60, 1)</f>
        <v>0.34544357741929199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5434</v>
      </c>
      <c r="H66">
        <f ca="1">LARGE(F53:F55, 1)</f>
        <v>0.36593759961866873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Impart</v>
      </c>
      <c r="F67">
        <f>IF(H63&lt;11, F66+1, F66)</f>
        <v>0</v>
      </c>
      <c r="G67" t="str">
        <f>G2</f>
        <v>Standard</v>
      </c>
      <c r="H67" t="str">
        <f ca="1">INDEX(B53:B55,MATCH(H66,F53:F55,0))</f>
        <v>Impart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Impart</v>
      </c>
      <c r="B68" t="str">
        <f ca="1">IF(ISNA(A68), B56, A68)</f>
        <v>Impart</v>
      </c>
      <c r="C68">
        <f ca="1">INDEX(AF$2:AF$20,MATCH(B68,A$2:A$20,0))</f>
        <v>4</v>
      </c>
      <c r="D68">
        <v>1</v>
      </c>
      <c r="F68">
        <f ca="1">IF(E70&gt;0.5, F67+1, F67)</f>
        <v>0</v>
      </c>
      <c r="G68" t="str">
        <f>I2</f>
        <v>Handicap</v>
      </c>
      <c r="H68">
        <f ca="1">IF(G66&gt;10000, G70+1, G70)</f>
        <v>0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Impart</v>
      </c>
      <c r="C69">
        <f ca="1">INDEX(AF$2:AF$20,MATCH(B69,A$2:A$20,0))</f>
        <v>4</v>
      </c>
      <c r="D69">
        <v>1</v>
      </c>
      <c r="F69">
        <f ca="1">IF(E70&gt;1, F68+1, F68)</f>
        <v>0</v>
      </c>
      <c r="G69">
        <f ca="1">IF(G66&lt;5000, F70-1, F70)</f>
        <v>0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Impart</v>
      </c>
      <c r="C70">
        <f ca="1">INDEX(AF$2:AF$20,MATCH(B70,A$2:A$20,0))</f>
        <v>4</v>
      </c>
      <c r="D70">
        <v>1</v>
      </c>
      <c r="E70">
        <f ca="1">SUMIF(B53:B61, B70, G53:G61)</f>
        <v>0.36593759961866873</v>
      </c>
      <c r="F70">
        <f ca="1">IF(E70&gt;1.5, F69+1, F69)</f>
        <v>0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Impart</v>
      </c>
      <c r="C72">
        <f>C53</f>
        <v>231.79929999999999</v>
      </c>
      <c r="D72">
        <f>(1/C72)*(C72-C73)</f>
        <v>2.0494022199376741E-2</v>
      </c>
      <c r="E72">
        <f>H53</f>
        <v>4</v>
      </c>
      <c r="F72">
        <f>(E72*10)-10</f>
        <v>30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Lalania</v>
      </c>
      <c r="C73">
        <f t="shared" si="19"/>
        <v>227.0488</v>
      </c>
      <c r="D73">
        <f>(1/C73)*(C73-C74)</f>
        <v>2.2740926179746348E-2</v>
      </c>
      <c r="E73">
        <f t="shared" ref="E73:E74" si="20">H54</f>
        <v>2.75</v>
      </c>
      <c r="F73">
        <f>(E73*10)-10</f>
        <v>17.5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Look Surprised</v>
      </c>
      <c r="C74">
        <f t="shared" si="19"/>
        <v>221.88550000000001</v>
      </c>
      <c r="E74">
        <f t="shared" si="20"/>
        <v>6.5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2.75</v>
      </c>
      <c r="C77">
        <f>SMALL(AF2:AF50, 1)</f>
        <v>2.75</v>
      </c>
      <c r="D77" t="str">
        <f>IF(G77&lt;=3, "YES", "NO")</f>
        <v>YES</v>
      </c>
      <c r="E77">
        <f>IF(C77=0,SMALL(AF2:AF49,2), C77)</f>
        <v>2.75</v>
      </c>
      <c r="F77">
        <f>IF(E77=0, SMALL(AF2:AF49, 3), E77)</f>
        <v>2.75</v>
      </c>
      <c r="G77">
        <f>IF(F77=0, SMALL(AF2:AF49, 4), F77)</f>
        <v>2.75</v>
      </c>
      <c r="H77" t="str">
        <f>INDEX(A2:A50, MATCH(G77, AF2:AF50, 0))</f>
        <v>Lalania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227.0488</v>
      </c>
      <c r="C78">
        <f>(B79-B78)+0.01</f>
        <v>4.760499999999988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231.79929999999999</v>
      </c>
      <c r="C79">
        <f>C78/B79</f>
        <v>2.053716296813661E-2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Lalania is highly rated.</v>
      </c>
      <c r="H79" t="str">
        <f>INDEX(A2:A50, MATCH(B79, AE2:AE50, 0))</f>
        <v>Impart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19.850000000000001</v>
      </c>
      <c r="C80">
        <f>(B81-B80)+0.01</f>
        <v>0.6413999999999993</v>
      </c>
      <c r="D80" t="str">
        <f>D2</f>
        <v xml:space="preserve">5f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20.481400000000001</v>
      </c>
      <c r="C81">
        <f>C80/B81</f>
        <v>3.1316218617867882E-2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Awsaaf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Chelmsford City</v>
      </c>
    </row>
    <row r="82" spans="1:19" hidden="1" outlineLevel="1">
      <c r="A82" t="s">
        <v>110</v>
      </c>
      <c r="B82">
        <f>INDEX(M2:M49, MATCH(H77, A2:A49, 0))</f>
        <v>79.061199999999999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79.061199999999999</v>
      </c>
      <c r="C83">
        <f>C82/B83</f>
        <v>1.2648429318047285E-4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Lalaniais the form horse.</v>
      </c>
      <c r="H83" t="str">
        <f>INDEX(A2:A50,MATCH(B83,INDEX(M2:M50,0)))</f>
        <v>Awsaaf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1.4409000000000001</v>
      </c>
      <c r="C84">
        <f>(B85-B84)+0.01</f>
        <v>0.76829999999999976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2.1991999999999998</v>
      </c>
      <c r="C85">
        <f>C84/B85</f>
        <v>0.34935431065842115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Angel of The South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12.7</v>
      </c>
      <c r="C86">
        <f>(B87-B86)+0.01</f>
        <v>11.158600000000002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23.848600000000001</v>
      </c>
      <c r="C87">
        <f>C86/B87</f>
        <v>0.46789329352666409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Its All A Joke (IRE) is 46.79% ahead of Lalania. </v>
      </c>
      <c r="H87" t="str">
        <f>INDEX(A2:A50, MATCH(B87, AD2:AD50, 0))</f>
        <v>Its All A Joke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1.2776000000000001</v>
      </c>
      <c r="C88">
        <f>B89-B88</f>
        <v>3.8612999999999995</v>
      </c>
      <c r="H88" t="str">
        <f>INDEX(X2:X50, MATCH(B88, Y2:Y50, 0))</f>
        <v>Probert, David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5.1388999999999996</v>
      </c>
      <c r="C89">
        <f>C88/B89</f>
        <v>0.75138648348868431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Jones, Liam is 75.14% ahead of Probert, David. </v>
      </c>
      <c r="H89" t="str">
        <f>INDEX(X2:X50, MATCH(B89, Y2:Y50, 0))</f>
        <v>Jones, Liam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54.951999999999998</v>
      </c>
      <c r="C90">
        <f>(B91-B90)+0.01</f>
        <v>8.4979999999999993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63.44</v>
      </c>
      <c r="C91">
        <f>(C90+0.01)/(B91+0.01)</f>
        <v>0.13408983451536644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Impart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110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0.20910000000000001</v>
      </c>
    </row>
    <row r="96" spans="1:19" hidden="1" outlineLevel="1">
      <c r="A96" t="s">
        <v>70</v>
      </c>
      <c r="B96">
        <f>INDEX(Sheet1!H:H, MATCH($A$51, Sheet1!$A:$A,0))</f>
        <v>0.2</v>
      </c>
      <c r="C96" t="b">
        <f>IF(AND($B$94&gt;15,B96&gt;0.25),B55)</f>
        <v>0</v>
      </c>
      <c r="D96">
        <f t="shared" ref="D96:D101" si="22">RANK(B96, B$96:B$101, 2)</f>
        <v>6</v>
      </c>
      <c r="E96">
        <f t="shared" ref="E96:E101" si="23">7-D96</f>
        <v>1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0.1636</v>
      </c>
      <c r="C97" t="b">
        <f>IF(AND($B$94&gt;15,B97&gt;0.25),B56)</f>
        <v>0</v>
      </c>
      <c r="D97">
        <f t="shared" si="22"/>
        <v>3</v>
      </c>
      <c r="E97">
        <f t="shared" si="23"/>
        <v>4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9.0899999999999995E-2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0.14549999999999999</v>
      </c>
      <c r="C99" t="b">
        <f>IF(AND($B$94&gt;15,B99&gt;0.25),B59)</f>
        <v>0</v>
      </c>
      <c r="D99">
        <f t="shared" si="22"/>
        <v>2</v>
      </c>
      <c r="E99">
        <f t="shared" si="23"/>
        <v>5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0.18179999999999999</v>
      </c>
      <c r="C100" t="b">
        <f>IF(AND($B$94&gt;15,B100&gt;0.25),B58)</f>
        <v>0</v>
      </c>
      <c r="D100">
        <f t="shared" si="22"/>
        <v>4</v>
      </c>
      <c r="E100">
        <f t="shared" si="23"/>
        <v>3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0.18179999999999999</v>
      </c>
      <c r="C101" t="b">
        <f>IF(AND($B$94&gt;15,B101&gt;0.25),B60)</f>
        <v>0</v>
      </c>
      <c r="D101">
        <f t="shared" si="22"/>
        <v>4</v>
      </c>
      <c r="E101">
        <f t="shared" si="23"/>
        <v>3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C6:D1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XFD1048576"/>
    </sheetView>
  </sheetViews>
  <sheetFormatPr defaultColWidth="11.42578125" defaultRowHeight="15"/>
  <sheetData>
    <row r="6" spans="3:4">
      <c r="C6" t="s">
        <v>52</v>
      </c>
      <c r="D6" t="s">
        <v>53</v>
      </c>
    </row>
    <row r="7" spans="3:4">
      <c r="C7" t="s">
        <v>54</v>
      </c>
      <c r="D7" t="s">
        <v>54</v>
      </c>
    </row>
    <row r="8" spans="3:4">
      <c r="C8" t="s">
        <v>1655</v>
      </c>
      <c r="D8" t="s">
        <v>1655</v>
      </c>
    </row>
    <row r="9" spans="3:4">
      <c r="C9" t="s">
        <v>32</v>
      </c>
      <c r="D9" t="s">
        <v>32</v>
      </c>
    </row>
    <row r="10" spans="3:4">
      <c r="C10" t="s">
        <v>1656</v>
      </c>
      <c r="D10" t="s">
        <v>1656</v>
      </c>
    </row>
    <row r="11" spans="3:4">
      <c r="C11" t="s">
        <v>1657</v>
      </c>
      <c r="D11" t="s">
        <v>1657</v>
      </c>
    </row>
    <row r="12" spans="3:4">
      <c r="C12" t="s">
        <v>1658</v>
      </c>
      <c r="D12" t="s">
        <v>1658</v>
      </c>
    </row>
    <row r="13" spans="3:4">
      <c r="C13" t="s">
        <v>66</v>
      </c>
      <c r="D13" t="s">
        <v>66</v>
      </c>
    </row>
    <row r="14" spans="3:4">
      <c r="D14" t="s">
        <v>1659</v>
      </c>
    </row>
    <row r="15" spans="3:4">
      <c r="D15" t="s">
        <v>1660</v>
      </c>
    </row>
    <row r="16" spans="3:4">
      <c r="D16" t="s">
        <v>1661</v>
      </c>
    </row>
    <row r="17" spans="4:4">
      <c r="D17" t="s">
        <v>1662</v>
      </c>
    </row>
    <row r="18" spans="4:4">
      <c r="D18" t="s">
        <v>1663</v>
      </c>
    </row>
    <row r="19" spans="4:4">
      <c r="D19" t="s">
        <v>1664</v>
      </c>
    </row>
    <row r="20" spans="4:4">
      <c r="D20" t="s">
        <v>1665</v>
      </c>
    </row>
    <row r="21" spans="4:4">
      <c r="D21" t="s">
        <v>1666</v>
      </c>
    </row>
    <row r="22" spans="4:4">
      <c r="D22" t="s">
        <v>1667</v>
      </c>
    </row>
    <row r="23" spans="4:4">
      <c r="D23" t="s">
        <v>1668</v>
      </c>
    </row>
    <row r="24" spans="4:4">
      <c r="D24" t="s">
        <v>1669</v>
      </c>
    </row>
    <row r="25" spans="4:4">
      <c r="D25" t="s">
        <v>1670</v>
      </c>
    </row>
    <row r="26" spans="4:4">
      <c r="D26" t="s">
        <v>1671</v>
      </c>
    </row>
    <row r="27" spans="4:4">
      <c r="D27" t="s">
        <v>1672</v>
      </c>
    </row>
    <row r="28" spans="4:4">
      <c r="D28" t="s">
        <v>1673</v>
      </c>
    </row>
    <row r="29" spans="4:4">
      <c r="D29" t="s">
        <v>1674</v>
      </c>
    </row>
    <row r="30" spans="4:4">
      <c r="D30" t="s">
        <v>1675</v>
      </c>
    </row>
    <row r="31" spans="4:4">
      <c r="D31" t="s">
        <v>1676</v>
      </c>
    </row>
    <row r="32" spans="4:4">
      <c r="D32" t="s">
        <v>1677</v>
      </c>
    </row>
    <row r="33" spans="4:4">
      <c r="D33" t="s">
        <v>1678</v>
      </c>
    </row>
    <row r="34" spans="4:4">
      <c r="D34" t="s">
        <v>1679</v>
      </c>
    </row>
    <row r="35" spans="4:4">
      <c r="D35" t="s">
        <v>1680</v>
      </c>
    </row>
    <row r="36" spans="4:4">
      <c r="D36" t="s">
        <v>1681</v>
      </c>
    </row>
    <row r="37" spans="4:4">
      <c r="D37" t="s">
        <v>1682</v>
      </c>
    </row>
    <row r="38" spans="4:4">
      <c r="D38" t="s">
        <v>1683</v>
      </c>
    </row>
    <row r="39" spans="4:4">
      <c r="D39" t="s">
        <v>1684</v>
      </c>
    </row>
    <row r="40" spans="4:4">
      <c r="D40" t="s">
        <v>1685</v>
      </c>
    </row>
    <row r="41" spans="4:4">
      <c r="D41" t="s">
        <v>1686</v>
      </c>
    </row>
    <row r="42" spans="4:4">
      <c r="D42" t="s">
        <v>1687</v>
      </c>
    </row>
    <row r="43" spans="4:4">
      <c r="D43" t="s">
        <v>1688</v>
      </c>
    </row>
    <row r="44" spans="4:4">
      <c r="D44" t="s">
        <v>1689</v>
      </c>
    </row>
    <row r="45" spans="4:4">
      <c r="D45" t="s">
        <v>1690</v>
      </c>
    </row>
    <row r="46" spans="4:4">
      <c r="D46" t="s">
        <v>1691</v>
      </c>
    </row>
    <row r="47" spans="4:4">
      <c r="D47" t="s">
        <v>1692</v>
      </c>
    </row>
    <row r="48" spans="4:4">
      <c r="D48" t="s">
        <v>1693</v>
      </c>
    </row>
    <row r="49" spans="4:4">
      <c r="D49" t="s">
        <v>1694</v>
      </c>
    </row>
    <row r="50" spans="4:4">
      <c r="D50" t="s">
        <v>1695</v>
      </c>
    </row>
    <row r="51" spans="4:4">
      <c r="D51" t="s">
        <v>1696</v>
      </c>
    </row>
    <row r="52" spans="4:4">
      <c r="D52" t="s">
        <v>1697</v>
      </c>
    </row>
    <row r="53" spans="4:4">
      <c r="D53" t="s">
        <v>1698</v>
      </c>
    </row>
    <row r="54" spans="4:4">
      <c r="D54" t="s">
        <v>1699</v>
      </c>
    </row>
    <row r="55" spans="4:4">
      <c r="D55" t="s">
        <v>1700</v>
      </c>
    </row>
    <row r="56" spans="4:4">
      <c r="D56" t="s">
        <v>1701</v>
      </c>
    </row>
    <row r="57" spans="4:4">
      <c r="D57" t="s">
        <v>1702</v>
      </c>
    </row>
    <row r="58" spans="4:4">
      <c r="D58" t="s">
        <v>1703</v>
      </c>
    </row>
    <row r="59" spans="4:4">
      <c r="D59" t="s">
        <v>1704</v>
      </c>
    </row>
    <row r="60" spans="4:4">
      <c r="D60" t="s">
        <v>1705</v>
      </c>
    </row>
    <row r="61" spans="4:4">
      <c r="D61" t="s">
        <v>1706</v>
      </c>
    </row>
    <row r="62" spans="4:4">
      <c r="D62" t="s">
        <v>1707</v>
      </c>
    </row>
    <row r="63" spans="4:4">
      <c r="D63" t="s">
        <v>1708</v>
      </c>
    </row>
    <row r="64" spans="4:4">
      <c r="D64" t="s">
        <v>1708</v>
      </c>
    </row>
    <row r="65" spans="4:4">
      <c r="D65" t="s">
        <v>1708</v>
      </c>
    </row>
    <row r="66" spans="4:4">
      <c r="D66" t="s">
        <v>1708</v>
      </c>
    </row>
    <row r="67" spans="4:4">
      <c r="D67" t="s">
        <v>1708</v>
      </c>
    </row>
    <row r="68" spans="4:4">
      <c r="D68" t="s">
        <v>1708</v>
      </c>
    </row>
    <row r="69" spans="4:4">
      <c r="D69" t="s">
        <v>1708</v>
      </c>
    </row>
    <row r="70" spans="4:4">
      <c r="D70" t="s">
        <v>1708</v>
      </c>
    </row>
    <row r="71" spans="4:4">
      <c r="D71" t="s">
        <v>1708</v>
      </c>
    </row>
    <row r="72" spans="4:4">
      <c r="D72" t="s">
        <v>1708</v>
      </c>
    </row>
    <row r="73" spans="4:4">
      <c r="D73" t="s">
        <v>1708</v>
      </c>
    </row>
    <row r="74" spans="4:4">
      <c r="D74" t="s">
        <v>1708</v>
      </c>
    </row>
    <row r="75" spans="4:4">
      <c r="D75" t="s">
        <v>1708</v>
      </c>
    </row>
    <row r="76" spans="4:4">
      <c r="D76" t="s">
        <v>1708</v>
      </c>
    </row>
    <row r="77" spans="4:4">
      <c r="D77" t="s">
        <v>1708</v>
      </c>
    </row>
    <row r="78" spans="4:4">
      <c r="D78" t="s">
        <v>1708</v>
      </c>
    </row>
    <row r="79" spans="4:4">
      <c r="D79" t="s">
        <v>1708</v>
      </c>
    </row>
    <row r="80" spans="4:4">
      <c r="D80" t="s">
        <v>1708</v>
      </c>
    </row>
    <row r="81" spans="4:4">
      <c r="D81" t="s">
        <v>1708</v>
      </c>
    </row>
    <row r="82" spans="4:4">
      <c r="D82" t="s">
        <v>1708</v>
      </c>
    </row>
    <row r="83" spans="4:4">
      <c r="D83" t="s">
        <v>1708</v>
      </c>
    </row>
    <row r="84" spans="4:4">
      <c r="D84" t="s">
        <v>1708</v>
      </c>
    </row>
    <row r="85" spans="4:4">
      <c r="D85" t="s">
        <v>1708</v>
      </c>
    </row>
    <row r="86" spans="4:4">
      <c r="D86" t="s">
        <v>1708</v>
      </c>
    </row>
    <row r="87" spans="4:4">
      <c r="D87" t="s">
        <v>1708</v>
      </c>
    </row>
    <row r="88" spans="4:4">
      <c r="D88" t="s">
        <v>1708</v>
      </c>
    </row>
    <row r="89" spans="4:4">
      <c r="D89" t="s">
        <v>1708</v>
      </c>
    </row>
    <row r="90" spans="4:4">
      <c r="D90" t="s">
        <v>1708</v>
      </c>
    </row>
    <row r="91" spans="4:4">
      <c r="D91" t="s">
        <v>1708</v>
      </c>
    </row>
    <row r="92" spans="4:4">
      <c r="D92" t="s">
        <v>1708</v>
      </c>
    </row>
    <row r="93" spans="4:4">
      <c r="D93" t="s">
        <v>1708</v>
      </c>
    </row>
    <row r="94" spans="4:4">
      <c r="D94" t="s">
        <v>1708</v>
      </c>
    </row>
    <row r="95" spans="4:4">
      <c r="D95" t="s">
        <v>1708</v>
      </c>
    </row>
    <row r="96" spans="4:4">
      <c r="D96" t="s">
        <v>1708</v>
      </c>
    </row>
    <row r="97" spans="4:4">
      <c r="D97" t="s">
        <v>1708</v>
      </c>
    </row>
    <row r="98" spans="4:4">
      <c r="D98" t="s">
        <v>1708</v>
      </c>
    </row>
    <row r="99" spans="4:4">
      <c r="D99" t="s">
        <v>1708</v>
      </c>
    </row>
    <row r="100" spans="4:4">
      <c r="D100" t="s">
        <v>1708</v>
      </c>
    </row>
    <row r="101" spans="4:4">
      <c r="D101" t="s">
        <v>1708</v>
      </c>
    </row>
    <row r="102" spans="4:4">
      <c r="D102" t="s">
        <v>1708</v>
      </c>
    </row>
    <row r="103" spans="4:4">
      <c r="D103" t="s">
        <v>1708</v>
      </c>
    </row>
  </sheetData>
  <autoFilter ref="C6:D103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57</vt:i4>
      </vt:variant>
    </vt:vector>
  </HeadingPairs>
  <TitlesOfParts>
    <vt:vector size="57" baseType="lpstr">
      <vt:lpstr>Today's Selections</vt:lpstr>
      <vt:lpstr>TopRated</vt:lpstr>
      <vt:lpstr>Today</vt:lpstr>
      <vt:lpstr>2 Year Olds</vt:lpstr>
      <vt:lpstr>Sprints</vt:lpstr>
      <vt:lpstr>Main</vt:lpstr>
      <vt:lpstr>Headers</vt:lpstr>
      <vt:lpstr>DelDupe</vt:lpstr>
      <vt:lpstr>Sheet1</vt:lpstr>
      <vt:lpstr>Calculations</vt:lpstr>
      <vt:lpstr>1205 Redcar</vt:lpstr>
      <vt:lpstr>1215 Leicester</vt:lpstr>
      <vt:lpstr>1220 Wexford</vt:lpstr>
      <vt:lpstr>1235 Redcar</vt:lpstr>
      <vt:lpstr>1240 Galway</vt:lpstr>
      <vt:lpstr>1245 Leicester</vt:lpstr>
      <vt:lpstr>1250 Wexford</vt:lpstr>
      <vt:lpstr>1255 Ayr</vt:lpstr>
      <vt:lpstr>1305 Redcar</vt:lpstr>
      <vt:lpstr>1310 Galway</vt:lpstr>
      <vt:lpstr>1320 Leicester</vt:lpstr>
      <vt:lpstr>1325 Wexford</vt:lpstr>
      <vt:lpstr>1330 Ayr</vt:lpstr>
      <vt:lpstr>1340 Redcar</vt:lpstr>
      <vt:lpstr>1345 Galway</vt:lpstr>
      <vt:lpstr>1355 Leicester</vt:lpstr>
      <vt:lpstr>1400 Wexford</vt:lpstr>
      <vt:lpstr>1405 Ayr</vt:lpstr>
      <vt:lpstr>1415 Redcar</vt:lpstr>
      <vt:lpstr>1420 Galway</vt:lpstr>
      <vt:lpstr>1430 Leicester</vt:lpstr>
      <vt:lpstr>1435 Wexford</vt:lpstr>
      <vt:lpstr>1440 Ayr</vt:lpstr>
      <vt:lpstr>1450 Redcar</vt:lpstr>
      <vt:lpstr>1455 Galway</vt:lpstr>
      <vt:lpstr>1505 Leicester</vt:lpstr>
      <vt:lpstr>1510 Wexford</vt:lpstr>
      <vt:lpstr>1515 Ayr</vt:lpstr>
      <vt:lpstr>1525 Redcar</vt:lpstr>
      <vt:lpstr>1530 Galway</vt:lpstr>
      <vt:lpstr>1540 Leicester</vt:lpstr>
      <vt:lpstr>1545 Wexford</vt:lpstr>
      <vt:lpstr>1550 Ayr</vt:lpstr>
      <vt:lpstr>1600 Redcar</vt:lpstr>
      <vt:lpstr>1605 Galway</vt:lpstr>
      <vt:lpstr>1615 Leicester</vt:lpstr>
      <vt:lpstr>1620 Wexford</vt:lpstr>
      <vt:lpstr>1635 Galway</vt:lpstr>
      <vt:lpstr>1645 Chelmsford City</vt:lpstr>
      <vt:lpstr>1715 Chelmsford City</vt:lpstr>
      <vt:lpstr>1745 Chelmsford City</vt:lpstr>
      <vt:lpstr>1815 Chelmsford City</vt:lpstr>
      <vt:lpstr>1845 Chelmsford City</vt:lpstr>
      <vt:lpstr>1915 Chelmsford City</vt:lpstr>
      <vt:lpstr>1945 Chelmsford City</vt:lpstr>
      <vt:lpstr>2015 Chelmsford City</vt:lpstr>
      <vt:lpstr>Sheets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mrtoal</dc:creator>
  <cp:lastModifiedBy>Mystic</cp:lastModifiedBy>
  <dcterms:created xsi:type="dcterms:W3CDTF">2015-06-12T17:48:49Z</dcterms:created>
  <dcterms:modified xsi:type="dcterms:W3CDTF">2018-10-28T15:08:27Z</dcterms:modified>
</cp:coreProperties>
</file>