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idaligill/Documents/Masters/ldo/Coursework/"/>
    </mc:Choice>
  </mc:AlternateContent>
  <xr:revisionPtr revIDLastSave="0" documentId="13_ncr:1_{D89B2995-63B7-4E4F-8E44-A8CAC502C7CD}" xr6:coauthVersionLast="47" xr6:coauthVersionMax="47" xr10:uidLastSave="{00000000-0000-0000-0000-000000000000}"/>
  <bookViews>
    <workbookView xWindow="0" yWindow="760" windowWidth="28800" windowHeight="16380" activeTab="1" xr2:uid="{0F1B4D8C-D448-5B4F-A433-BA7F729BE252}"/>
  </bookViews>
  <sheets>
    <sheet name="Car Rental 2" sheetId="3" r:id="rId1"/>
    <sheet name="Sheet1" sheetId="1" r:id="rId2"/>
  </sheets>
  <definedNames>
    <definedName name="OpenSolver_ChosenSolver" localSheetId="0" hidden="1">CBC</definedName>
    <definedName name="OpenSolver_ChosenSolver" localSheetId="1" hidden="1">CBC</definedName>
    <definedName name="OpenSolver_DualsNewSheet" localSheetId="0" hidden="1">0</definedName>
    <definedName name="OpenSolver_DualsNewSheet" localSheetId="1" hidden="1">0</definedName>
    <definedName name="OpenSolver_LinearityCheck" localSheetId="0" hidden="1">1</definedName>
    <definedName name="OpenSolver_LinearityCheck" localSheetId="1" hidden="1">1</definedName>
    <definedName name="solver_adj" localSheetId="0" hidden="1">'Car Rental 2'!$P$3,'Car Rental 2'!$O$8:$R$13,'Car Rental 2'!$O$17:$R$22,'Car Rental 2'!$O$26:$R$31,'Car Rental 2'!$U$5:$X$10,'Car Rental 2'!$U$14:$X$19,'Car Rental 2'!$U$23:$X$28,'Car Rental 2'!$AB$6:$AE$29,'Car Rental 2'!$AI$6:$AL$29,'Car Rental 2'!$AB$35:$AB$39</definedName>
    <definedName name="solver_adj" localSheetId="1" hidden="1">Sheet1!$P$3,Sheet1!$O$8:$R$13,Sheet1!$O$17:$R$22,Sheet1!$O$26:$R$31,Sheet1!$U$5:$X$10,Sheet1!$U$14:$X$19,Sheet1!$U$23:$X$28,Sheet1!$AB$6:$AE$29,Sheet1!$AI$6:$AL$29</definedName>
    <definedName name="solver_eng" localSheetId="0" hidden="1">2</definedName>
    <definedName name="solver_eng" localSheetId="1" hidden="1">2</definedName>
    <definedName name="solver_itr" localSheetId="0" hidden="1">2147483647</definedName>
    <definedName name="solver_itr" localSheetId="1" hidden="1">2147483647</definedName>
    <definedName name="solver_lhs1" localSheetId="0" hidden="1">'Car Rental 2'!$AA$42</definedName>
    <definedName name="solver_lhs1" localSheetId="1" hidden="1">Sheet1!$AO$41:$AR$46</definedName>
    <definedName name="solver_lhs10" localSheetId="0" hidden="1">'Car Rental 2'!$O$26:$R$31</definedName>
    <definedName name="solver_lhs11" localSheetId="0" hidden="1">'Car Rental 2'!$U$23:$X$28</definedName>
    <definedName name="solver_lhs2" localSheetId="0" hidden="1">'Car Rental 2'!$AA$43</definedName>
    <definedName name="solver_lhs2" localSheetId="1" hidden="1">Sheet1!$AU$32:$AX$37</definedName>
    <definedName name="solver_lhs3" localSheetId="0" hidden="1">'Car Rental 2'!$AA$44</definedName>
    <definedName name="solver_lhs3" localSheetId="1" hidden="1">Sheet1!$BA$23:$BD$28</definedName>
    <definedName name="solver_lhs4" localSheetId="0" hidden="1">'Car Rental 2'!$AB$35:$AB$39</definedName>
    <definedName name="solver_lhs4" localSheetId="1" hidden="1">Sheet1!$BG$23:$BJ$28</definedName>
    <definedName name="solver_lhs5" localSheetId="0" hidden="1">'Car Rental 2'!$AO$41:$AR$46</definedName>
    <definedName name="solver_lhs5" localSheetId="1" hidden="1">Sheet1!$BL$27</definedName>
    <definedName name="solver_lhs6" localSheetId="0" hidden="1">'Car Rental 2'!$AU$32:$AX$37</definedName>
    <definedName name="solver_lhs6" localSheetId="1" hidden="1">Sheet1!$O$26:$R$31</definedName>
    <definedName name="solver_lhs7" localSheetId="0" hidden="1">'Car Rental 2'!$BA$23:$BD$28</definedName>
    <definedName name="solver_lhs7" localSheetId="1" hidden="1">Sheet1!$U$23:$X$28</definedName>
    <definedName name="solver_lhs8" localSheetId="0" hidden="1">'Car Rental 2'!$BG$23:$BJ$28</definedName>
    <definedName name="solver_lhs9" localSheetId="0" hidden="1">'Car Rental 2'!$BL$27</definedName>
    <definedName name="solver_lin" localSheetId="0" hidden="1">1</definedName>
    <definedName name="solver_lin" localSheetId="1" hidden="1">1</definedName>
    <definedName name="solver_neg" localSheetId="0" hidden="1">1</definedName>
    <definedName name="solver_neg" localSheetId="1" hidden="1">1</definedName>
    <definedName name="solver_num" localSheetId="0" hidden="1">11</definedName>
    <definedName name="solver_num" localSheetId="1" hidden="1">7</definedName>
    <definedName name="solver_opt" localSheetId="0" hidden="1">'Car Rental 2'!$C$38</definedName>
    <definedName name="solver_opt" localSheetId="1" hidden="1">Sheet1!$C$38</definedName>
    <definedName name="solver_rel1" localSheetId="0" hidden="1">3</definedName>
    <definedName name="solver_rel1" localSheetId="1" hidden="1">2</definedName>
    <definedName name="solver_rel10" localSheetId="0" hidden="1">1</definedName>
    <definedName name="solver_rel11" localSheetId="0" hidden="1">1</definedName>
    <definedName name="solver_rel2" localSheetId="0" hidden="1">3</definedName>
    <definedName name="solver_rel2" localSheetId="1" hidden="1">2</definedName>
    <definedName name="solver_rel3" localSheetId="0" hidden="1">1</definedName>
    <definedName name="solver_rel3" localSheetId="1" hidden="1">2</definedName>
    <definedName name="solver_rel4" localSheetId="0" hidden="1">5</definedName>
    <definedName name="solver_rel4" localSheetId="1" hidden="1">2</definedName>
    <definedName name="solver_rel5" localSheetId="0" hidden="1">2</definedName>
    <definedName name="solver_rel5" localSheetId="1" hidden="1">2</definedName>
    <definedName name="solver_rel6" localSheetId="0" hidden="1">2</definedName>
    <definedName name="solver_rel6" localSheetId="1" hidden="1">1</definedName>
    <definedName name="solver_rel7" localSheetId="0" hidden="1">2</definedName>
    <definedName name="solver_rel7" localSheetId="1" hidden="1">1</definedName>
    <definedName name="solver_rel8" localSheetId="0" hidden="1">2</definedName>
    <definedName name="solver_rel9" localSheetId="0" hidden="1">2</definedName>
    <definedName name="solver_rhs1" localSheetId="0" hidden="1">'Car Rental 2'!$AC$42</definedName>
    <definedName name="solver_rhs1" localSheetId="1" hidden="1">Sheet1!$AO$50:$AR$55</definedName>
    <definedName name="solver_rhs10" localSheetId="0" hidden="1">'Car Rental 2'!$C$5:$F$10</definedName>
    <definedName name="solver_rhs11" localSheetId="0" hidden="1">'Car Rental 2'!$U$32:$X$37</definedName>
    <definedName name="solver_rhs2" localSheetId="0" hidden="1">'Car Rental 2'!$AC$43</definedName>
    <definedName name="solver_rhs2" localSheetId="1" hidden="1">Sheet1!$AU$41:$AX$46</definedName>
    <definedName name="solver_rhs3" localSheetId="0" hidden="1">'Car Rental 2'!$AC$44</definedName>
    <definedName name="solver_rhs3" localSheetId="1" hidden="1">Sheet1!$BA$32:$BD$37</definedName>
    <definedName name="solver_rhs4" localSheetId="0" hidden="1">"binary"</definedName>
    <definedName name="solver_rhs4" localSheetId="1" hidden="1">Sheet1!$BG$32:$BJ$37</definedName>
    <definedName name="solver_rhs5" localSheetId="0" hidden="1">'Car Rental 2'!$AO$50:$AR$55</definedName>
    <definedName name="solver_rhs5" localSheetId="1" hidden="1">Sheet1!$BN$27</definedName>
    <definedName name="solver_rhs6" localSheetId="0" hidden="1">'Car Rental 2'!$AU$41:$AX$46</definedName>
    <definedName name="solver_rhs6" localSheetId="1" hidden="1">Sheet1!$C$5:$F$10</definedName>
    <definedName name="solver_rhs7" localSheetId="0" hidden="1">'Car Rental 2'!$BA$32:$BD$37</definedName>
    <definedName name="solver_rhs7" localSheetId="1" hidden="1">Sheet1!$U$32:$X$37</definedName>
    <definedName name="solver_rhs8" localSheetId="0" hidden="1">'Car Rental 2'!$BG$32:$BJ$37</definedName>
    <definedName name="solver_rhs9" localSheetId="0" hidden="1">'Car Rental 2'!$BN$27</definedName>
    <definedName name="solver_rlx" localSheetId="0" hidden="1">0</definedName>
    <definedName name="solver_rlx" localSheetId="1" hidden="1">0</definedName>
    <definedName name="solver_sho" localSheetId="0" hidden="1">0</definedName>
    <definedName name="solver_sho" localSheetId="1" hidden="1">0</definedName>
    <definedName name="solver_tim" localSheetId="0" hidden="1">2147483647</definedName>
    <definedName name="solver_tim" localSheetId="1" hidden="1">2147483647</definedName>
    <definedName name="solver_tol" localSheetId="0" hidden="1">0.05</definedName>
    <definedName name="solver_tol" localSheetId="1" hidden="1">0.05</definedName>
    <definedName name="solver_typ" localSheetId="0" hidden="1">1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2</definedName>
    <definedName name="solver_ver" localSheetId="1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39" i="3" l="1"/>
  <c r="AI38" i="3"/>
  <c r="AI37" i="3"/>
  <c r="AI36" i="3"/>
  <c r="AI35" i="3"/>
  <c r="AA42" i="3"/>
  <c r="AA44" i="3"/>
  <c r="AA43" i="3"/>
  <c r="K7" i="3"/>
  <c r="X36" i="3" s="1"/>
  <c r="K6" i="3"/>
  <c r="W34" i="3" s="1"/>
  <c r="K5" i="3"/>
  <c r="V37" i="3" s="1"/>
  <c r="AC43" i="3"/>
  <c r="AC42" i="3"/>
  <c r="H65" i="3"/>
  <c r="G65" i="3"/>
  <c r="F65" i="3"/>
  <c r="F63" i="3"/>
  <c r="I62" i="3"/>
  <c r="F61" i="3"/>
  <c r="I60" i="3"/>
  <c r="AR55" i="3"/>
  <c r="AQ55" i="3"/>
  <c r="AP55" i="3"/>
  <c r="AO55" i="3"/>
  <c r="AR54" i="3"/>
  <c r="AQ54" i="3"/>
  <c r="AP54" i="3"/>
  <c r="AO54" i="3"/>
  <c r="AR53" i="3"/>
  <c r="AQ53" i="3"/>
  <c r="AP53" i="3"/>
  <c r="AO53" i="3"/>
  <c r="AR52" i="3"/>
  <c r="AQ52" i="3"/>
  <c r="AP52" i="3"/>
  <c r="AO52" i="3"/>
  <c r="AR51" i="3"/>
  <c r="AQ51" i="3"/>
  <c r="AP51" i="3"/>
  <c r="AO51" i="3"/>
  <c r="AR50" i="3"/>
  <c r="AQ50" i="3"/>
  <c r="AP50" i="3"/>
  <c r="AO50" i="3"/>
  <c r="M47" i="3"/>
  <c r="I51" i="3" s="1"/>
  <c r="J47" i="3"/>
  <c r="I65" i="3" s="1"/>
  <c r="AX46" i="3"/>
  <c r="AW46" i="3"/>
  <c r="AV46" i="3"/>
  <c r="AU46" i="3"/>
  <c r="AX45" i="3"/>
  <c r="AW45" i="3"/>
  <c r="AV45" i="3"/>
  <c r="AU45" i="3"/>
  <c r="AX44" i="3"/>
  <c r="AW44" i="3"/>
  <c r="AV44" i="3"/>
  <c r="AU44" i="3"/>
  <c r="AX43" i="3"/>
  <c r="AW43" i="3"/>
  <c r="AV43" i="3"/>
  <c r="AU43" i="3"/>
  <c r="AX42" i="3"/>
  <c r="AW42" i="3"/>
  <c r="AV42" i="3"/>
  <c r="AU42" i="3"/>
  <c r="M42" i="3"/>
  <c r="H54" i="3" s="1"/>
  <c r="J42" i="3"/>
  <c r="AX41" i="3"/>
  <c r="AW41" i="3"/>
  <c r="AV41" i="3"/>
  <c r="AU41" i="3"/>
  <c r="M41" i="3"/>
  <c r="J41" i="3"/>
  <c r="G41" i="3"/>
  <c r="M40" i="3"/>
  <c r="I56" i="3" s="1"/>
  <c r="J40" i="3"/>
  <c r="F64" i="3" s="1"/>
  <c r="G38" i="3"/>
  <c r="BJ37" i="3"/>
  <c r="BI37" i="3"/>
  <c r="BH37" i="3"/>
  <c r="BG37" i="3"/>
  <c r="BD37" i="3"/>
  <c r="BC37" i="3"/>
  <c r="BB37" i="3"/>
  <c r="BA37" i="3"/>
  <c r="AR37" i="3"/>
  <c r="AQ37" i="3"/>
  <c r="AP37" i="3"/>
  <c r="AO37" i="3"/>
  <c r="U37" i="3"/>
  <c r="BJ36" i="3"/>
  <c r="BI36" i="3"/>
  <c r="BH36" i="3"/>
  <c r="BG36" i="3"/>
  <c r="BD36" i="3"/>
  <c r="BC36" i="3"/>
  <c r="BB36" i="3"/>
  <c r="BA36" i="3"/>
  <c r="AR36" i="3"/>
  <c r="AQ36" i="3"/>
  <c r="AP36" i="3"/>
  <c r="AO36" i="3"/>
  <c r="U36" i="3"/>
  <c r="BJ35" i="3"/>
  <c r="BI35" i="3"/>
  <c r="BH35" i="3"/>
  <c r="BG35" i="3"/>
  <c r="BD35" i="3"/>
  <c r="BC35" i="3"/>
  <c r="BB35" i="3"/>
  <c r="BA35" i="3"/>
  <c r="AR35" i="3"/>
  <c r="AQ35" i="3"/>
  <c r="AP35" i="3"/>
  <c r="AO35" i="3"/>
  <c r="X35" i="3"/>
  <c r="U35" i="3"/>
  <c r="BJ34" i="3"/>
  <c r="BI34" i="3"/>
  <c r="BH34" i="3"/>
  <c r="BG34" i="3"/>
  <c r="BD34" i="3"/>
  <c r="BC34" i="3"/>
  <c r="BB34" i="3"/>
  <c r="BA34" i="3"/>
  <c r="AR34" i="3"/>
  <c r="AQ34" i="3"/>
  <c r="AP34" i="3"/>
  <c r="AO34" i="3"/>
  <c r="U34" i="3"/>
  <c r="BJ33" i="3"/>
  <c r="BI33" i="3"/>
  <c r="BH33" i="3"/>
  <c r="BG33" i="3"/>
  <c r="BD33" i="3"/>
  <c r="BC33" i="3"/>
  <c r="BB33" i="3"/>
  <c r="BA33" i="3"/>
  <c r="AR33" i="3"/>
  <c r="AQ33" i="3"/>
  <c r="AP33" i="3"/>
  <c r="AO33" i="3"/>
  <c r="W33" i="3"/>
  <c r="U33" i="3"/>
  <c r="BJ32" i="3"/>
  <c r="BI32" i="3"/>
  <c r="BH32" i="3"/>
  <c r="BG32" i="3"/>
  <c r="BD32" i="3"/>
  <c r="BC32" i="3"/>
  <c r="BB32" i="3"/>
  <c r="BA32" i="3"/>
  <c r="AR32" i="3"/>
  <c r="AQ32" i="3"/>
  <c r="AP32" i="3"/>
  <c r="AO32" i="3"/>
  <c r="U32" i="3"/>
  <c r="AX28" i="3"/>
  <c r="AW28" i="3"/>
  <c r="AV28" i="3"/>
  <c r="AU28" i="3"/>
  <c r="AR28" i="3"/>
  <c r="AQ28" i="3"/>
  <c r="AP28" i="3"/>
  <c r="AO28" i="3"/>
  <c r="BN27" i="3"/>
  <c r="AX27" i="3"/>
  <c r="AW27" i="3"/>
  <c r="AV27" i="3"/>
  <c r="AU27" i="3"/>
  <c r="AR27" i="3"/>
  <c r="AQ27" i="3"/>
  <c r="AP27" i="3"/>
  <c r="AO27" i="3"/>
  <c r="AX26" i="3"/>
  <c r="AW26" i="3"/>
  <c r="AV26" i="3"/>
  <c r="AU26" i="3"/>
  <c r="AR26" i="3"/>
  <c r="AQ26" i="3"/>
  <c r="AP26" i="3"/>
  <c r="AO26" i="3"/>
  <c r="AX25" i="3"/>
  <c r="AW25" i="3"/>
  <c r="AV25" i="3"/>
  <c r="AU25" i="3"/>
  <c r="AR25" i="3"/>
  <c r="AQ25" i="3"/>
  <c r="AP25" i="3"/>
  <c r="AO25" i="3"/>
  <c r="BN24" i="3"/>
  <c r="AX24" i="3"/>
  <c r="AW24" i="3"/>
  <c r="AV24" i="3"/>
  <c r="AU24" i="3"/>
  <c r="AR24" i="3"/>
  <c r="AQ24" i="3"/>
  <c r="AP24" i="3"/>
  <c r="AO24" i="3"/>
  <c r="BN23" i="3"/>
  <c r="AX23" i="3"/>
  <c r="AW23" i="3"/>
  <c r="AV23" i="3"/>
  <c r="AU23" i="3"/>
  <c r="AR23" i="3"/>
  <c r="AQ23" i="3"/>
  <c r="AP23" i="3"/>
  <c r="AO23" i="3"/>
  <c r="BN22" i="3"/>
  <c r="BN21" i="3"/>
  <c r="BJ19" i="3"/>
  <c r="BJ28" i="3" s="1"/>
  <c r="BI19" i="3"/>
  <c r="BI28" i="3" s="1"/>
  <c r="BH19" i="3"/>
  <c r="BH28" i="3" s="1"/>
  <c r="BG19" i="3"/>
  <c r="BG28" i="3" s="1"/>
  <c r="AX19" i="3"/>
  <c r="AW19" i="3"/>
  <c r="AV19" i="3"/>
  <c r="AU19" i="3"/>
  <c r="AR19" i="3"/>
  <c r="AQ19" i="3"/>
  <c r="AP19" i="3"/>
  <c r="AO19" i="3"/>
  <c r="BJ18" i="3"/>
  <c r="BJ27" i="3" s="1"/>
  <c r="BI18" i="3"/>
  <c r="BI27" i="3" s="1"/>
  <c r="BH18" i="3"/>
  <c r="BH27" i="3" s="1"/>
  <c r="BG18" i="3"/>
  <c r="BG27" i="3" s="1"/>
  <c r="AX18" i="3"/>
  <c r="AW18" i="3"/>
  <c r="AV18" i="3"/>
  <c r="AU18" i="3"/>
  <c r="AR18" i="3"/>
  <c r="AQ18" i="3"/>
  <c r="AP18" i="3"/>
  <c r="AO18" i="3"/>
  <c r="BJ17" i="3"/>
  <c r="BJ26" i="3" s="1"/>
  <c r="BI17" i="3"/>
  <c r="BI26" i="3" s="1"/>
  <c r="BH17" i="3"/>
  <c r="BH26" i="3" s="1"/>
  <c r="BG17" i="3"/>
  <c r="BG26" i="3" s="1"/>
  <c r="AX17" i="3"/>
  <c r="AW17" i="3"/>
  <c r="AV17" i="3"/>
  <c r="AU17" i="3"/>
  <c r="AR17" i="3"/>
  <c r="AQ17" i="3"/>
  <c r="AP17" i="3"/>
  <c r="AO17" i="3"/>
  <c r="BJ16" i="3"/>
  <c r="BJ25" i="3" s="1"/>
  <c r="BI16" i="3"/>
  <c r="BI25" i="3" s="1"/>
  <c r="BH16" i="3"/>
  <c r="BH25" i="3" s="1"/>
  <c r="BG16" i="3"/>
  <c r="BG25" i="3" s="1"/>
  <c r="AX16" i="3"/>
  <c r="AW16" i="3"/>
  <c r="AV16" i="3"/>
  <c r="AU16" i="3"/>
  <c r="AR16" i="3"/>
  <c r="AQ16" i="3"/>
  <c r="AP16" i="3"/>
  <c r="AO16" i="3"/>
  <c r="BJ15" i="3"/>
  <c r="BJ24" i="3" s="1"/>
  <c r="BI15" i="3"/>
  <c r="BI24" i="3" s="1"/>
  <c r="BH15" i="3"/>
  <c r="BH24" i="3" s="1"/>
  <c r="BG15" i="3"/>
  <c r="BG24" i="3" s="1"/>
  <c r="AX15" i="3"/>
  <c r="AW15" i="3"/>
  <c r="AV15" i="3"/>
  <c r="AU15" i="3"/>
  <c r="AR15" i="3"/>
  <c r="AQ15" i="3"/>
  <c r="AP15" i="3"/>
  <c r="AO15" i="3"/>
  <c r="BJ14" i="3"/>
  <c r="BJ23" i="3" s="1"/>
  <c r="BI14" i="3"/>
  <c r="BI23" i="3" s="1"/>
  <c r="BH14" i="3"/>
  <c r="BH23" i="3" s="1"/>
  <c r="BG14" i="3"/>
  <c r="BG23" i="3" s="1"/>
  <c r="AX14" i="3"/>
  <c r="AW14" i="3"/>
  <c r="AV14" i="3"/>
  <c r="AU14" i="3"/>
  <c r="AR14" i="3"/>
  <c r="AQ14" i="3"/>
  <c r="AP14" i="3"/>
  <c r="AO14" i="3"/>
  <c r="BD10" i="3"/>
  <c r="BD28" i="3" s="1"/>
  <c r="BC10" i="3"/>
  <c r="BC28" i="3" s="1"/>
  <c r="BB10" i="3"/>
  <c r="BB28" i="3" s="1"/>
  <c r="BA10" i="3"/>
  <c r="BA28" i="3" s="1"/>
  <c r="AX10" i="3" a="1"/>
  <c r="AX10" i="3" s="1"/>
  <c r="AW10" i="3" a="1"/>
  <c r="AW10" i="3" s="1"/>
  <c r="AV10" i="3" a="1"/>
  <c r="AV10" i="3" s="1"/>
  <c r="AU10" i="3" a="1"/>
  <c r="AU10" i="3" s="1"/>
  <c r="AR10" i="3" a="1"/>
  <c r="AR10" i="3" s="1"/>
  <c r="AQ10" i="3" a="1"/>
  <c r="AQ10" i="3" s="1"/>
  <c r="AP10" i="3" a="1"/>
  <c r="AP10" i="3" s="1"/>
  <c r="AO10" i="3" a="1"/>
  <c r="AO10" i="3" s="1"/>
  <c r="BD9" i="3"/>
  <c r="BD27" i="3" s="1"/>
  <c r="BC9" i="3"/>
  <c r="BC27" i="3" s="1"/>
  <c r="BB9" i="3"/>
  <c r="BB27" i="3" s="1"/>
  <c r="BA9" i="3"/>
  <c r="BA27" i="3" s="1"/>
  <c r="AX9" i="3" a="1"/>
  <c r="AX9" i="3" s="1"/>
  <c r="AW9" i="3" a="1"/>
  <c r="AW9" i="3" s="1"/>
  <c r="AV9" i="3" a="1"/>
  <c r="AV9" i="3" s="1"/>
  <c r="AU9" i="3" a="1"/>
  <c r="AU9" i="3" s="1"/>
  <c r="AR9" i="3" a="1"/>
  <c r="AR9" i="3" s="1"/>
  <c r="AQ9" i="3" a="1"/>
  <c r="AQ9" i="3" s="1"/>
  <c r="AP9" i="3" a="1"/>
  <c r="AP9" i="3" s="1"/>
  <c r="AO9" i="3" a="1"/>
  <c r="AO9" i="3" s="1"/>
  <c r="BD8" i="3"/>
  <c r="BD26" i="3" s="1"/>
  <c r="BC8" i="3"/>
  <c r="BC26" i="3" s="1"/>
  <c r="BB8" i="3"/>
  <c r="BB26" i="3" s="1"/>
  <c r="BA8" i="3"/>
  <c r="BA26" i="3" s="1"/>
  <c r="AX8" i="3" a="1"/>
  <c r="AX8" i="3" s="1"/>
  <c r="AW8" i="3" a="1"/>
  <c r="AW8" i="3" s="1"/>
  <c r="AV8" i="3" a="1"/>
  <c r="AV8" i="3" s="1"/>
  <c r="AU8" i="3" a="1"/>
  <c r="AU8" i="3" s="1"/>
  <c r="AR8" i="3" a="1"/>
  <c r="AR8" i="3" s="1"/>
  <c r="AQ8" i="3" a="1"/>
  <c r="AQ8" i="3" s="1"/>
  <c r="AP8" i="3" a="1"/>
  <c r="AP8" i="3" s="1"/>
  <c r="AO8" i="3" a="1"/>
  <c r="AO8" i="3" s="1"/>
  <c r="BD7" i="3"/>
  <c r="BD25" i="3" s="1"/>
  <c r="BC7" i="3"/>
  <c r="BC25" i="3" s="1"/>
  <c r="BB7" i="3"/>
  <c r="BB25" i="3" s="1"/>
  <c r="BA7" i="3"/>
  <c r="BA25" i="3" s="1"/>
  <c r="AX7" i="3" a="1"/>
  <c r="AX7" i="3" s="1"/>
  <c r="AW7" i="3" a="1"/>
  <c r="AW7" i="3" s="1"/>
  <c r="AV7" i="3" a="1"/>
  <c r="AV7" i="3" s="1"/>
  <c r="AU7" i="3" a="1"/>
  <c r="AU7" i="3" s="1"/>
  <c r="AR7" i="3" a="1"/>
  <c r="AR7" i="3" s="1"/>
  <c r="AQ7" i="3" a="1"/>
  <c r="AQ7" i="3" s="1"/>
  <c r="AP7" i="3" a="1"/>
  <c r="AP7" i="3" s="1"/>
  <c r="AO7" i="3" a="1"/>
  <c r="AO7" i="3" s="1"/>
  <c r="BD6" i="3"/>
  <c r="BD24" i="3" s="1"/>
  <c r="BC6" i="3"/>
  <c r="BC24" i="3" s="1"/>
  <c r="BB6" i="3"/>
  <c r="BB24" i="3" s="1"/>
  <c r="BA6" i="3"/>
  <c r="BA24" i="3" s="1"/>
  <c r="AX6" i="3" a="1"/>
  <c r="AX6" i="3" s="1"/>
  <c r="AW6" i="3" a="1"/>
  <c r="AW6" i="3" s="1"/>
  <c r="AV6" i="3" a="1"/>
  <c r="AV6" i="3" s="1"/>
  <c r="AU6" i="3" a="1"/>
  <c r="AU6" i="3" s="1"/>
  <c r="AR6" i="3" a="1"/>
  <c r="AR6" i="3" s="1"/>
  <c r="AQ6" i="3" a="1"/>
  <c r="AQ6" i="3" s="1"/>
  <c r="AP6" i="3" a="1"/>
  <c r="AP6" i="3" s="1"/>
  <c r="AO6" i="3" a="1"/>
  <c r="AO6" i="3" s="1"/>
  <c r="BD5" i="3"/>
  <c r="BD23" i="3" s="1"/>
  <c r="BC5" i="3"/>
  <c r="BC23" i="3" s="1"/>
  <c r="BB5" i="3"/>
  <c r="BB23" i="3" s="1"/>
  <c r="BA5" i="3"/>
  <c r="BA23" i="3" s="1"/>
  <c r="AX5" i="3" a="1"/>
  <c r="AX5" i="3" s="1"/>
  <c r="AW5" i="3" a="1"/>
  <c r="AW5" i="3" s="1"/>
  <c r="AV5" i="3" a="1"/>
  <c r="AV5" i="3" s="1"/>
  <c r="AU5" i="3" a="1"/>
  <c r="AU5" i="3" s="1"/>
  <c r="AR5" i="3" a="1"/>
  <c r="AR5" i="3" s="1"/>
  <c r="AQ5" i="3" a="1"/>
  <c r="AQ5" i="3" s="1"/>
  <c r="AP5" i="3" a="1"/>
  <c r="AP5" i="3" s="1"/>
  <c r="AO5" i="3" a="1"/>
  <c r="AO5" i="3" s="1"/>
  <c r="I65" i="1"/>
  <c r="H65" i="1"/>
  <c r="G65" i="1"/>
  <c r="F65" i="1"/>
  <c r="I64" i="1"/>
  <c r="I63" i="1"/>
  <c r="I62" i="1"/>
  <c r="I61" i="1"/>
  <c r="H64" i="1"/>
  <c r="H63" i="1"/>
  <c r="H62" i="1"/>
  <c r="H61" i="1"/>
  <c r="H60" i="1"/>
  <c r="G64" i="1"/>
  <c r="G63" i="1"/>
  <c r="G62" i="1"/>
  <c r="G61" i="1"/>
  <c r="I60" i="1"/>
  <c r="G60" i="1"/>
  <c r="F64" i="1"/>
  <c r="F63" i="1"/>
  <c r="F62" i="1"/>
  <c r="F61" i="1"/>
  <c r="F60" i="1"/>
  <c r="BN24" i="1"/>
  <c r="BN23" i="1"/>
  <c r="BN22" i="1"/>
  <c r="BN21" i="1"/>
  <c r="G55" i="1"/>
  <c r="F53" i="1"/>
  <c r="J42" i="1"/>
  <c r="J41" i="1"/>
  <c r="J40" i="1"/>
  <c r="M42" i="1"/>
  <c r="M41" i="1"/>
  <c r="H56" i="1" s="1"/>
  <c r="M40" i="1"/>
  <c r="F52" i="1" s="1"/>
  <c r="G38" i="1"/>
  <c r="BN27" i="1"/>
  <c r="U37" i="1"/>
  <c r="U36" i="1"/>
  <c r="U35" i="1"/>
  <c r="U34" i="1"/>
  <c r="U33" i="1"/>
  <c r="U32" i="1"/>
  <c r="BG32" i="1"/>
  <c r="BJ19" i="1"/>
  <c r="BJ18" i="1"/>
  <c r="BJ17" i="1"/>
  <c r="BJ16" i="1"/>
  <c r="BJ15" i="1"/>
  <c r="BJ14" i="1"/>
  <c r="BI19" i="1"/>
  <c r="BI18" i="1"/>
  <c r="BI17" i="1"/>
  <c r="BI16" i="1"/>
  <c r="BI15" i="1"/>
  <c r="BI14" i="1"/>
  <c r="BH19" i="1"/>
  <c r="BH18" i="1"/>
  <c r="BH17" i="1"/>
  <c r="BH16" i="1"/>
  <c r="BH15" i="1"/>
  <c r="BH14" i="1"/>
  <c r="BG19" i="1"/>
  <c r="BG18" i="1"/>
  <c r="BG17" i="1"/>
  <c r="BG16" i="1"/>
  <c r="BG15" i="1"/>
  <c r="BG24" i="1" s="1"/>
  <c r="BG14" i="1"/>
  <c r="BG23" i="1" s="1"/>
  <c r="BD10" i="1"/>
  <c r="BD9" i="1"/>
  <c r="BD8" i="1"/>
  <c r="BD7" i="1"/>
  <c r="BD6" i="1"/>
  <c r="BD5" i="1"/>
  <c r="BC10" i="1"/>
  <c r="BC9" i="1"/>
  <c r="BC8" i="1"/>
  <c r="BC7" i="1"/>
  <c r="BC6" i="1"/>
  <c r="BC5" i="1"/>
  <c r="BB10" i="1"/>
  <c r="BB9" i="1"/>
  <c r="BB8" i="1"/>
  <c r="BB7" i="1"/>
  <c r="BB6" i="1"/>
  <c r="BB5" i="1"/>
  <c r="BA10" i="1"/>
  <c r="BA9" i="1"/>
  <c r="BA8" i="1"/>
  <c r="BA7" i="1"/>
  <c r="BA6" i="1"/>
  <c r="BA5" i="1"/>
  <c r="BA23" i="1" s="1"/>
  <c r="W35" i="3" l="1"/>
  <c r="W37" i="3"/>
  <c r="AW36" i="3"/>
  <c r="W32" i="3"/>
  <c r="W36" i="3"/>
  <c r="X34" i="3"/>
  <c r="X33" i="3"/>
  <c r="AX36" i="3"/>
  <c r="X32" i="3"/>
  <c r="X37" i="3"/>
  <c r="AW37" i="3"/>
  <c r="AV37" i="3"/>
  <c r="AU37" i="3"/>
  <c r="AV35" i="3"/>
  <c r="AW34" i="3"/>
  <c r="AP44" i="3"/>
  <c r="AP43" i="3"/>
  <c r="AP42" i="3"/>
  <c r="AX32" i="3"/>
  <c r="AV32" i="3"/>
  <c r="AX37" i="3"/>
  <c r="AW35" i="3"/>
  <c r="AW33" i="3"/>
  <c r="AV33" i="3"/>
  <c r="AU33" i="3"/>
  <c r="AQ41" i="3"/>
  <c r="AP46" i="3"/>
  <c r="AQ46" i="3"/>
  <c r="AQ45" i="3"/>
  <c r="AQ43" i="3"/>
  <c r="AQ42" i="3"/>
  <c r="AR41" i="3"/>
  <c r="AX33" i="3"/>
  <c r="AR45" i="3"/>
  <c r="AU36" i="3"/>
  <c r="AV34" i="3"/>
  <c r="AV36" i="3"/>
  <c r="V32" i="3"/>
  <c r="V33" i="3"/>
  <c r="V34" i="3"/>
  <c r="V35" i="3"/>
  <c r="V36" i="3"/>
  <c r="AJ39" i="3"/>
  <c r="AQ44" i="3"/>
  <c r="AR46" i="3"/>
  <c r="AR42" i="3"/>
  <c r="AO41" i="3"/>
  <c r="AO43" i="3"/>
  <c r="AU35" i="3"/>
  <c r="AO45" i="3"/>
  <c r="BL27" i="3"/>
  <c r="AX34" i="3"/>
  <c r="AR44" i="3"/>
  <c r="AP41" i="3"/>
  <c r="AP45" i="3"/>
  <c r="AW32" i="3"/>
  <c r="G44" i="3"/>
  <c r="AR43" i="3"/>
  <c r="AX35" i="3"/>
  <c r="AU32" i="3"/>
  <c r="AO42" i="3"/>
  <c r="AU34" i="3"/>
  <c r="AO44" i="3"/>
  <c r="AO46" i="3"/>
  <c r="F51" i="3"/>
  <c r="G52" i="3"/>
  <c r="G54" i="3"/>
  <c r="G56" i="3"/>
  <c r="G60" i="3"/>
  <c r="G62" i="3"/>
  <c r="G64" i="3"/>
  <c r="H60" i="3"/>
  <c r="H62" i="3"/>
  <c r="H64" i="3"/>
  <c r="I64" i="3"/>
  <c r="F52" i="3"/>
  <c r="F53" i="3"/>
  <c r="F54" i="3"/>
  <c r="F55" i="3"/>
  <c r="F56" i="3"/>
  <c r="H51" i="3"/>
  <c r="H52" i="3"/>
  <c r="H53" i="3"/>
  <c r="H55" i="3"/>
  <c r="H56" i="3"/>
  <c r="G61" i="3"/>
  <c r="G63" i="3"/>
  <c r="I52" i="3"/>
  <c r="I53" i="3"/>
  <c r="I54" i="3"/>
  <c r="I55" i="3"/>
  <c r="H61" i="3"/>
  <c r="H63" i="3"/>
  <c r="I61" i="3"/>
  <c r="I63" i="3"/>
  <c r="G51" i="3"/>
  <c r="G53" i="3"/>
  <c r="G55" i="3"/>
  <c r="F60" i="3"/>
  <c r="F62" i="3"/>
  <c r="F54" i="1"/>
  <c r="G56" i="1"/>
  <c r="I52" i="1"/>
  <c r="F55" i="1"/>
  <c r="I53" i="1"/>
  <c r="F56" i="1"/>
  <c r="H52" i="1"/>
  <c r="I54" i="1"/>
  <c r="H53" i="1"/>
  <c r="I55" i="1"/>
  <c r="G52" i="1"/>
  <c r="H54" i="1"/>
  <c r="I56" i="1"/>
  <c r="G53" i="1"/>
  <c r="H55" i="1"/>
  <c r="G54" i="1"/>
  <c r="BL27" i="1"/>
  <c r="L65" i="3" l="1"/>
  <c r="L56" i="3"/>
  <c r="AX28" i="1"/>
  <c r="AX27" i="1"/>
  <c r="AX26" i="1"/>
  <c r="AX25" i="1"/>
  <c r="AX23" i="1"/>
  <c r="AW28" i="1"/>
  <c r="AW27" i="1"/>
  <c r="AW26" i="1"/>
  <c r="AW25" i="1"/>
  <c r="AW24" i="1"/>
  <c r="AW23" i="1"/>
  <c r="AV28" i="1"/>
  <c r="AV27" i="1"/>
  <c r="AV26" i="1"/>
  <c r="AV25" i="1"/>
  <c r="AV24" i="1"/>
  <c r="AV23" i="1"/>
  <c r="AU28" i="1"/>
  <c r="AU27" i="1"/>
  <c r="AU26" i="1"/>
  <c r="AU25" i="1"/>
  <c r="AU24" i="1"/>
  <c r="AU23" i="1"/>
  <c r="AX19" i="1"/>
  <c r="AX18" i="1"/>
  <c r="AX17" i="1"/>
  <c r="AX16" i="1"/>
  <c r="AX15" i="1"/>
  <c r="AX14" i="1"/>
  <c r="AW19" i="1"/>
  <c r="AW18" i="1"/>
  <c r="AW17" i="1"/>
  <c r="AW16" i="1"/>
  <c r="AW15" i="1"/>
  <c r="AW14" i="1"/>
  <c r="AV19" i="1"/>
  <c r="AV18" i="1"/>
  <c r="AV17" i="1"/>
  <c r="AV16" i="1"/>
  <c r="AV15" i="1"/>
  <c r="AV14" i="1"/>
  <c r="AU19" i="1"/>
  <c r="AU18" i="1"/>
  <c r="AU17" i="1"/>
  <c r="AU16" i="1"/>
  <c r="AU15" i="1"/>
  <c r="AU14" i="1"/>
  <c r="AU5" i="1" a="1"/>
  <c r="AU5" i="1" s="1"/>
  <c r="AO14" i="1"/>
  <c r="AX10" i="1" a="1"/>
  <c r="AX10" i="1" s="1"/>
  <c r="AX9" i="1" a="1"/>
  <c r="AX9" i="1" s="1"/>
  <c r="AX8" i="1" a="1"/>
  <c r="AX8" i="1" s="1"/>
  <c r="AX7" i="1" a="1"/>
  <c r="AX7" i="1" s="1"/>
  <c r="AX6" i="1" a="1"/>
  <c r="AX6" i="1" s="1"/>
  <c r="AX5" i="1" a="1"/>
  <c r="AX5" i="1" s="1"/>
  <c r="AW10" i="1" a="1"/>
  <c r="AW10" i="1" s="1"/>
  <c r="AW9" i="1" a="1"/>
  <c r="AW9" i="1" s="1"/>
  <c r="AW8" i="1" a="1"/>
  <c r="AW8" i="1" s="1"/>
  <c r="AW7" i="1" a="1"/>
  <c r="AW7" i="1" s="1"/>
  <c r="AW6" i="1" a="1"/>
  <c r="AW6" i="1" s="1"/>
  <c r="AW5" i="1" a="1"/>
  <c r="AW5" i="1" s="1"/>
  <c r="AV10" i="1" a="1"/>
  <c r="AV10" i="1" s="1"/>
  <c r="AV9" i="1" a="1"/>
  <c r="AV9" i="1" s="1"/>
  <c r="AV8" i="1" a="1"/>
  <c r="AV8" i="1" s="1"/>
  <c r="AV7" i="1" a="1"/>
  <c r="AV7" i="1" s="1"/>
  <c r="AV6" i="1" a="1"/>
  <c r="AV6" i="1" s="1"/>
  <c r="AV5" i="1" a="1"/>
  <c r="AV5" i="1" s="1"/>
  <c r="AU10" i="1" a="1"/>
  <c r="AU10" i="1" s="1"/>
  <c r="AU9" i="1" a="1"/>
  <c r="AU9" i="1" s="1"/>
  <c r="AU8" i="1" a="1"/>
  <c r="AU8" i="1" s="1"/>
  <c r="AU7" i="1" a="1"/>
  <c r="AU7" i="1" s="1"/>
  <c r="AU6" i="1" a="1"/>
  <c r="AU6" i="1" s="1"/>
  <c r="AO50" i="1"/>
  <c r="AR37" i="1"/>
  <c r="AR36" i="1"/>
  <c r="AR35" i="1"/>
  <c r="AR34" i="1"/>
  <c r="AR33" i="1"/>
  <c r="AR32" i="1"/>
  <c r="AQ37" i="1"/>
  <c r="AQ36" i="1"/>
  <c r="AQ35" i="1"/>
  <c r="AQ34" i="1"/>
  <c r="AQ33" i="1"/>
  <c r="AQ32" i="1"/>
  <c r="AP37" i="1"/>
  <c r="AP36" i="1"/>
  <c r="AP35" i="1"/>
  <c r="AP34" i="1"/>
  <c r="AP33" i="1"/>
  <c r="AP32" i="1"/>
  <c r="AO37" i="1"/>
  <c r="AO36" i="1"/>
  <c r="AO35" i="1"/>
  <c r="AO34" i="1"/>
  <c r="AO33" i="1"/>
  <c r="AO32" i="1"/>
  <c r="AO23" i="1"/>
  <c r="AO28" i="1"/>
  <c r="AR28" i="1"/>
  <c r="AR27" i="1"/>
  <c r="AR26" i="1"/>
  <c r="AR25" i="1"/>
  <c r="AR24" i="1"/>
  <c r="AR23" i="1"/>
  <c r="AQ28" i="1"/>
  <c r="AQ27" i="1"/>
  <c r="AQ26" i="1"/>
  <c r="AQ25" i="1"/>
  <c r="AQ24" i="1"/>
  <c r="AQ23" i="1"/>
  <c r="AP28" i="1"/>
  <c r="AP27" i="1"/>
  <c r="AP26" i="1"/>
  <c r="AP25" i="1"/>
  <c r="AP24" i="1"/>
  <c r="AP23" i="1"/>
  <c r="AO27" i="1"/>
  <c r="AO26" i="1"/>
  <c r="AO25" i="1"/>
  <c r="AO24" i="1"/>
  <c r="AR19" i="1"/>
  <c r="AR18" i="1"/>
  <c r="AR17" i="1"/>
  <c r="AR16" i="1"/>
  <c r="AR15" i="1"/>
  <c r="AR14" i="1"/>
  <c r="AQ19" i="1"/>
  <c r="AQ18" i="1"/>
  <c r="AQ17" i="1"/>
  <c r="AQ16" i="1"/>
  <c r="AQ15" i="1"/>
  <c r="AQ14" i="1"/>
  <c r="AP19" i="1"/>
  <c r="AP18" i="1"/>
  <c r="AP17" i="1"/>
  <c r="AP16" i="1"/>
  <c r="AP15" i="1"/>
  <c r="AP14" i="1"/>
  <c r="AO19" i="1"/>
  <c r="AO18" i="1"/>
  <c r="AO17" i="1"/>
  <c r="AO16" i="1"/>
  <c r="AO15" i="1"/>
  <c r="AP5" i="1" a="1"/>
  <c r="AP5" i="1" s="1"/>
  <c r="AO10" i="1" a="1"/>
  <c r="AO10" i="1" s="1"/>
  <c r="AO9" i="1" a="1"/>
  <c r="AO9" i="1" s="1"/>
  <c r="AO8" i="1" a="1"/>
  <c r="AO8" i="1" s="1"/>
  <c r="AO7" i="1" a="1"/>
  <c r="AO7" i="1" s="1"/>
  <c r="AO6" i="1" a="1"/>
  <c r="AO6" i="1" s="1"/>
  <c r="AO5" i="1" a="1"/>
  <c r="AO5" i="1" s="1"/>
  <c r="C38" i="3" l="1"/>
  <c r="AU33" i="1"/>
  <c r="AV35" i="1"/>
  <c r="AO46" i="1"/>
  <c r="AW32" i="1"/>
  <c r="AU32" i="1"/>
  <c r="AX32" i="1"/>
  <c r="AW37" i="1"/>
  <c r="AV37" i="1"/>
  <c r="AV36" i="1"/>
  <c r="AU36" i="1"/>
  <c r="AU35" i="1"/>
  <c r="AX34" i="1"/>
  <c r="AU34" i="1"/>
  <c r="AP41" i="1"/>
  <c r="AO41" i="1"/>
  <c r="AW36" i="1"/>
  <c r="AU37" i="1"/>
  <c r="AX35" i="1"/>
  <c r="AV33" i="1"/>
  <c r="AO44" i="1"/>
  <c r="AO42" i="1"/>
  <c r="AO43" i="1"/>
  <c r="AO45" i="1"/>
  <c r="AV32" i="1"/>
  <c r="AW34" i="1"/>
  <c r="AX37" i="1"/>
  <c r="AW33" i="1"/>
  <c r="AV34" i="1"/>
  <c r="AW35" i="1"/>
  <c r="AX36" i="1"/>
  <c r="X33" i="1" l="1"/>
  <c r="X34" i="1"/>
  <c r="X35" i="1"/>
  <c r="X36" i="1"/>
  <c r="X37" i="1"/>
  <c r="X32" i="1"/>
  <c r="W33" i="1"/>
  <c r="W34" i="1"/>
  <c r="W35" i="1"/>
  <c r="W36" i="1"/>
  <c r="W37" i="1"/>
  <c r="W32" i="1"/>
  <c r="V33" i="1"/>
  <c r="V34" i="1"/>
  <c r="V35" i="1"/>
  <c r="V36" i="1"/>
  <c r="V37" i="1"/>
  <c r="V32" i="1"/>
  <c r="BJ37" i="1"/>
  <c r="BI37" i="1"/>
  <c r="BH37" i="1"/>
  <c r="BG37" i="1"/>
  <c r="BJ36" i="1"/>
  <c r="BI36" i="1"/>
  <c r="BH36" i="1"/>
  <c r="BG36" i="1"/>
  <c r="BJ35" i="1"/>
  <c r="BI35" i="1"/>
  <c r="BH35" i="1"/>
  <c r="BG35" i="1"/>
  <c r="BJ34" i="1"/>
  <c r="BI34" i="1"/>
  <c r="BH34" i="1"/>
  <c r="BG34" i="1"/>
  <c r="BJ33" i="1"/>
  <c r="BI33" i="1"/>
  <c r="BH33" i="1"/>
  <c r="BG33" i="1"/>
  <c r="BJ32" i="1"/>
  <c r="BI32" i="1"/>
  <c r="BH32" i="1"/>
  <c r="AX46" i="1"/>
  <c r="AX45" i="1"/>
  <c r="AX44" i="1"/>
  <c r="AX43" i="1"/>
  <c r="AX42" i="1"/>
  <c r="AX41" i="1"/>
  <c r="AW46" i="1"/>
  <c r="AW45" i="1"/>
  <c r="AW44" i="1"/>
  <c r="AW43" i="1"/>
  <c r="AW42" i="1"/>
  <c r="AW41" i="1"/>
  <c r="AV46" i="1"/>
  <c r="AV45" i="1"/>
  <c r="AV44" i="1"/>
  <c r="AV43" i="1"/>
  <c r="AV42" i="1"/>
  <c r="AV41" i="1"/>
  <c r="AU46" i="1"/>
  <c r="AU45" i="1"/>
  <c r="AU44" i="1"/>
  <c r="AU43" i="1"/>
  <c r="AU42" i="1"/>
  <c r="AU41" i="1"/>
  <c r="M47" i="1"/>
  <c r="J47" i="1"/>
  <c r="G41" i="1"/>
  <c r="G44" i="1" s="1"/>
  <c r="BJ28" i="1"/>
  <c r="BJ27" i="1"/>
  <c r="BJ26" i="1"/>
  <c r="BJ25" i="1"/>
  <c r="BJ24" i="1"/>
  <c r="BJ23" i="1"/>
  <c r="BI28" i="1"/>
  <c r="BI27" i="1"/>
  <c r="BI26" i="1"/>
  <c r="BI25" i="1"/>
  <c r="BI24" i="1"/>
  <c r="BI23" i="1"/>
  <c r="BH28" i="1"/>
  <c r="BH27" i="1"/>
  <c r="BH26" i="1"/>
  <c r="BH25" i="1"/>
  <c r="BH24" i="1"/>
  <c r="BH23" i="1"/>
  <c r="BG28" i="1"/>
  <c r="BG27" i="1"/>
  <c r="BG26" i="1"/>
  <c r="BG25" i="1"/>
  <c r="BD37" i="1"/>
  <c r="BC37" i="1"/>
  <c r="BB37" i="1"/>
  <c r="BA37" i="1"/>
  <c r="BD36" i="1"/>
  <c r="BC36" i="1"/>
  <c r="BB36" i="1"/>
  <c r="BA36" i="1"/>
  <c r="BD35" i="1"/>
  <c r="BC35" i="1"/>
  <c r="BB35" i="1"/>
  <c r="BA35" i="1"/>
  <c r="BD34" i="1"/>
  <c r="BC34" i="1"/>
  <c r="BB34" i="1"/>
  <c r="BA34" i="1"/>
  <c r="BD33" i="1"/>
  <c r="BC33" i="1"/>
  <c r="BB33" i="1"/>
  <c r="BA33" i="1"/>
  <c r="BD32" i="1"/>
  <c r="BC32" i="1"/>
  <c r="BB32" i="1"/>
  <c r="BA32" i="1"/>
  <c r="AR55" i="1"/>
  <c r="AR54" i="1"/>
  <c r="AR53" i="1"/>
  <c r="AR52" i="1"/>
  <c r="AR51" i="1"/>
  <c r="AR50" i="1"/>
  <c r="AQ55" i="1"/>
  <c r="AQ54" i="1"/>
  <c r="AQ53" i="1"/>
  <c r="AQ52" i="1"/>
  <c r="AQ51" i="1"/>
  <c r="AQ50" i="1"/>
  <c r="AP55" i="1"/>
  <c r="AP54" i="1"/>
  <c r="AP53" i="1"/>
  <c r="AP52" i="1"/>
  <c r="AP51" i="1"/>
  <c r="AP50" i="1"/>
  <c r="AO55" i="1"/>
  <c r="AO54" i="1"/>
  <c r="AO53" i="1"/>
  <c r="AO52" i="1"/>
  <c r="AO51" i="1"/>
  <c r="BD28" i="1"/>
  <c r="BD27" i="1"/>
  <c r="BD26" i="1"/>
  <c r="BD25" i="1"/>
  <c r="BD24" i="1"/>
  <c r="BD23" i="1"/>
  <c r="BC28" i="1"/>
  <c r="BC27" i="1"/>
  <c r="BC26" i="1"/>
  <c r="BC25" i="1"/>
  <c r="BC24" i="1"/>
  <c r="BC23" i="1"/>
  <c r="BB28" i="1"/>
  <c r="BB27" i="1"/>
  <c r="BB26" i="1"/>
  <c r="BB25" i="1"/>
  <c r="BB24" i="1"/>
  <c r="BB23" i="1"/>
  <c r="BA28" i="1"/>
  <c r="BA27" i="1"/>
  <c r="BA26" i="1"/>
  <c r="BA25" i="1"/>
  <c r="BA24" i="1"/>
  <c r="AX24" i="1"/>
  <c r="AX33" i="1" s="1"/>
  <c r="AR10" i="1" a="1"/>
  <c r="AR10" i="1" s="1"/>
  <c r="AR9" i="1" a="1"/>
  <c r="AR9" i="1" s="1"/>
  <c r="AR8" i="1" a="1"/>
  <c r="AR8" i="1" s="1"/>
  <c r="AR7" i="1" a="1"/>
  <c r="AR7" i="1" s="1"/>
  <c r="AR6" i="1" a="1"/>
  <c r="AR6" i="1" s="1"/>
  <c r="AR5" i="1" a="1"/>
  <c r="AR5" i="1" s="1"/>
  <c r="AQ10" i="1" a="1"/>
  <c r="AQ10" i="1" s="1"/>
  <c r="AQ9" i="1" a="1"/>
  <c r="AQ9" i="1" s="1"/>
  <c r="AQ8" i="1" a="1"/>
  <c r="AQ8" i="1" s="1"/>
  <c r="AQ7" i="1" a="1"/>
  <c r="AQ7" i="1" s="1"/>
  <c r="AQ6" i="1" a="1"/>
  <c r="AQ6" i="1" s="1"/>
  <c r="AQ5" i="1" a="1"/>
  <c r="AQ5" i="1" s="1"/>
  <c r="AP10" i="1" a="1"/>
  <c r="AP10" i="1" s="1"/>
  <c r="AP46" i="1" s="1"/>
  <c r="AP9" i="1" a="1"/>
  <c r="AP9" i="1" s="1"/>
  <c r="AP45" i="1" s="1"/>
  <c r="AP8" i="1" a="1"/>
  <c r="AP8" i="1" s="1"/>
  <c r="AP44" i="1" s="1"/>
  <c r="AP7" i="1" a="1"/>
  <c r="AP7" i="1" s="1"/>
  <c r="AP43" i="1" s="1"/>
  <c r="AP6" i="1" a="1"/>
  <c r="AP6" i="1" s="1"/>
  <c r="AP42" i="1" s="1"/>
  <c r="F51" i="1" l="1"/>
  <c r="G51" i="1"/>
  <c r="H51" i="1"/>
  <c r="I51" i="1"/>
  <c r="AR43" i="1"/>
  <c r="AR44" i="1"/>
  <c r="AQ42" i="1"/>
  <c r="AR42" i="1"/>
  <c r="AR45" i="1"/>
  <c r="AQ45" i="1"/>
  <c r="AQ44" i="1"/>
  <c r="AR41" i="1"/>
  <c r="AR46" i="1"/>
  <c r="AQ46" i="1"/>
  <c r="AQ43" i="1"/>
  <c r="AQ41" i="1"/>
  <c r="L56" i="1" l="1"/>
  <c r="L65" i="1"/>
  <c r="C38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<sst xmlns="http://schemas.openxmlformats.org/spreadsheetml/2006/main" count="940" uniqueCount="89">
  <si>
    <t>Monday</t>
  </si>
  <si>
    <t>Tuesday</t>
  </si>
  <si>
    <t>Wednesday</t>
  </si>
  <si>
    <t>Thursday</t>
  </si>
  <si>
    <t>Friday</t>
  </si>
  <si>
    <t>Saturday</t>
  </si>
  <si>
    <t>Glasgow</t>
  </si>
  <si>
    <t>Manchester</t>
  </si>
  <si>
    <t>Birmingham</t>
  </si>
  <si>
    <t>Plymouth</t>
  </si>
  <si>
    <r>
      <t>Estimated rental demand at depot on a day (D</t>
    </r>
    <r>
      <rPr>
        <b/>
        <vertAlign val="subscript"/>
        <sz val="12"/>
        <color rgb="FF211E1E"/>
        <rFont val="Times"/>
      </rPr>
      <t>it</t>
    </r>
    <r>
      <rPr>
        <b/>
        <sz val="12"/>
        <color rgb="FF211E1E"/>
        <rFont val="Times"/>
      </rPr>
      <t>)</t>
    </r>
  </si>
  <si>
    <r>
      <t>Propotion of cars rented from a depot and returned to (P</t>
    </r>
    <r>
      <rPr>
        <b/>
        <vertAlign val="subscript"/>
        <sz val="12"/>
        <color theme="1"/>
        <rFont val="Calibri (Body)"/>
      </rPr>
      <t>ij</t>
    </r>
    <r>
      <rPr>
        <b/>
        <sz val="12"/>
        <color theme="1"/>
        <rFont val="Calibri"/>
        <family val="2"/>
        <scheme val="minor"/>
      </rPr>
      <t>)</t>
    </r>
  </si>
  <si>
    <t>From</t>
  </si>
  <si>
    <t xml:space="preserve">To </t>
  </si>
  <si>
    <r>
      <t>Cost of transfer from one depot to another (C</t>
    </r>
    <r>
      <rPr>
        <b/>
        <vertAlign val="subscript"/>
        <sz val="12"/>
        <color theme="1"/>
        <rFont val="Calibri (Body)"/>
      </rPr>
      <t>ij</t>
    </r>
    <r>
      <rPr>
        <b/>
        <sz val="12"/>
        <color theme="1"/>
        <rFont val="Calibri"/>
        <family val="2"/>
        <scheme val="minor"/>
      </rPr>
      <t>)</t>
    </r>
  </si>
  <si>
    <t>k</t>
  </si>
  <si>
    <t>Propotion</t>
  </si>
  <si>
    <r>
      <t>Propotions of cars hired for k days (Q</t>
    </r>
    <r>
      <rPr>
        <b/>
        <vertAlign val="subscript"/>
        <sz val="12"/>
        <color theme="1"/>
        <rFont val="Calibri (Body)"/>
      </rPr>
      <t>k</t>
    </r>
    <r>
      <rPr>
        <b/>
        <sz val="12"/>
        <color theme="1"/>
        <rFont val="Calibri"/>
        <family val="2"/>
        <scheme val="minor"/>
      </rPr>
      <t>)</t>
    </r>
  </si>
  <si>
    <r>
      <t>Repair capacity at depot per day (R</t>
    </r>
    <r>
      <rPr>
        <b/>
        <vertAlign val="subscript"/>
        <sz val="12"/>
        <color theme="1"/>
        <rFont val="Calibri (Body)"/>
      </rPr>
      <t>i</t>
    </r>
    <r>
      <rPr>
        <b/>
        <sz val="12"/>
        <color theme="1"/>
        <rFont val="Calibri"/>
        <family val="2"/>
        <scheme val="minor"/>
      </rPr>
      <t>)</t>
    </r>
  </si>
  <si>
    <r>
      <t xml:space="preserve">Rental Costs of </t>
    </r>
    <r>
      <rPr>
        <b/>
        <i/>
        <sz val="12"/>
        <color theme="1"/>
        <rFont val="Calibri"/>
        <family val="2"/>
        <scheme val="minor"/>
      </rPr>
      <t xml:space="preserve">k </t>
    </r>
    <r>
      <rPr>
        <b/>
        <sz val="12"/>
        <color theme="1"/>
        <rFont val="Calibri"/>
        <family val="2"/>
        <scheme val="minor"/>
      </rPr>
      <t>days at same and different depots</t>
    </r>
  </si>
  <si>
    <r>
      <t>Same (RCA</t>
    </r>
    <r>
      <rPr>
        <b/>
        <vertAlign val="subscript"/>
        <sz val="12"/>
        <color theme="1"/>
        <rFont val="Calibri (Body)"/>
      </rPr>
      <t>k</t>
    </r>
    <r>
      <rPr>
        <b/>
        <sz val="12"/>
        <color theme="1"/>
        <rFont val="Calibri"/>
        <family val="2"/>
        <scheme val="minor"/>
      </rPr>
      <t>)</t>
    </r>
  </si>
  <si>
    <r>
      <t>Different (RCB</t>
    </r>
    <r>
      <rPr>
        <b/>
        <vertAlign val="subscript"/>
        <sz val="12"/>
        <color theme="1"/>
        <rFont val="Calibri (Body)"/>
      </rPr>
      <t>k</t>
    </r>
    <r>
      <rPr>
        <b/>
        <sz val="12"/>
        <color theme="1"/>
        <rFont val="Calibri"/>
        <family val="2"/>
        <scheme val="minor"/>
      </rPr>
      <t>)</t>
    </r>
  </si>
  <si>
    <t>Same (RCC)</t>
  </si>
  <si>
    <t>Different (RCD)</t>
  </si>
  <si>
    <t>Rental Costs hired on Saturday and returned in Monday at same and different depots</t>
  </si>
  <si>
    <t>Cost</t>
  </si>
  <si>
    <r>
      <t xml:space="preserve">Marginal cost to company for </t>
    </r>
    <r>
      <rPr>
        <b/>
        <i/>
        <sz val="12"/>
        <color theme="1"/>
        <rFont val="Calibri"/>
        <family val="2"/>
        <scheme val="minor"/>
      </rPr>
      <t>k</t>
    </r>
    <r>
      <rPr>
        <b/>
        <sz val="12"/>
        <color theme="1"/>
        <rFont val="Calibri"/>
        <family val="2"/>
        <scheme val="minor"/>
      </rPr>
      <t xml:space="preserve"> day hire (CS</t>
    </r>
    <r>
      <rPr>
        <b/>
        <vertAlign val="subscript"/>
        <sz val="12"/>
        <color theme="1"/>
        <rFont val="Calibri (Body)"/>
      </rPr>
      <t>k</t>
    </r>
    <r>
      <rPr>
        <b/>
        <sz val="12"/>
        <color theme="1"/>
        <rFont val="Calibri"/>
        <family val="2"/>
        <scheme val="minor"/>
      </rPr>
      <t>)</t>
    </r>
  </si>
  <si>
    <t>Total number of cars owned (n)</t>
  </si>
  <si>
    <r>
      <t>Number of undamaged cars at depot i at start of day t (nu</t>
    </r>
    <r>
      <rPr>
        <b/>
        <vertAlign val="subscript"/>
        <sz val="12"/>
        <color theme="1"/>
        <rFont val="Calibri (Body)"/>
      </rPr>
      <t>it</t>
    </r>
    <r>
      <rPr>
        <b/>
        <sz val="12"/>
        <color theme="1"/>
        <rFont val="Calibri"/>
        <family val="2"/>
        <scheme val="minor"/>
      </rPr>
      <t>)</t>
    </r>
  </si>
  <si>
    <r>
      <t>Number of damaged cars at depot i at start of day t (nd</t>
    </r>
    <r>
      <rPr>
        <b/>
        <vertAlign val="subscript"/>
        <sz val="12"/>
        <color theme="1"/>
        <rFont val="Calibri (Body)"/>
      </rPr>
      <t>it</t>
    </r>
    <r>
      <rPr>
        <b/>
        <sz val="12"/>
        <color theme="1"/>
        <rFont val="Calibri"/>
        <family val="2"/>
        <scheme val="minor"/>
      </rPr>
      <t>)</t>
    </r>
  </si>
  <si>
    <r>
      <t>Number of  cars rented from depot i at start of day t (tr</t>
    </r>
    <r>
      <rPr>
        <b/>
        <vertAlign val="subscript"/>
        <sz val="12"/>
        <color theme="1"/>
        <rFont val="Calibri (Body)"/>
      </rPr>
      <t>it</t>
    </r>
    <r>
      <rPr>
        <b/>
        <sz val="12"/>
        <color theme="1"/>
        <rFont val="Calibri"/>
        <family val="2"/>
        <scheme val="minor"/>
      </rPr>
      <t>)</t>
    </r>
  </si>
  <si>
    <r>
      <t>Undamaged cars returned to depot i during day t (eu</t>
    </r>
    <r>
      <rPr>
        <b/>
        <vertAlign val="subscript"/>
        <sz val="12"/>
        <color theme="1"/>
        <rFont val="Calibri (Body)"/>
      </rPr>
      <t>it</t>
    </r>
    <r>
      <rPr>
        <b/>
        <sz val="12"/>
        <color theme="1"/>
        <rFont val="Calibri"/>
        <family val="2"/>
        <scheme val="minor"/>
      </rPr>
      <t>)</t>
    </r>
  </si>
  <si>
    <r>
      <t>Damaged cars returned to depot i during day t (ed</t>
    </r>
    <r>
      <rPr>
        <b/>
        <vertAlign val="subscript"/>
        <sz val="12"/>
        <color theme="1"/>
        <rFont val="Calibri (Body)"/>
      </rPr>
      <t>it</t>
    </r>
    <r>
      <rPr>
        <b/>
        <sz val="12"/>
        <color theme="1"/>
        <rFont val="Calibri"/>
        <family val="2"/>
        <scheme val="minor"/>
      </rPr>
      <t>)</t>
    </r>
  </si>
  <si>
    <r>
      <t>Number of undamaged cars at depot i to be transferred to depot j  at start of day t (tu</t>
    </r>
    <r>
      <rPr>
        <b/>
        <vertAlign val="subscript"/>
        <sz val="12"/>
        <color theme="1"/>
        <rFont val="Calibri (Body)"/>
      </rPr>
      <t>ijt</t>
    </r>
    <r>
      <rPr>
        <b/>
        <sz val="12"/>
        <color theme="1"/>
        <rFont val="Calibri"/>
        <family val="2"/>
        <scheme val="minor"/>
      </rPr>
      <t>)</t>
    </r>
  </si>
  <si>
    <r>
      <t>Number of damaged cars at depot i to be transferred to depot j  at start of day t (td</t>
    </r>
    <r>
      <rPr>
        <b/>
        <vertAlign val="subscript"/>
        <sz val="12"/>
        <color theme="1"/>
        <rFont val="Calibri (Body)"/>
      </rPr>
      <t>ijt</t>
    </r>
    <r>
      <rPr>
        <b/>
        <sz val="12"/>
        <color theme="1"/>
        <rFont val="Calibri"/>
        <family val="2"/>
        <scheme val="minor"/>
      </rPr>
      <t>)</t>
    </r>
  </si>
  <si>
    <r>
      <t xml:space="preserve">Damaged cars to be repaired at depot </t>
    </r>
    <r>
      <rPr>
        <b/>
        <i/>
        <sz val="12"/>
        <color theme="1"/>
        <rFont val="Calibri"/>
        <family val="2"/>
        <scheme val="minor"/>
      </rPr>
      <t>i</t>
    </r>
    <r>
      <rPr>
        <b/>
        <sz val="12"/>
        <color theme="1"/>
        <rFont val="Calibri"/>
        <family val="2"/>
        <scheme val="minor"/>
      </rPr>
      <t xml:space="preserve"> on day </t>
    </r>
    <r>
      <rPr>
        <b/>
        <i/>
        <sz val="12"/>
        <color theme="1"/>
        <rFont val="Calibri"/>
        <family val="2"/>
        <scheme val="minor"/>
      </rPr>
      <t>t</t>
    </r>
    <r>
      <rPr>
        <b/>
        <sz val="12"/>
        <color theme="1"/>
        <rFont val="Calibri"/>
        <family val="2"/>
        <scheme val="minor"/>
      </rPr>
      <t xml:space="preserve"> (rp</t>
    </r>
    <r>
      <rPr>
        <b/>
        <vertAlign val="subscript"/>
        <sz val="12"/>
        <color theme="1"/>
        <rFont val="Calibri (Body)"/>
      </rPr>
      <t>it</t>
    </r>
    <r>
      <rPr>
        <b/>
        <sz val="12"/>
        <color theme="1"/>
        <rFont val="Calibri"/>
        <family val="2"/>
        <scheme val="minor"/>
      </rPr>
      <t>)</t>
    </r>
  </si>
  <si>
    <t>Data</t>
  </si>
  <si>
    <t>Variables</t>
  </si>
  <si>
    <t>Constraints</t>
  </si>
  <si>
    <t>Undamaged cars returned to depot i on day t</t>
  </si>
  <si>
    <t>Undamaged cars  from other depots on the previous day</t>
  </si>
  <si>
    <t>Repaired cars from the previous day</t>
  </si>
  <si>
    <t>Undamaged cars left at depot i from the previous day</t>
  </si>
  <si>
    <t>=</t>
  </si>
  <si>
    <t>Damaged cars returned to depot i on day t</t>
  </si>
  <si>
    <t>Damaged cars left at depot previous day</t>
  </si>
  <si>
    <t>Constraint 1 complete</t>
  </si>
  <si>
    <t>Undamaged cars at depot i at the beginning of day t</t>
  </si>
  <si>
    <t>Constraint 3</t>
  </si>
  <si>
    <t>Damaged cars at depot i at the beginning of day t</t>
  </si>
  <si>
    <t>Constraint 4</t>
  </si>
  <si>
    <t>Constraint 7</t>
  </si>
  <si>
    <t>Objective function</t>
  </si>
  <si>
    <t>Profit</t>
  </si>
  <si>
    <t>Total cost of moving undamaged cars</t>
  </si>
  <si>
    <t>Total cost of moving damaged cars</t>
  </si>
  <si>
    <t>Total cost by company</t>
  </si>
  <si>
    <t>Damaged cars from other depots on the previous day</t>
  </si>
  <si>
    <t>Total Sum</t>
  </si>
  <si>
    <t>&lt;=</t>
  </si>
  <si>
    <r>
      <t xml:space="preserve"> (R</t>
    </r>
    <r>
      <rPr>
        <b/>
        <vertAlign val="subscript"/>
        <sz val="12"/>
        <color theme="1"/>
        <rFont val="Calibri (Body)"/>
      </rPr>
      <t>it</t>
    </r>
    <r>
      <rPr>
        <b/>
        <sz val="12"/>
        <color theme="1"/>
        <rFont val="Calibri"/>
        <family val="2"/>
        <scheme val="minor"/>
      </rPr>
      <t>)</t>
    </r>
  </si>
  <si>
    <t>Wed</t>
  </si>
  <si>
    <t>rent - marginal + 10 (not sat) diff depot</t>
  </si>
  <si>
    <t>rent - marginal + 10 (not sat) same dpot</t>
  </si>
  <si>
    <t>rent - marginal - 10 (sat) diff depot</t>
  </si>
  <si>
    <t>rent - marginal - 10 (sat) same depot</t>
  </si>
  <si>
    <t>Profit from rentals for same depots</t>
  </si>
  <si>
    <t>Profit from rentals for different depots</t>
  </si>
  <si>
    <t>CAR RENTAL 2 DECISION VARIABLES</t>
  </si>
  <si>
    <t>Repair Capacity Selection</t>
  </si>
  <si>
    <t xml:space="preserve">Birmingham repair capacity increased </t>
  </si>
  <si>
    <t>B1</t>
  </si>
  <si>
    <t xml:space="preserve">Birmingham repair capacity further increased </t>
  </si>
  <si>
    <t>B2</t>
  </si>
  <si>
    <t>Manchester repair capacity increased</t>
  </si>
  <si>
    <t>M1</t>
  </si>
  <si>
    <t>Manchester repair capacity further increased</t>
  </si>
  <si>
    <t>M2</t>
  </si>
  <si>
    <t>Plymouth repair capacity increased</t>
  </si>
  <si>
    <t>P1</t>
  </si>
  <si>
    <t>CONSTRAINTS</t>
  </si>
  <si>
    <t>B1&gt;=B2</t>
  </si>
  <si>
    <t>&gt;=</t>
  </si>
  <si>
    <t>M1&gt;=M2</t>
  </si>
  <si>
    <t>B1+B2+B3+M1+M2+P1</t>
  </si>
  <si>
    <t>OBJECTIVE FUNCTION ADDITION FOR CAR RENTAL 2</t>
  </si>
  <si>
    <t>FIXED COST PER WEEK</t>
  </si>
  <si>
    <t>COST CALCULATED</t>
  </si>
  <si>
    <t>TOTAL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</si>
</sst>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211E1E"/>
      <name val="Times"/>
    </font>
    <font>
      <b/>
      <vertAlign val="subscript"/>
      <sz val="12"/>
      <color rgb="FF211E1E"/>
      <name val="Times"/>
    </font>
    <font>
      <b/>
      <vertAlign val="subscript"/>
      <sz val="12"/>
      <color theme="1"/>
      <name val="Calibri (Body)"/>
    </font>
    <font>
      <b/>
      <i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449E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2" xfId="0" applyFont="1" applyBorder="1"/>
    <xf numFmtId="0" fontId="0" fillId="0" borderId="2" xfId="0" applyBorder="1"/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3" borderId="2" xfId="0" applyFill="1" applyBorder="1"/>
    <xf numFmtId="0" fontId="1" fillId="0" borderId="0" xfId="0" applyFont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2" xfId="0" applyFill="1" applyBorder="1"/>
    <xf numFmtId="0" fontId="0" fillId="5" borderId="2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/>
    <xf numFmtId="0" fontId="1" fillId="0" borderId="0" xfId="0" applyFont="1"/>
    <xf numFmtId="0" fontId="0" fillId="0" borderId="0" xfId="0" applyAlignment="1">
      <alignment vertical="center"/>
    </xf>
    <xf numFmtId="0" fontId="0" fillId="4" borderId="0" xfId="0" applyFill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6" borderId="0" xfId="0" applyFill="1"/>
    <xf numFmtId="0" fontId="1" fillId="0" borderId="19" xfId="0" applyFont="1" applyBorder="1"/>
    <xf numFmtId="0" fontId="0" fillId="0" borderId="12" xfId="0" applyBorder="1"/>
    <xf numFmtId="0" fontId="0" fillId="3" borderId="20" xfId="0" applyFill="1" applyBorder="1"/>
    <xf numFmtId="0" fontId="1" fillId="0" borderId="21" xfId="0" applyFont="1" applyBorder="1"/>
    <xf numFmtId="0" fontId="0" fillId="3" borderId="22" xfId="0" applyFill="1" applyBorder="1"/>
    <xf numFmtId="0" fontId="1" fillId="0" borderId="23" xfId="0" applyFont="1" applyBorder="1"/>
    <xf numFmtId="0" fontId="0" fillId="0" borderId="24" xfId="0" applyBorder="1"/>
    <xf numFmtId="0" fontId="0" fillId="3" borderId="25" xfId="0" applyFill="1" applyBorder="1"/>
    <xf numFmtId="0" fontId="0" fillId="0" borderId="22" xfId="0" applyBorder="1"/>
    <xf numFmtId="0" fontId="0" fillId="0" borderId="25" xfId="0" applyBorder="1"/>
    <xf numFmtId="0" fontId="1" fillId="0" borderId="31" xfId="0" applyFont="1" applyBorder="1" applyAlignment="1">
      <alignment wrapText="1"/>
    </xf>
    <xf numFmtId="0" fontId="0" fillId="4" borderId="22" xfId="0" applyFill="1" applyBorder="1"/>
    <xf numFmtId="0" fontId="0" fillId="0" borderId="23" xfId="0" applyBorder="1"/>
    <xf numFmtId="0" fontId="0" fillId="7" borderId="0" xfId="0" applyFill="1"/>
    <xf numFmtId="0" fontId="0" fillId="0" borderId="21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0" fillId="4" borderId="0" xfId="0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5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6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449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A6590-5DEE-6F40-B348-A6A0552E96D8}">
  <dimension ref="B1:CF65"/>
  <sheetViews>
    <sheetView topLeftCell="I3" zoomScale="88" zoomScaleNormal="80" workbookViewId="0">
      <selection activeCell="AC20" sqref="AC20"/>
    </sheetView>
  </sheetViews>
  <sheetFormatPr baseColWidth="10" defaultRowHeight="16"/>
  <cols>
    <col min="5" max="5" width="11.5" customWidth="1"/>
    <col min="10" max="10" width="14.1640625" customWidth="1"/>
    <col min="11" max="11" width="15.6640625" customWidth="1"/>
  </cols>
  <sheetData>
    <row r="1" spans="2:84">
      <c r="B1" t="s">
        <v>36</v>
      </c>
      <c r="N1" t="s">
        <v>37</v>
      </c>
      <c r="AN1" t="s">
        <v>38</v>
      </c>
    </row>
    <row r="3" spans="2:84" ht="18" customHeight="1">
      <c r="B3" s="67" t="s">
        <v>10</v>
      </c>
      <c r="C3" s="67"/>
      <c r="D3" s="67"/>
      <c r="E3" s="67"/>
      <c r="F3" s="67"/>
      <c r="I3" s="50" t="s">
        <v>18</v>
      </c>
      <c r="J3" s="50"/>
      <c r="K3" s="50"/>
      <c r="L3" s="50"/>
      <c r="N3" s="59" t="s">
        <v>27</v>
      </c>
      <c r="O3" s="60"/>
      <c r="P3" s="68">
        <v>955.49932999999999</v>
      </c>
      <c r="T3" s="50" t="s">
        <v>31</v>
      </c>
      <c r="U3" s="50"/>
      <c r="V3" s="50"/>
      <c r="W3" s="50"/>
      <c r="X3" s="50"/>
      <c r="Z3" s="54" t="s">
        <v>33</v>
      </c>
      <c r="AA3" s="54"/>
      <c r="AB3" s="54"/>
      <c r="AC3" s="54"/>
      <c r="AD3" s="54"/>
      <c r="AE3" s="54"/>
      <c r="AG3" s="54" t="s">
        <v>34</v>
      </c>
      <c r="AH3" s="54"/>
      <c r="AI3" s="54"/>
      <c r="AJ3" s="54"/>
      <c r="AK3" s="54"/>
      <c r="AL3" s="54"/>
      <c r="AN3" s="39" t="s">
        <v>39</v>
      </c>
      <c r="AO3" s="40"/>
      <c r="AP3" s="40"/>
      <c r="AQ3" s="40"/>
      <c r="AR3" s="41"/>
      <c r="AT3" s="39" t="s">
        <v>44</v>
      </c>
      <c r="AU3" s="40"/>
      <c r="AV3" s="40"/>
      <c r="AW3" s="40"/>
      <c r="AX3" s="41"/>
      <c r="AZ3" s="50" t="s">
        <v>47</v>
      </c>
      <c r="BA3" s="50"/>
      <c r="BB3" s="50"/>
      <c r="BC3" s="50"/>
      <c r="BD3" s="50"/>
      <c r="BF3" s="17"/>
      <c r="BG3" s="17"/>
      <c r="BH3" s="17"/>
      <c r="BI3" s="17"/>
      <c r="BJ3" s="17"/>
      <c r="BL3" s="17"/>
      <c r="BM3" s="17"/>
      <c r="BN3" s="17"/>
      <c r="BO3" s="17"/>
      <c r="BP3" s="17"/>
    </row>
    <row r="4" spans="2:84">
      <c r="B4" s="3"/>
      <c r="C4" s="3" t="s">
        <v>6</v>
      </c>
      <c r="D4" s="3" t="s">
        <v>7</v>
      </c>
      <c r="E4" s="3" t="s">
        <v>8</v>
      </c>
      <c r="F4" s="3" t="s">
        <v>9</v>
      </c>
      <c r="I4" s="50" t="s">
        <v>6</v>
      </c>
      <c r="J4" s="50"/>
      <c r="K4" s="55">
        <v>0</v>
      </c>
      <c r="L4" s="55"/>
      <c r="N4" s="61"/>
      <c r="O4" s="62"/>
      <c r="P4" s="69"/>
      <c r="T4" s="3"/>
      <c r="U4" s="3" t="s">
        <v>6</v>
      </c>
      <c r="V4" s="3" t="s">
        <v>7</v>
      </c>
      <c r="W4" s="3" t="s">
        <v>8</v>
      </c>
      <c r="X4" s="3" t="s">
        <v>9</v>
      </c>
      <c r="Z4" s="54"/>
      <c r="AA4" s="54"/>
      <c r="AB4" s="54"/>
      <c r="AC4" s="54"/>
      <c r="AD4" s="54"/>
      <c r="AE4" s="54"/>
      <c r="AG4" s="54"/>
      <c r="AH4" s="54"/>
      <c r="AI4" s="54"/>
      <c r="AJ4" s="54"/>
      <c r="AK4" s="54"/>
      <c r="AL4" s="54"/>
      <c r="AN4" s="3"/>
      <c r="AO4" s="3" t="s">
        <v>6</v>
      </c>
      <c r="AP4" s="3" t="s">
        <v>7</v>
      </c>
      <c r="AQ4" s="3" t="s">
        <v>8</v>
      </c>
      <c r="AR4" s="3" t="s">
        <v>9</v>
      </c>
      <c r="AT4" s="3"/>
      <c r="AU4" s="3" t="s">
        <v>6</v>
      </c>
      <c r="AV4" s="3" t="s">
        <v>7</v>
      </c>
      <c r="AW4" s="3" t="s">
        <v>8</v>
      </c>
      <c r="AX4" s="3" t="s">
        <v>9</v>
      </c>
      <c r="AZ4" s="3"/>
      <c r="BA4" s="3" t="s">
        <v>6</v>
      </c>
      <c r="BB4" s="3" t="s">
        <v>7</v>
      </c>
      <c r="BC4" s="3" t="s">
        <v>8</v>
      </c>
      <c r="BD4" s="3" t="s">
        <v>9</v>
      </c>
      <c r="BF4" s="9"/>
      <c r="BG4" s="9"/>
      <c r="BH4" s="9"/>
      <c r="BI4" s="9"/>
      <c r="BJ4" s="9"/>
      <c r="BL4" s="9"/>
      <c r="BM4" s="9"/>
      <c r="BN4" s="9"/>
      <c r="BO4" s="9"/>
      <c r="BP4" s="9"/>
    </row>
    <row r="5" spans="2:84" ht="17" thickBot="1">
      <c r="B5" s="3" t="s">
        <v>0</v>
      </c>
      <c r="C5" s="4">
        <v>100</v>
      </c>
      <c r="D5" s="4">
        <v>250</v>
      </c>
      <c r="E5" s="4">
        <v>95</v>
      </c>
      <c r="F5" s="4">
        <v>160</v>
      </c>
      <c r="I5" s="50" t="s">
        <v>7</v>
      </c>
      <c r="J5" s="50"/>
      <c r="K5" s="55">
        <f>12+(5*AB37)+(5*AB38)</f>
        <v>22</v>
      </c>
      <c r="L5" s="55"/>
      <c r="T5" s="3" t="s">
        <v>0</v>
      </c>
      <c r="U5" s="8">
        <v>54.295281000000003</v>
      </c>
      <c r="V5" s="8">
        <v>0</v>
      </c>
      <c r="W5" s="8">
        <v>164.47801000000001</v>
      </c>
      <c r="X5" s="8">
        <v>0</v>
      </c>
      <c r="Z5" s="3"/>
      <c r="AA5" s="2"/>
      <c r="AB5" s="1" t="s">
        <v>6</v>
      </c>
      <c r="AC5" s="1" t="s">
        <v>7</v>
      </c>
      <c r="AD5" s="1" t="s">
        <v>8</v>
      </c>
      <c r="AE5" s="1" t="s">
        <v>9</v>
      </c>
      <c r="AG5" s="3"/>
      <c r="AH5" s="2"/>
      <c r="AI5" s="1" t="s">
        <v>6</v>
      </c>
      <c r="AJ5" s="1" t="s">
        <v>7</v>
      </c>
      <c r="AK5" s="1" t="s">
        <v>8</v>
      </c>
      <c r="AL5" s="1" t="s">
        <v>9</v>
      </c>
      <c r="AN5" s="3" t="s">
        <v>0</v>
      </c>
      <c r="AO5" s="10" cm="1">
        <f t="array" ref="AO5">0.9*((D30*SUMPRODUCT(D15:D18,TRANSPOSE((O31:R31))))+(D31*SUMPRODUCT(D15:D18,TRANSPOSE(O30:R30)))+(D32*SUMPRODUCT(D15:D18,TRANSPOSE(O29:R29))))</f>
        <v>52.252956747000006</v>
      </c>
      <c r="AP5" s="10" cm="1">
        <f t="array" ref="AP5">0.9*((D30*SUMPRODUCT(E15:E18,TRANSPOSE((O31:R31))))+(D31*SUMPRODUCT(E15:E18,TRANSPOSE(O30:R30)))+(D32*SUMPRODUCT(E15:E18,TRANSPOSE(O29:R29))))</f>
        <v>72.004855473000006</v>
      </c>
      <c r="AQ5" s="10" cm="1">
        <f t="array" ref="AQ5">0.9*((D30*SUMPRODUCT(F15:F18,TRANSPOSE((O31:R31))))+(D31*SUMPRODUCT(F15:F18,TRANSPOSE(O30:R30)))+(D32*SUMPRODUCT(F15:F18,TRANSPOSE(O29:R29))))</f>
        <v>83.010938935500022</v>
      </c>
      <c r="AR5" s="10" cm="1">
        <f t="array" ref="AR5">0.9*((D30*SUMPRODUCT(G15:G18,TRANSPOSE((O31:R31))))+(D31*SUMPRODUCT(G15:G18,TRANSPOSE(O30:R30)))+(D32*SUMPRODUCT(G15:G18,TRANSPOSE(O29:R29))))</f>
        <v>32.119095694500004</v>
      </c>
      <c r="AT5" s="3" t="s">
        <v>0</v>
      </c>
      <c r="AU5" s="10" cm="1">
        <f t="array" ref="AU5">0.1*(($D$30*SUMPRODUCT($D$15:$D$18,TRANSPOSE(($O$31:$R$31))))+($D$31*SUMPRODUCT($D$15:$D$18,TRANSPOSE($O$30:$R$30)))+($D$32*SUMPRODUCT($D$15:$D$18,TRANSPOSE($O$29:$R$29))))</f>
        <v>5.8058840830000014</v>
      </c>
      <c r="AV5" s="10" cm="1">
        <f t="array" ref="AV5">0.1*(($D$30*SUMPRODUCT($E$15:$E$18,TRANSPOSE(($O$31:$R$31))))+($D$31*SUMPRODUCT($E$15:$E$18,TRANSPOSE($O$30:$R$30)))+($D$32*SUMPRODUCT($E$15:$E$18,TRANSPOSE($O$29:$R$29))))</f>
        <v>8.0005394970000001</v>
      </c>
      <c r="AW5" s="10" cm="1">
        <f t="array" ref="AW5">0.1*(($D$30*SUMPRODUCT($F$15:$F$18,TRANSPOSE(($O$31:$R$31))))+($D$31*SUMPRODUCT($F$15:$F$18,TRANSPOSE($O$30:$R$30)))+($D$32*SUMPRODUCT($F$15:$F$18,TRANSPOSE($O$29:$R$29))))</f>
        <v>9.2234376595000018</v>
      </c>
      <c r="AX5" s="10" cm="1">
        <f t="array" ref="AX5">0.1*(($D$30*SUMPRODUCT($G$15:$G$18,TRANSPOSE(($O$31:$R$31))))+($D$31*SUMPRODUCT($G$15:$G$18,TRANSPOSE($O$30:$R$30)))+($D$32*SUMPRODUCT($G$15:$G$18,TRANSPOSE($O$29:$R$29))))</f>
        <v>3.5687884105000003</v>
      </c>
      <c r="AZ5" s="3" t="s">
        <v>0</v>
      </c>
      <c r="BA5" s="10">
        <f>SUM(AB6:AE6)</f>
        <v>0</v>
      </c>
      <c r="BB5" s="10">
        <f>SUM(AB7:AE7)</f>
        <v>0</v>
      </c>
      <c r="BC5" s="10">
        <f>SUM(AB8:AE8)</f>
        <v>0</v>
      </c>
      <c r="BD5" s="10">
        <f>SUM(AB9:AE9)</f>
        <v>0</v>
      </c>
      <c r="BF5" s="9"/>
      <c r="BG5" s="7"/>
      <c r="BH5" s="7"/>
      <c r="BI5" s="7"/>
      <c r="BJ5" s="7"/>
      <c r="BL5" s="9"/>
      <c r="BM5" s="7"/>
      <c r="BN5" s="7"/>
      <c r="BO5" s="7"/>
      <c r="BP5" s="7"/>
    </row>
    <row r="6" spans="2:84" ht="18">
      <c r="B6" s="3" t="s">
        <v>1</v>
      </c>
      <c r="C6" s="4">
        <v>150</v>
      </c>
      <c r="D6" s="4">
        <v>143</v>
      </c>
      <c r="E6" s="4">
        <v>195</v>
      </c>
      <c r="F6" s="4">
        <v>99</v>
      </c>
      <c r="I6" s="50" t="s">
        <v>8</v>
      </c>
      <c r="J6" s="50"/>
      <c r="K6" s="55">
        <f>20+(5*AB35)+(5*AB36)</f>
        <v>20</v>
      </c>
      <c r="L6" s="55"/>
      <c r="N6" s="39" t="s">
        <v>28</v>
      </c>
      <c r="O6" s="40"/>
      <c r="P6" s="40"/>
      <c r="Q6" s="40"/>
      <c r="R6" s="41"/>
      <c r="T6" s="3" t="s">
        <v>1</v>
      </c>
      <c r="U6" s="8">
        <v>0</v>
      </c>
      <c r="V6" s="8">
        <v>2.2257066000000001</v>
      </c>
      <c r="W6" s="8">
        <v>96.796820999999994</v>
      </c>
      <c r="X6" s="8">
        <v>0</v>
      </c>
      <c r="Z6" s="57" t="s">
        <v>0</v>
      </c>
      <c r="AA6" s="1" t="s">
        <v>6</v>
      </c>
      <c r="AB6" s="20">
        <v>0</v>
      </c>
      <c r="AC6" s="20">
        <v>0</v>
      </c>
      <c r="AD6" s="20">
        <v>0</v>
      </c>
      <c r="AE6" s="20">
        <v>0</v>
      </c>
      <c r="AG6" s="57" t="s">
        <v>0</v>
      </c>
      <c r="AH6" s="1" t="s">
        <v>6</v>
      </c>
      <c r="AI6" s="20">
        <v>0</v>
      </c>
      <c r="AJ6" s="20">
        <v>8.3082548000000003</v>
      </c>
      <c r="AK6" s="20">
        <v>0</v>
      </c>
      <c r="AL6" s="20">
        <v>0</v>
      </c>
      <c r="AN6" s="3" t="s">
        <v>1</v>
      </c>
      <c r="AO6" s="10" cm="1">
        <f t="array" ref="AO6">0.9*((D30*SUMPRODUCT(D15:D18,TRANSPOSE(O26:R26)))+(D31*SUMPRODUCT(D15:D18,TRANSPOSE(O31:R31)))+(D32*SUMPRODUCT(D15:D18,TRANSPOSE(O30:R30))))</f>
        <v>86.176846636200011</v>
      </c>
      <c r="AP6" s="10" cm="1">
        <f t="array" ref="AP6">0.9*((D30*SUMPRODUCT(E15:E18,TRANSPOSE(O26:R26)))+(D31*SUMPRODUCT(E15:E18,TRANSPOSE(O31:R31)))+(D32*SUMPRODUCT(E15:E18,TRANSPOSE(O30:R30))))</f>
        <v>123.22570626179998</v>
      </c>
      <c r="AQ6" s="10" cm="1">
        <f t="array" ref="AQ6">0.9*((D30*SUMPRODUCT(F15:F18,TRANSPOSE(O26:R26)))+(D31*SUMPRODUCT(F15:F18,TRANSPOSE(O31:R31)))+(D32*SUMPRODUCT(F15:F18,TRANSPOSE(O30:R30))))</f>
        <v>107.31880857780003</v>
      </c>
      <c r="AR6" s="10" cm="1">
        <f t="array" ref="AR6">0.9*((D30*SUMPRODUCT(G15:G18,TRANSPOSE(O26:R26)))+(D31*SUMPRODUCT(G15:G18,TRANSPOSE(O31:R31)))+(D32*SUMPRODUCT(G15:G18,TRANSPOSE(O30:R30))))</f>
        <v>55.140835264200014</v>
      </c>
      <c r="AT6" s="3" t="s">
        <v>1</v>
      </c>
      <c r="AU6" s="10" cm="1">
        <f t="array" ref="AU6">0.1*(($D$30*SUMPRODUCT($D$15:$D$18,TRANSPOSE(($O$26:$R$26))))+($D$31*SUMPRODUCT($D$15:$D$18,TRANSPOSE($O$31:$R$31)))+($D$32*SUMPRODUCT($D$15:$D$18,TRANSPOSE($O$30:$R$30))))</f>
        <v>9.5752051818000012</v>
      </c>
      <c r="AV6" s="10" cm="1">
        <f t="array" ref="AV6">0.1*(($D$30*SUMPRODUCT($E$15:$E$18,TRANSPOSE(($O$26:$R$26))))+($D$31*SUMPRODUCT($E$15:$E$18,TRANSPOSE($O$31:$R$31)))+($D$32*SUMPRODUCT($E$15:$E$18,TRANSPOSE($O$30:$R$30))))</f>
        <v>13.691745140199998</v>
      </c>
      <c r="AW6" s="10" cm="1">
        <f t="array" ref="AW6">0.1*(($D$30*SUMPRODUCT($F$15:$F$18,TRANSPOSE(($O$26:$R$26))))+($D$31*SUMPRODUCT($F$15:$F$18,TRANSPOSE($O$31:$R$31)))+($D$32*SUMPRODUCT($F$15:$F$18,TRANSPOSE($O$30:$R$30))))</f>
        <v>11.924312064200002</v>
      </c>
      <c r="AX6" s="10" cm="1">
        <f t="array" ref="AX6">0.1*(($D$30*SUMPRODUCT($G$15:$G$18,TRANSPOSE(($O$26:$R$26))))+($D$31*SUMPRODUCT($G$15:$G$18,TRANSPOSE($O$31:$R$31)))+($D$32*SUMPRODUCT($G$15:$G$18,TRANSPOSE($O$30:$R$30))))</f>
        <v>6.1267594738000017</v>
      </c>
      <c r="AZ6" s="3" t="s">
        <v>1</v>
      </c>
      <c r="BA6" s="10">
        <f>SUM(AB10:AE10)</f>
        <v>0</v>
      </c>
      <c r="BB6" s="10">
        <f>SUM(AB11:AE11)</f>
        <v>0</v>
      </c>
      <c r="BC6" s="10">
        <f>SUM(AB12:AE12)</f>
        <v>0</v>
      </c>
      <c r="BD6" s="10">
        <f>SUM(AB13:AE13)</f>
        <v>0</v>
      </c>
      <c r="BF6" s="9"/>
      <c r="BG6" s="7"/>
      <c r="BH6" s="7"/>
      <c r="BI6" s="7"/>
      <c r="BJ6" s="7"/>
    </row>
    <row r="7" spans="2:84">
      <c r="B7" s="3" t="s">
        <v>2</v>
      </c>
      <c r="C7" s="4">
        <v>135</v>
      </c>
      <c r="D7" s="4">
        <v>80</v>
      </c>
      <c r="E7" s="4">
        <v>242</v>
      </c>
      <c r="F7" s="4">
        <v>55</v>
      </c>
      <c r="I7" s="50" t="s">
        <v>9</v>
      </c>
      <c r="J7" s="50"/>
      <c r="K7" s="55">
        <f>0+(5*AB39)</f>
        <v>0</v>
      </c>
      <c r="L7" s="55"/>
      <c r="N7" s="3"/>
      <c r="O7" s="3" t="s">
        <v>6</v>
      </c>
      <c r="P7" s="3" t="s">
        <v>7</v>
      </c>
      <c r="Q7" s="3" t="s">
        <v>8</v>
      </c>
      <c r="R7" s="3" t="s">
        <v>9</v>
      </c>
      <c r="T7" s="3" t="s">
        <v>2</v>
      </c>
      <c r="U7" s="8">
        <v>0</v>
      </c>
      <c r="V7" s="8">
        <v>57.590271999999999</v>
      </c>
      <c r="W7" s="8">
        <v>0</v>
      </c>
      <c r="X7" s="8">
        <v>0</v>
      </c>
      <c r="Z7" s="57"/>
      <c r="AA7" s="1" t="s">
        <v>7</v>
      </c>
      <c r="AB7" s="21">
        <v>0</v>
      </c>
      <c r="AC7" s="21">
        <v>0</v>
      </c>
      <c r="AD7" s="21">
        <v>0</v>
      </c>
      <c r="AE7" s="21">
        <v>0</v>
      </c>
      <c r="AG7" s="57"/>
      <c r="AH7" s="1" t="s">
        <v>7</v>
      </c>
      <c r="AI7" s="21">
        <v>0</v>
      </c>
      <c r="AJ7" s="21">
        <v>0</v>
      </c>
      <c r="AK7" s="21">
        <v>0</v>
      </c>
      <c r="AL7" s="21">
        <v>0</v>
      </c>
      <c r="AN7" s="3" t="s">
        <v>2</v>
      </c>
      <c r="AO7" s="10" cm="1">
        <f t="array" ref="AO7">0.9*((D30*SUMPRODUCT(D15:D18,TRANSPOSE(O27:R27)))+(D31*SUMPRODUCT(D15:D18,TRANSPOSE(O26:R26)))+(D32*SUMPRODUCT(D15:D18,TRANSPOSE(O31:R31))))</f>
        <v>94.217469832800006</v>
      </c>
      <c r="AP7" s="10" cm="1">
        <f t="array" ref="AP7">0.9*((D30*SUMPRODUCT(E15:E18,TRANSPOSE(O27:R27)))+(D31*SUMPRODUCT(E15:E18,TRANSPOSE(O26:R26)))+(D32*SUMPRODUCT(E15:E18,TRANSPOSE(O31:R31))))</f>
        <v>113.36456568420002</v>
      </c>
      <c r="AQ7" s="10" cm="1">
        <f t="array" ref="AQ7">0.9*((D30*SUMPRODUCT(F15:F18,TRANSPOSE(O27:R27)))+(D31*SUMPRODUCT(F15:F18,TRANSPOSE(O26:R26)))+(D32*SUMPRODUCT(F15:F18,TRANSPOSE(O31:R31))))</f>
        <v>125.20317859695004</v>
      </c>
      <c r="AR7" s="10" cm="1">
        <f t="array" ref="AR7">0.9*((D30*SUMPRODUCT(G15:G18,TRANSPOSE(O27:R27)))+(D31*SUMPRODUCT(G15:G18,TRANSPOSE(O26:R26)))+(D32*SUMPRODUCT(G15:G18,TRANSPOSE(O31:R31))))</f>
        <v>52.917954421049998</v>
      </c>
      <c r="AT7" s="3" t="s">
        <v>2</v>
      </c>
      <c r="AU7" s="10" cm="1">
        <f t="array" ref="AU7">0.1*(($D$30*SUMPRODUCT($D$15:$D$18,TRANSPOSE(($O$27:$R$27))))+($D$31*SUMPRODUCT($D$15:$D$18,TRANSPOSE($O$26:$R$26)))+($D$32*SUMPRODUCT($D$15:$D$18,TRANSPOSE($O$31:$R$31))))</f>
        <v>10.468607759200001</v>
      </c>
      <c r="AV7" s="10" cm="1">
        <f t="array" ref="AV7">0.1*(($D$30*SUMPRODUCT($E$15:$E$18,TRANSPOSE(($O$27:$R$27))))+($D$31*SUMPRODUCT($E$15:$E$18,TRANSPOSE($O$26:$R$26)))+($D$32*SUMPRODUCT($E$15:$E$18,TRANSPOSE($O$31:$R$31))))</f>
        <v>12.596062853800001</v>
      </c>
      <c r="AW7" s="10" cm="1">
        <f t="array" ref="AW7">0.1*(($D$30*SUMPRODUCT($F$15:$F$18,TRANSPOSE(($O$27:$R$27))))+($D$31*SUMPRODUCT($F$15:$F$18,TRANSPOSE($O$26:$R$26)))+($D$32*SUMPRODUCT($F$15:$F$18,TRANSPOSE($O$31:$R$31))))</f>
        <v>13.911464288550006</v>
      </c>
      <c r="AX7" s="10" cm="1">
        <f t="array" ref="AX7">0.1*(($D$30*SUMPRODUCT($G$15:$G$18,TRANSPOSE(($O$27:$R$27))))+($D$31*SUMPRODUCT($G$15:$G$18,TRANSPOSE($O$26:$R$26)))+($D$32*SUMPRODUCT($G$15:$G$18,TRANSPOSE($O$31:$R$31))))</f>
        <v>5.8797727134499995</v>
      </c>
      <c r="AZ7" s="3" t="s">
        <v>2</v>
      </c>
      <c r="BA7" s="10">
        <f>SUM(AB14:AE14)</f>
        <v>0</v>
      </c>
      <c r="BB7" s="10">
        <f>SUM(AB15:AE15)</f>
        <v>0</v>
      </c>
      <c r="BC7" s="10">
        <f>SUM(AB16:AE16)</f>
        <v>0</v>
      </c>
      <c r="BD7" s="10">
        <f>SUM(AB17:AE17)</f>
        <v>0</v>
      </c>
      <c r="BF7" s="9"/>
      <c r="BG7" s="7"/>
      <c r="BH7" s="7"/>
      <c r="BI7" s="7"/>
      <c r="BJ7" s="7"/>
      <c r="BL7" s="17"/>
      <c r="BM7" s="17"/>
      <c r="BN7" s="17"/>
      <c r="BO7" s="17"/>
      <c r="BP7" s="17"/>
    </row>
    <row r="8" spans="2:84">
      <c r="B8" s="3" t="s">
        <v>3</v>
      </c>
      <c r="C8" s="4">
        <v>83</v>
      </c>
      <c r="D8" s="4">
        <v>225</v>
      </c>
      <c r="E8" s="4">
        <v>111</v>
      </c>
      <c r="F8" s="4">
        <v>96</v>
      </c>
      <c r="N8" s="3" t="s">
        <v>0</v>
      </c>
      <c r="O8" s="8">
        <v>154.29527999999999</v>
      </c>
      <c r="P8" s="8">
        <v>236.66587999999999</v>
      </c>
      <c r="Q8" s="8">
        <v>259.47800999999998</v>
      </c>
      <c r="R8" s="8">
        <v>88.693847000000005</v>
      </c>
      <c r="T8" s="3" t="s">
        <v>3</v>
      </c>
      <c r="U8" s="8">
        <v>22.36787</v>
      </c>
      <c r="V8" s="8">
        <v>0</v>
      </c>
      <c r="W8" s="8">
        <v>56.751626000000002</v>
      </c>
      <c r="X8" s="8">
        <v>0</v>
      </c>
      <c r="Z8" s="57"/>
      <c r="AA8" s="1" t="s">
        <v>8</v>
      </c>
      <c r="AB8" s="21">
        <v>0</v>
      </c>
      <c r="AC8" s="21">
        <v>0</v>
      </c>
      <c r="AD8" s="21">
        <v>0</v>
      </c>
      <c r="AE8" s="21">
        <v>0</v>
      </c>
      <c r="AG8" s="57"/>
      <c r="AH8" s="1" t="s">
        <v>8</v>
      </c>
      <c r="AI8" s="21">
        <v>0</v>
      </c>
      <c r="AJ8" s="21">
        <v>0</v>
      </c>
      <c r="AK8" s="21">
        <v>0</v>
      </c>
      <c r="AL8" s="21">
        <v>0</v>
      </c>
      <c r="AN8" s="3" t="s">
        <v>3</v>
      </c>
      <c r="AO8" s="10" cm="1">
        <f t="array" ref="AO8">0.9*((D30*SUMPRODUCT(D15:D18,TRANSPOSE(O28:R28)))+(D31*SUMPRODUCT(D15:D18,TRANSPOSE(O27:R27)))+(D32*SUMPRODUCT(D15:D18,TRANSPOSE(O26:R26))))</f>
        <v>105.3678700314</v>
      </c>
      <c r="AP8" s="10" cm="1">
        <f t="array" ref="AP8">0.9*((D30*SUMPRODUCT(E15:E18,TRANSPOSE(O28:R28)))+(D31*SUMPRODUCT(E15:E18,TRANSPOSE(O27:R27)))+(D32*SUMPRODUCT(E15:E18,TRANSPOSE(O26:R26))))</f>
        <v>126.09103113360001</v>
      </c>
      <c r="AQ8" s="10" cm="1">
        <f t="array" ref="AQ8">0.9*((D30*SUMPRODUCT(F15:F18,TRANSPOSE(O28:R28)))+(D31*SUMPRODUCT(F15:F18,TRANSPOSE(O27:R27)))+(D32*SUMPRODUCT(F15:F18,TRANSPOSE(O26:R26))))</f>
        <v>149.41329914385003</v>
      </c>
      <c r="AR8" s="10" cm="1">
        <f t="array" ref="AR8">0.9*((D30*SUMPRODUCT(G15:G18,TRANSPOSE(O28:R28)))+(D31*SUMPRODUCT(G15:G18,TRANSPOSE(O27:R27)))+(D32*SUMPRODUCT(G15:G18,TRANSPOSE(O26:R26))))</f>
        <v>64.481106351150018</v>
      </c>
      <c r="AT8" s="3" t="s">
        <v>3</v>
      </c>
      <c r="AU8" s="10" cm="1">
        <f t="array" ref="AU8">0.1*(($D$30*SUMPRODUCT($D$15:$D$18,TRANSPOSE(($O$28:$R$28))))+($D$31*SUMPRODUCT($D$15:$D$18,TRANSPOSE($O$27:$R$27)))+($D$32*SUMPRODUCT($D$15:$D$18,TRANSPOSE($O$26:$R$26))))</f>
        <v>11.7075411146</v>
      </c>
      <c r="AV8" s="10" cm="1">
        <f t="array" ref="AV8">0.1*(($D$30*SUMPRODUCT($E$15:$E$18,TRANSPOSE(($O$28:$R$28))))+($D$31*SUMPRODUCT($E$15:$E$18,TRANSPOSE($O$27:$R$27)))+($D$32*SUMPRODUCT($E$15:$E$18,TRANSPOSE($O$26:$R$26))))</f>
        <v>14.010114570400001</v>
      </c>
      <c r="AW8" s="10" cm="1">
        <f t="array" ref="AW8">0.1*(($D$30*SUMPRODUCT($F$15:$F$18,TRANSPOSE(($O$28:$R$28))))+($D$31*SUMPRODUCT($F$15:$F$18,TRANSPOSE($O$27:$R$27)))+($D$32*SUMPRODUCT($F$15:$F$18,TRANSPOSE($O$26:$R$26))))</f>
        <v>16.601477682650003</v>
      </c>
      <c r="AX8" s="10" cm="1">
        <f t="array" ref="AX8">0.1*(($D$30*SUMPRODUCT($G$15:$G$18,TRANSPOSE(($O$28:$R$28))))+($D$31*SUMPRODUCT($G$15:$G$18,TRANSPOSE($O$27:$R$27)))+($D$32*SUMPRODUCT($G$15:$G$18,TRANSPOSE($O$26:$R$26))))</f>
        <v>7.1645673723500014</v>
      </c>
      <c r="AZ8" s="3" t="s">
        <v>3</v>
      </c>
      <c r="BA8" s="10">
        <f>SUM(AB18:AE18)</f>
        <v>0</v>
      </c>
      <c r="BB8" s="10">
        <f>SUM(AB19:AE19)</f>
        <v>0</v>
      </c>
      <c r="BC8" s="10">
        <f>SUM(AB20:AE20)</f>
        <v>1.6616731</v>
      </c>
      <c r="BD8" s="10">
        <f>SUM(AB21:AE21)</f>
        <v>0</v>
      </c>
      <c r="BF8" s="9"/>
      <c r="BG8" s="7"/>
      <c r="BH8" s="7"/>
      <c r="BI8" s="7"/>
      <c r="BJ8" s="7"/>
      <c r="BL8" s="9"/>
      <c r="BM8" s="9"/>
      <c r="BN8" s="9"/>
      <c r="BO8" s="9"/>
      <c r="BP8" s="9"/>
    </row>
    <row r="9" spans="2:84" ht="17" thickBot="1">
      <c r="B9" s="3" t="s">
        <v>4</v>
      </c>
      <c r="C9" s="4">
        <v>120</v>
      </c>
      <c r="D9" s="4">
        <v>210</v>
      </c>
      <c r="E9" s="4">
        <v>70</v>
      </c>
      <c r="F9" s="4">
        <v>115</v>
      </c>
      <c r="I9" s="59" t="s">
        <v>19</v>
      </c>
      <c r="J9" s="65"/>
      <c r="K9" s="60"/>
      <c r="N9" s="3" t="s">
        <v>1</v>
      </c>
      <c r="O9" s="8">
        <v>140.47212999999999</v>
      </c>
      <c r="P9" s="8">
        <v>145.22570999999999</v>
      </c>
      <c r="Q9" s="8">
        <v>291.79682000000003</v>
      </c>
      <c r="R9" s="8">
        <v>55.140835000000003</v>
      </c>
      <c r="T9" s="3" t="s">
        <v>4</v>
      </c>
      <c r="U9" s="8">
        <v>4.0811858000000001</v>
      </c>
      <c r="V9" s="8">
        <v>0</v>
      </c>
      <c r="W9" s="8">
        <v>144.23819</v>
      </c>
      <c r="X9" s="8">
        <v>0</v>
      </c>
      <c r="Z9" s="57"/>
      <c r="AA9" s="1" t="s">
        <v>9</v>
      </c>
      <c r="AB9" s="22">
        <v>0</v>
      </c>
      <c r="AC9" s="22">
        <v>0</v>
      </c>
      <c r="AD9" s="22">
        <v>0</v>
      </c>
      <c r="AE9" s="22">
        <v>0</v>
      </c>
      <c r="AG9" s="57"/>
      <c r="AH9" s="1" t="s">
        <v>9</v>
      </c>
      <c r="AI9" s="22">
        <v>0</v>
      </c>
      <c r="AJ9" s="22">
        <v>0</v>
      </c>
      <c r="AK9" s="22">
        <v>8.0756879000000001</v>
      </c>
      <c r="AL9" s="22">
        <v>0</v>
      </c>
      <c r="AN9" s="3" t="s">
        <v>4</v>
      </c>
      <c r="AO9" s="10" cm="1">
        <f t="array" ref="AO9">0.9*((D30*SUMPRODUCT(D15:D18,TRANSPOSE(O29:R29)))+(D31*SUMPRODUCT(D15:D18,TRANSPOSE(O28:R28)))+(D32*SUMPRODUCT(D15:D18,TRANSPOSE(O27:R27))))</f>
        <v>101.7133160922</v>
      </c>
      <c r="AP9" s="10" cm="1">
        <f t="array" ref="AP9">0.9*((D30*SUMPRODUCT(E15:E18,TRANSPOSE(O29:R29)))+(D31*SUMPRODUCT(E15:E18,TRANSPOSE(O28:R28)))+(D32*SUMPRODUCT(E15:E18,TRANSPOSE(O27:R27))))</f>
        <v>134.48106670679999</v>
      </c>
      <c r="AQ9" s="10" cm="1">
        <f t="array" ref="AQ9">0.9*((D30*SUMPRODUCT(F15:F18,TRANSPOSE(O29:R29)))+(D31*SUMPRODUCT(F15:F18,TRANSPOSE(O28:R28)))+(D32*SUMPRODUCT(F15:F18,TRANSPOSE(O27:R27))))</f>
        <v>137.48656634955003</v>
      </c>
      <c r="AR9" s="10" cm="1">
        <f t="array" ref="AR9">0.9*((D30*SUMPRODUCT(G15:G18,TRANSPOSE(O29:R29)))+(D31*SUMPRODUCT(G15:G18,TRANSPOSE(O28:R28)))+(D32*SUMPRODUCT(G15:G18,TRANSPOSE(O27:R27))))</f>
        <v>60.586735086450005</v>
      </c>
      <c r="AT9" s="3" t="s">
        <v>4</v>
      </c>
      <c r="AU9" s="10" cm="1">
        <f t="array" ref="AU9">0.1*(($D$30*SUMPRODUCT($D$15:$D$18,TRANSPOSE(($O$29:$R$29))))+($D$31*SUMPRODUCT($D$15:$D$18,TRANSPOSE($O$28:$R$28)))+($D$32*SUMPRODUCT($D$15:$D$18,TRANSPOSE($O$27:$R$27))))</f>
        <v>11.301479565800001</v>
      </c>
      <c r="AV9" s="10" cm="1">
        <f t="array" ref="AV9">0.1*(($D$30*SUMPRODUCT($E$15:$E$18,TRANSPOSE(($O$29:$R$29))))+($D$31*SUMPRODUCT($E$15:$E$18,TRANSPOSE($O$28:$R$28)))+($D$32*SUMPRODUCT($E$15:$E$18,TRANSPOSE($O$27:$R$27))))</f>
        <v>14.942340745199999</v>
      </c>
      <c r="AW9" s="10" cm="1">
        <f t="array" ref="AW9">0.1*(($D$30*SUMPRODUCT($F$15:$F$18,TRANSPOSE(($O$29:$R$29))))+($D$31*SUMPRODUCT($F$15:$F$18,TRANSPOSE($O$28:$R$28)))+($D$32*SUMPRODUCT($F$15:$F$18,TRANSPOSE($O$27:$R$27))))</f>
        <v>15.276285149950002</v>
      </c>
      <c r="AX9" s="10" cm="1">
        <f t="array" ref="AX9">0.1*(($D$30*SUMPRODUCT($G$15:$G$18,TRANSPOSE(($O$29:$R$29))))+($D$31*SUMPRODUCT($G$15:$G$18,TRANSPOSE($O$28:$R$28)))+($D$32*SUMPRODUCT($G$15:$G$18,TRANSPOSE($O$27:$R$27))))</f>
        <v>6.7318594540500003</v>
      </c>
      <c r="AZ9" s="3" t="s">
        <v>4</v>
      </c>
      <c r="BA9" s="10">
        <f>SUM(AB22:AE22)</f>
        <v>0</v>
      </c>
      <c r="BB9" s="10">
        <f>SUM(AB23:AE23)</f>
        <v>0</v>
      </c>
      <c r="BC9" s="10">
        <f>SUM(AB24:AE24)</f>
        <v>0</v>
      </c>
      <c r="BD9" s="10">
        <f>SUM(AB25:AE25)</f>
        <v>0</v>
      </c>
      <c r="BF9" s="9"/>
      <c r="BG9" s="7"/>
      <c r="BH9" s="7"/>
      <c r="BI9" s="7"/>
      <c r="BJ9" s="7"/>
      <c r="BL9" s="9"/>
      <c r="BM9" s="7"/>
      <c r="BN9" s="7"/>
      <c r="BO9" s="7"/>
      <c r="BP9" s="7"/>
    </row>
    <row r="10" spans="2:84">
      <c r="B10" s="3" t="s">
        <v>5</v>
      </c>
      <c r="C10" s="4">
        <v>230</v>
      </c>
      <c r="D10" s="4">
        <v>98</v>
      </c>
      <c r="E10" s="4">
        <v>124</v>
      </c>
      <c r="F10" s="4">
        <v>80</v>
      </c>
      <c r="I10" s="61"/>
      <c r="J10" s="66"/>
      <c r="K10" s="62"/>
      <c r="N10" s="3" t="s">
        <v>2</v>
      </c>
      <c r="O10" s="8">
        <v>94.217468999999994</v>
      </c>
      <c r="P10" s="8">
        <v>137.59027</v>
      </c>
      <c r="Q10" s="8">
        <v>242</v>
      </c>
      <c r="R10" s="8">
        <v>52.917954000000002</v>
      </c>
      <c r="T10" s="3" t="s">
        <v>5</v>
      </c>
      <c r="U10" s="8">
        <v>102.04232</v>
      </c>
      <c r="V10" s="8">
        <v>142.66103000000001</v>
      </c>
      <c r="W10" s="8">
        <v>156.46707000000001</v>
      </c>
      <c r="X10" s="8">
        <v>56.574750999999999</v>
      </c>
      <c r="Z10" s="57" t="s">
        <v>1</v>
      </c>
      <c r="AA10" s="1" t="s">
        <v>6</v>
      </c>
      <c r="AB10" s="20">
        <v>0</v>
      </c>
      <c r="AC10" s="20">
        <v>0</v>
      </c>
      <c r="AD10" s="20">
        <v>0</v>
      </c>
      <c r="AE10" s="20">
        <v>0</v>
      </c>
      <c r="AG10" s="57" t="s">
        <v>1</v>
      </c>
      <c r="AH10" s="1" t="s">
        <v>6</v>
      </c>
      <c r="AI10" s="20">
        <v>0</v>
      </c>
      <c r="AJ10" s="20">
        <v>9.5752051999999992</v>
      </c>
      <c r="AK10" s="20">
        <v>0</v>
      </c>
      <c r="AL10" s="20">
        <v>0</v>
      </c>
      <c r="AN10" s="3" t="s">
        <v>5</v>
      </c>
      <c r="AO10" s="10" cm="1">
        <f t="array" ref="AO10">0.9*((D30*SUMPRODUCT(D15:D18,TRANSPOSE(O30:R30)))+(D31*SUMPRODUCT(D15:D18,TRANSPOSE(O29:R29)))+(D32*SUMPRODUCT(D15:D18,TRANSPOSE(O28:R28))))</f>
        <v>97.961137664399999</v>
      </c>
      <c r="AP10" s="10" cm="1">
        <f t="array" ref="AP10">0.9*((D30*SUMPRODUCT(E15:E18,TRANSPOSE(O30:R30)))+(D31*SUMPRODUCT(E15:E18,TRANSPOSE(O29:R29)))+(D32*SUMPRODUCT(E15:E18,TRANSPOSE(O28:R28))))</f>
        <v>120.66102447660002</v>
      </c>
      <c r="AQ10" s="10" cm="1">
        <f t="array" ref="AQ10">0.9*((D30*SUMPRODUCT(F15:F18,TRANSPOSE(O30:R30)))+(D31*SUMPRODUCT(F15:F18,TRANSPOSE(O29:R29)))+(D32*SUMPRODUCT(F15:F18,TRANSPOSE(O28:R28))))</f>
        <v>116.22888021735004</v>
      </c>
      <c r="AR10" s="10" cm="1">
        <f t="array" ref="AR10">0.9*((D30*SUMPRODUCT(G15:G18,TRANSPOSE(O30:R30)))+(D31*SUMPRODUCT(G15:G18,TRANSPOSE(O29:R29)))+(D32*SUMPRODUCT(G15:G18,TRANSPOSE(O28:R28))))</f>
        <v>56.574751021650002</v>
      </c>
      <c r="AT10" s="3" t="s">
        <v>5</v>
      </c>
      <c r="AU10" s="10" cm="1">
        <f t="array" ref="AU10">0.1*(($D$30*SUMPRODUCT($D$15:$D$18,TRANSPOSE(($O$30:$R$30))))+($D$31*SUMPRODUCT($D$15:$D$18,TRANSPOSE($O$29:$R$29)))+($D$32*SUMPRODUCT($D$15:$D$18,TRANSPOSE($O$28:$R$28))))</f>
        <v>10.884570851600001</v>
      </c>
      <c r="AV10" s="10" cm="1">
        <f t="array" ref="AV10">0.1*(($D$30*SUMPRODUCT($E$15:$E$18,TRANSPOSE(($O$30:$R$30))))+($D$31*SUMPRODUCT($E$15:$E$18,TRANSPOSE($O$29:$R$29)))+($D$32*SUMPRODUCT($E$15:$E$18,TRANSPOSE($O$28:$R$28))))</f>
        <v>13.406780497400002</v>
      </c>
      <c r="AW10" s="10" cm="1">
        <f t="array" ref="AW10">0.1*(($D$30*SUMPRODUCT($F$15:$F$18,TRANSPOSE(($O$30:$R$30))))+($D$31*SUMPRODUCT($F$15:$F$18,TRANSPOSE($O$29:$R$29)))+($D$32*SUMPRODUCT($F$15:$F$18,TRANSPOSE($O$28:$R$28))))</f>
        <v>12.914320024150005</v>
      </c>
      <c r="AX10" s="10" cm="1">
        <f t="array" ref="AX10">0.1*(($D$30*SUMPRODUCT($G$15:$G$18,TRANSPOSE(($O$30:$R$30))))+($D$31*SUMPRODUCT($G$15:$G$18,TRANSPOSE($O$29:$R$29)))+($D$32*SUMPRODUCT($G$15:$G$18,TRANSPOSE($O$28:$R$28))))</f>
        <v>6.2860834468500002</v>
      </c>
      <c r="AZ10" s="3" t="s">
        <v>5</v>
      </c>
      <c r="BA10" s="10">
        <f>SUM(AB26:AE26)</f>
        <v>0</v>
      </c>
      <c r="BB10" s="10">
        <f>SUM(AB27:AE27)</f>
        <v>0</v>
      </c>
      <c r="BC10" s="10">
        <f>SUM(AB28:AE28)</f>
        <v>0</v>
      </c>
      <c r="BD10" s="10">
        <f>SUM(AB29:AE29)</f>
        <v>0</v>
      </c>
      <c r="BF10" s="9"/>
      <c r="BG10" s="7"/>
      <c r="BH10" s="7"/>
      <c r="BI10" s="7"/>
      <c r="BJ10" s="7"/>
    </row>
    <row r="11" spans="2:84" ht="18">
      <c r="I11" s="3" t="s">
        <v>15</v>
      </c>
      <c r="J11" s="3" t="s">
        <v>20</v>
      </c>
      <c r="K11" s="3" t="s">
        <v>21</v>
      </c>
      <c r="N11" s="3" t="s">
        <v>3</v>
      </c>
      <c r="O11" s="8">
        <v>105.36787</v>
      </c>
      <c r="P11" s="8">
        <v>205.68129999999999</v>
      </c>
      <c r="Q11" s="8">
        <v>169.41329999999999</v>
      </c>
      <c r="R11" s="8">
        <v>64.481105999999997</v>
      </c>
      <c r="Z11" s="57"/>
      <c r="AA11" s="1" t="s">
        <v>7</v>
      </c>
      <c r="AB11" s="21">
        <v>0</v>
      </c>
      <c r="AC11" s="21">
        <v>0</v>
      </c>
      <c r="AD11" s="21">
        <v>0</v>
      </c>
      <c r="AE11" s="21">
        <v>0</v>
      </c>
      <c r="AG11" s="57"/>
      <c r="AH11" s="1" t="s">
        <v>7</v>
      </c>
      <c r="AI11" s="21">
        <v>0</v>
      </c>
      <c r="AJ11" s="21">
        <v>0</v>
      </c>
      <c r="AK11" s="21">
        <v>0</v>
      </c>
      <c r="AL11" s="21">
        <v>0</v>
      </c>
      <c r="BL11" s="17"/>
      <c r="BM11" s="17"/>
      <c r="BN11" s="17"/>
      <c r="BO11" s="17"/>
      <c r="BP11" s="17"/>
    </row>
    <row r="12" spans="2:84" ht="18">
      <c r="B12" s="57" t="s">
        <v>11</v>
      </c>
      <c r="C12" s="57"/>
      <c r="D12" s="57"/>
      <c r="E12" s="57"/>
      <c r="F12" s="57"/>
      <c r="G12" s="57"/>
      <c r="I12" s="4">
        <v>1</v>
      </c>
      <c r="J12" s="4">
        <v>50</v>
      </c>
      <c r="K12" s="4">
        <v>70</v>
      </c>
      <c r="N12" s="3" t="s">
        <v>4</v>
      </c>
      <c r="O12" s="8">
        <v>124.08119000000001</v>
      </c>
      <c r="P12" s="8">
        <v>158.14274</v>
      </c>
      <c r="Q12" s="8">
        <v>214.23819</v>
      </c>
      <c r="R12" s="8">
        <v>60.586734999999997</v>
      </c>
      <c r="T12" s="50" t="s">
        <v>32</v>
      </c>
      <c r="U12" s="50"/>
      <c r="V12" s="50"/>
      <c r="W12" s="50"/>
      <c r="X12" s="50"/>
      <c r="Z12" s="57"/>
      <c r="AA12" s="1" t="s">
        <v>8</v>
      </c>
      <c r="AB12" s="21">
        <v>0</v>
      </c>
      <c r="AC12" s="21">
        <v>0</v>
      </c>
      <c r="AD12" s="21">
        <v>0</v>
      </c>
      <c r="AE12" s="21">
        <v>0</v>
      </c>
      <c r="AG12" s="57"/>
      <c r="AH12" s="1" t="s">
        <v>8</v>
      </c>
      <c r="AI12" s="21">
        <v>0</v>
      </c>
      <c r="AJ12" s="21">
        <v>0</v>
      </c>
      <c r="AK12" s="21">
        <v>0</v>
      </c>
      <c r="AL12" s="21">
        <v>0</v>
      </c>
      <c r="AN12" s="50" t="s">
        <v>40</v>
      </c>
      <c r="AO12" s="50"/>
      <c r="AP12" s="50"/>
      <c r="AQ12" s="50"/>
      <c r="AR12" s="50"/>
      <c r="AT12" s="50" t="s">
        <v>57</v>
      </c>
      <c r="AU12" s="50"/>
      <c r="AV12" s="50"/>
      <c r="AW12" s="50"/>
      <c r="AX12" s="50"/>
      <c r="AZ12" s="16"/>
      <c r="BA12" s="16"/>
      <c r="BB12" s="16"/>
      <c r="BC12" s="16"/>
      <c r="BD12" s="16"/>
      <c r="BF12" s="50" t="s">
        <v>49</v>
      </c>
      <c r="BG12" s="50"/>
      <c r="BH12" s="50"/>
      <c r="BI12" s="50"/>
      <c r="BJ12" s="50"/>
      <c r="BL12" s="9"/>
      <c r="BM12" s="9"/>
      <c r="BN12" s="9"/>
      <c r="BO12" s="9"/>
      <c r="BP12" s="9"/>
    </row>
    <row r="13" spans="2:84" ht="17" thickBot="1">
      <c r="B13" s="3"/>
      <c r="C13" s="3" t="s">
        <v>13</v>
      </c>
      <c r="D13" s="3" t="s">
        <v>6</v>
      </c>
      <c r="E13" s="3" t="s">
        <v>7</v>
      </c>
      <c r="F13" s="3" t="s">
        <v>8</v>
      </c>
      <c r="G13" s="3" t="s">
        <v>9</v>
      </c>
      <c r="I13" s="4">
        <v>2</v>
      </c>
      <c r="J13" s="4">
        <v>70</v>
      </c>
      <c r="K13" s="4">
        <v>100</v>
      </c>
      <c r="N13" s="3" t="s">
        <v>5</v>
      </c>
      <c r="O13" s="8">
        <v>102.04232</v>
      </c>
      <c r="P13" s="8">
        <v>142.66103000000001</v>
      </c>
      <c r="Q13" s="8">
        <v>280.46706999999998</v>
      </c>
      <c r="R13" s="8">
        <v>56.574750999999999</v>
      </c>
      <c r="T13" s="3"/>
      <c r="U13" s="3" t="s">
        <v>6</v>
      </c>
      <c r="V13" s="3" t="s">
        <v>7</v>
      </c>
      <c r="W13" s="3" t="s">
        <v>8</v>
      </c>
      <c r="X13" s="3" t="s">
        <v>9</v>
      </c>
      <c r="Z13" s="57"/>
      <c r="AA13" s="1" t="s">
        <v>9</v>
      </c>
      <c r="AB13" s="22">
        <v>0</v>
      </c>
      <c r="AC13" s="22">
        <v>0</v>
      </c>
      <c r="AD13" s="22">
        <v>0</v>
      </c>
      <c r="AE13" s="22">
        <v>0</v>
      </c>
      <c r="AG13" s="57"/>
      <c r="AH13" s="1" t="s">
        <v>9</v>
      </c>
      <c r="AI13" s="22">
        <v>0</v>
      </c>
      <c r="AJ13" s="22">
        <v>0</v>
      </c>
      <c r="AK13" s="22">
        <v>6.1267595000000004</v>
      </c>
      <c r="AL13" s="22">
        <v>0</v>
      </c>
      <c r="AN13" s="3"/>
      <c r="AO13" s="3" t="s">
        <v>6</v>
      </c>
      <c r="AP13" s="3" t="s">
        <v>7</v>
      </c>
      <c r="AQ13" s="3" t="s">
        <v>8</v>
      </c>
      <c r="AR13" s="3" t="s">
        <v>9</v>
      </c>
      <c r="AT13" s="3"/>
      <c r="AU13" s="3" t="s">
        <v>6</v>
      </c>
      <c r="AV13" s="3" t="s">
        <v>7</v>
      </c>
      <c r="AW13" s="3" t="s">
        <v>8</v>
      </c>
      <c r="AX13" s="3" t="s">
        <v>9</v>
      </c>
      <c r="AZ13" s="14"/>
      <c r="BA13" s="14"/>
      <c r="BB13" s="14"/>
      <c r="BC13" s="14"/>
      <c r="BD13" s="14"/>
      <c r="BF13" s="3"/>
      <c r="BG13" s="3" t="s">
        <v>6</v>
      </c>
      <c r="BH13" s="3" t="s">
        <v>7</v>
      </c>
      <c r="BI13" s="3" t="s">
        <v>8</v>
      </c>
      <c r="BJ13" s="3" t="s">
        <v>9</v>
      </c>
      <c r="BL13" s="9"/>
      <c r="BM13" s="7"/>
      <c r="BN13" s="7"/>
      <c r="BO13" s="7"/>
      <c r="BP13" s="7"/>
    </row>
    <row r="14" spans="2:84">
      <c r="B14" s="3" t="s">
        <v>12</v>
      </c>
      <c r="C14" s="5"/>
      <c r="D14" s="5"/>
      <c r="E14" s="5"/>
      <c r="F14" s="5"/>
      <c r="G14" s="5"/>
      <c r="I14" s="4">
        <v>3</v>
      </c>
      <c r="J14" s="4">
        <v>120</v>
      </c>
      <c r="K14" s="4">
        <v>150</v>
      </c>
      <c r="T14" s="3" t="s">
        <v>0</v>
      </c>
      <c r="U14" s="8">
        <v>0</v>
      </c>
      <c r="V14" s="8">
        <v>0</v>
      </c>
      <c r="W14" s="8">
        <v>0</v>
      </c>
      <c r="X14" s="8">
        <v>0</v>
      </c>
      <c r="Z14" s="57" t="s">
        <v>2</v>
      </c>
      <c r="AA14" s="1" t="s">
        <v>6</v>
      </c>
      <c r="AB14" s="20">
        <v>0</v>
      </c>
      <c r="AC14" s="20">
        <v>0</v>
      </c>
      <c r="AD14" s="20">
        <v>0</v>
      </c>
      <c r="AE14" s="20">
        <v>0</v>
      </c>
      <c r="AG14" s="57" t="s">
        <v>2</v>
      </c>
      <c r="AH14" s="1" t="s">
        <v>6</v>
      </c>
      <c r="AI14" s="20">
        <v>0</v>
      </c>
      <c r="AJ14" s="20">
        <v>10.468608</v>
      </c>
      <c r="AK14" s="20">
        <v>0</v>
      </c>
      <c r="AL14" s="20">
        <v>0</v>
      </c>
      <c r="AN14" s="3" t="s">
        <v>0</v>
      </c>
      <c r="AO14" s="10">
        <f>SUM(AB26:AB29)</f>
        <v>0</v>
      </c>
      <c r="AP14" s="10">
        <f>SUM(AC26:AC29)</f>
        <v>0</v>
      </c>
      <c r="AQ14" s="10">
        <f>SUM(AD26:AD29)</f>
        <v>0</v>
      </c>
      <c r="AR14" s="10">
        <f>SUM(AE26:AE29)</f>
        <v>0</v>
      </c>
      <c r="AT14" s="3" t="s">
        <v>0</v>
      </c>
      <c r="AU14" s="10">
        <f>SUM(AI26:AI29)</f>
        <v>0</v>
      </c>
      <c r="AV14" s="10">
        <f>SUM(AJ26:AJ29)</f>
        <v>3.9913281</v>
      </c>
      <c r="AW14" s="10">
        <f>SUM(AK26:AK29)</f>
        <v>6.1700559999999998</v>
      </c>
      <c r="AX14" s="10">
        <f>SUM(AL26:AL29)</f>
        <v>0</v>
      </c>
      <c r="AZ14" s="14"/>
      <c r="BA14" s="15"/>
      <c r="BB14" s="15"/>
      <c r="BC14" s="15"/>
      <c r="BD14" s="15"/>
      <c r="BF14" s="3" t="s">
        <v>0</v>
      </c>
      <c r="BG14" s="10">
        <f>SUM(AI6:AL6)</f>
        <v>8.3082548000000003</v>
      </c>
      <c r="BH14" s="10">
        <f>SUM(AI7:AL7)</f>
        <v>0</v>
      </c>
      <c r="BI14" s="10">
        <f>SUM(AI8:AL8)</f>
        <v>0</v>
      </c>
      <c r="BJ14" s="10">
        <f>SUM(AI9:AL9)</f>
        <v>8.0756879000000001</v>
      </c>
      <c r="CD14" s="17"/>
      <c r="CE14" s="17"/>
      <c r="CF14" s="17"/>
    </row>
    <row r="15" spans="2:84" ht="16" customHeight="1">
      <c r="B15" s="3" t="s">
        <v>6</v>
      </c>
      <c r="C15" s="5"/>
      <c r="D15" s="4">
        <v>0.6</v>
      </c>
      <c r="E15" s="4">
        <v>0.2</v>
      </c>
      <c r="F15" s="4">
        <v>0.1</v>
      </c>
      <c r="G15" s="4">
        <v>0.1</v>
      </c>
      <c r="I15" s="6"/>
      <c r="J15" s="6"/>
      <c r="K15" s="6"/>
      <c r="N15" s="39" t="s">
        <v>29</v>
      </c>
      <c r="O15" s="40"/>
      <c r="P15" s="40"/>
      <c r="Q15" s="40"/>
      <c r="R15" s="41"/>
      <c r="T15" s="3" t="s">
        <v>1</v>
      </c>
      <c r="U15" s="8">
        <v>0</v>
      </c>
      <c r="V15" s="8">
        <v>0</v>
      </c>
      <c r="W15" s="8">
        <v>0</v>
      </c>
      <c r="X15" s="8">
        <v>0</v>
      </c>
      <c r="Z15" s="57"/>
      <c r="AA15" s="1" t="s">
        <v>7</v>
      </c>
      <c r="AB15" s="21">
        <v>0</v>
      </c>
      <c r="AC15" s="21">
        <v>0</v>
      </c>
      <c r="AD15" s="21">
        <v>0</v>
      </c>
      <c r="AE15" s="21">
        <v>0</v>
      </c>
      <c r="AG15" s="57"/>
      <c r="AH15" s="1" t="s">
        <v>7</v>
      </c>
      <c r="AI15" s="21">
        <v>0</v>
      </c>
      <c r="AJ15" s="21">
        <v>0</v>
      </c>
      <c r="AK15" s="21">
        <v>0</v>
      </c>
      <c r="AL15" s="21">
        <v>0</v>
      </c>
      <c r="AN15" s="3" t="s">
        <v>1</v>
      </c>
      <c r="AO15" s="10">
        <f>SUM(AB6:AB9)</f>
        <v>0</v>
      </c>
      <c r="AP15" s="10">
        <f>SUM(AC6:AC9)</f>
        <v>0</v>
      </c>
      <c r="AQ15" s="10">
        <f>SUM(AD6:AD9)</f>
        <v>0</v>
      </c>
      <c r="AR15" s="10">
        <f>SUM(AE6:AE9)</f>
        <v>0</v>
      </c>
      <c r="AT15" s="3" t="s">
        <v>1</v>
      </c>
      <c r="AU15" s="10">
        <f>SUM(AI6:AI9)</f>
        <v>0</v>
      </c>
      <c r="AV15" s="10">
        <f>SUM(AJ6:AJ9)</f>
        <v>8.3082548000000003</v>
      </c>
      <c r="AW15" s="10">
        <f>SUM(AK6:AK9)</f>
        <v>8.0756879000000001</v>
      </c>
      <c r="AX15" s="10">
        <f>SUM(AL6:AL9)</f>
        <v>0</v>
      </c>
      <c r="AZ15" s="14"/>
      <c r="BA15" s="15"/>
      <c r="BB15" s="15"/>
      <c r="BC15" s="15"/>
      <c r="BD15" s="15"/>
      <c r="BF15" s="3" t="s">
        <v>1</v>
      </c>
      <c r="BG15" s="10">
        <f>SUM(AI10:AL10)</f>
        <v>9.5752051999999992</v>
      </c>
      <c r="BH15" s="10">
        <f>SUM(AI11:AL11)</f>
        <v>0</v>
      </c>
      <c r="BI15" s="10">
        <f>SUM(AI12:AL12)</f>
        <v>0</v>
      </c>
      <c r="BJ15" s="10">
        <f>SUM(AI13:AL13)</f>
        <v>6.1267595000000004</v>
      </c>
      <c r="BL15" s="17"/>
      <c r="BM15" s="17"/>
      <c r="BN15" s="17"/>
      <c r="BO15" s="17"/>
      <c r="BP15" s="17"/>
      <c r="CD15" s="17"/>
      <c r="CE15" s="17"/>
      <c r="CF15" s="17"/>
    </row>
    <row r="16" spans="2:84" ht="16" customHeight="1">
      <c r="B16" s="3" t="s">
        <v>7</v>
      </c>
      <c r="C16" s="5"/>
      <c r="D16" s="4">
        <v>0.15</v>
      </c>
      <c r="E16" s="4">
        <v>0.55000000000000004</v>
      </c>
      <c r="F16" s="4">
        <v>0.25</v>
      </c>
      <c r="G16" s="4">
        <v>0.05</v>
      </c>
      <c r="I16" s="54" t="s">
        <v>24</v>
      </c>
      <c r="J16" s="54"/>
      <c r="K16" s="54"/>
      <c r="L16" s="54"/>
      <c r="N16" s="3"/>
      <c r="O16" s="3" t="s">
        <v>6</v>
      </c>
      <c r="P16" s="3" t="s">
        <v>7</v>
      </c>
      <c r="Q16" s="3" t="s">
        <v>8</v>
      </c>
      <c r="R16" s="3" t="s">
        <v>9</v>
      </c>
      <c r="T16" s="3" t="s">
        <v>2</v>
      </c>
      <c r="U16" s="8">
        <v>0</v>
      </c>
      <c r="V16" s="8">
        <v>0.17126802999999999</v>
      </c>
      <c r="W16" s="8">
        <v>3.8223767999999998E-2</v>
      </c>
      <c r="X16" s="8">
        <v>2.5194741999999999</v>
      </c>
      <c r="Z16" s="57"/>
      <c r="AA16" s="1" t="s">
        <v>8</v>
      </c>
      <c r="AB16" s="21">
        <v>0</v>
      </c>
      <c r="AC16" s="21">
        <v>0</v>
      </c>
      <c r="AD16" s="21">
        <v>0</v>
      </c>
      <c r="AE16" s="21">
        <v>0</v>
      </c>
      <c r="AG16" s="57"/>
      <c r="AH16" s="1" t="s">
        <v>8</v>
      </c>
      <c r="AI16" s="21">
        <v>0</v>
      </c>
      <c r="AJ16" s="21">
        <v>0</v>
      </c>
      <c r="AK16" s="21">
        <v>0</v>
      </c>
      <c r="AL16" s="21">
        <v>0</v>
      </c>
      <c r="AN16" s="3" t="s">
        <v>2</v>
      </c>
      <c r="AO16" s="10">
        <f>SUM(AB10:AB13)</f>
        <v>0</v>
      </c>
      <c r="AP16" s="10">
        <f>SUM(AC10:AC13)</f>
        <v>0</v>
      </c>
      <c r="AQ16" s="10">
        <f>SUM(AD10:AD13)</f>
        <v>0</v>
      </c>
      <c r="AR16" s="10">
        <f>SUM(AE10:AE13)</f>
        <v>0</v>
      </c>
      <c r="AT16" s="3" t="s">
        <v>2</v>
      </c>
      <c r="AU16" s="10">
        <f>SUM(AI10:AI13)</f>
        <v>0</v>
      </c>
      <c r="AV16" s="10">
        <f>SUM(AJ10:AJ13)</f>
        <v>9.5752051999999992</v>
      </c>
      <c r="AW16" s="10">
        <f>SUM(AK10:AK13)</f>
        <v>6.1267595000000004</v>
      </c>
      <c r="AX16" s="10">
        <f>SUM(AL10:AL13)</f>
        <v>0</v>
      </c>
      <c r="AZ16" s="14"/>
      <c r="BA16" s="15"/>
      <c r="BB16" s="15"/>
      <c r="BC16" s="15"/>
      <c r="BD16" s="15"/>
      <c r="BF16" s="3" t="s">
        <v>2</v>
      </c>
      <c r="BG16" s="10">
        <f>SUM(AI14:AL14)</f>
        <v>10.468608</v>
      </c>
      <c r="BH16" s="10">
        <f>SUM(AI15:AL15)</f>
        <v>0</v>
      </c>
      <c r="BI16" s="10">
        <f>SUM(AI16:AL16)</f>
        <v>0</v>
      </c>
      <c r="BJ16" s="10">
        <f>SUM(AI17:AL17)</f>
        <v>3.3602984999999999</v>
      </c>
      <c r="BL16" s="9"/>
      <c r="BM16" s="9"/>
      <c r="BN16" s="9"/>
      <c r="BO16" s="9"/>
      <c r="BP16" s="9"/>
      <c r="CD16" s="17"/>
      <c r="CE16" s="17"/>
      <c r="CF16" s="17"/>
    </row>
    <row r="17" spans="2:84" ht="16" customHeight="1" thickBot="1">
      <c r="B17" s="3" t="s">
        <v>8</v>
      </c>
      <c r="C17" s="5"/>
      <c r="D17" s="4">
        <v>0.15</v>
      </c>
      <c r="E17" s="4">
        <v>0.2</v>
      </c>
      <c r="F17" s="4">
        <v>0.54</v>
      </c>
      <c r="G17" s="4">
        <v>0.11</v>
      </c>
      <c r="I17" s="54"/>
      <c r="J17" s="54"/>
      <c r="K17" s="54"/>
      <c r="L17" s="54"/>
      <c r="N17" s="3" t="s">
        <v>0</v>
      </c>
      <c r="O17" s="8">
        <v>8.3082548000000003</v>
      </c>
      <c r="P17" s="8">
        <v>22</v>
      </c>
      <c r="Q17" s="8">
        <v>20</v>
      </c>
      <c r="R17" s="8">
        <v>8.0756879000000001</v>
      </c>
      <c r="T17" s="3" t="s">
        <v>3</v>
      </c>
      <c r="U17" s="8">
        <v>0</v>
      </c>
      <c r="V17" s="8">
        <v>2.6499902999999998</v>
      </c>
      <c r="W17" s="8">
        <v>0</v>
      </c>
      <c r="X17" s="8">
        <v>0</v>
      </c>
      <c r="Z17" s="57"/>
      <c r="AA17" s="1" t="s">
        <v>9</v>
      </c>
      <c r="AB17" s="22">
        <v>0</v>
      </c>
      <c r="AC17" s="22">
        <v>0</v>
      </c>
      <c r="AD17" s="22">
        <v>0</v>
      </c>
      <c r="AE17" s="22">
        <v>0</v>
      </c>
      <c r="AG17" s="57"/>
      <c r="AH17" s="1" t="s">
        <v>9</v>
      </c>
      <c r="AI17" s="22">
        <v>0</v>
      </c>
      <c r="AJ17" s="22">
        <v>0</v>
      </c>
      <c r="AK17" s="22">
        <v>3.3602984999999999</v>
      </c>
      <c r="AL17" s="22">
        <v>0</v>
      </c>
      <c r="AN17" s="3" t="s">
        <v>3</v>
      </c>
      <c r="AO17" s="10">
        <f>SUM(AB14:AB17)</f>
        <v>0</v>
      </c>
      <c r="AP17" s="10">
        <f>SUM(AC14:AC17)</f>
        <v>0</v>
      </c>
      <c r="AQ17" s="10">
        <f>SUM(AD14:AD17)</f>
        <v>0</v>
      </c>
      <c r="AR17" s="10">
        <f>SUM(AE14:AE17)</f>
        <v>0</v>
      </c>
      <c r="AT17" s="3" t="s">
        <v>3</v>
      </c>
      <c r="AU17" s="10">
        <f>SUM(AI14:AI17)</f>
        <v>0</v>
      </c>
      <c r="AV17" s="10">
        <f>SUM(AJ14:AJ17)</f>
        <v>10.468608</v>
      </c>
      <c r="AW17" s="10">
        <f>SUM(AK14:AK17)</f>
        <v>3.3602984999999999</v>
      </c>
      <c r="AX17" s="10">
        <f>SUM(AL14:AL17)</f>
        <v>0</v>
      </c>
      <c r="AZ17" s="14"/>
      <c r="BA17" s="15"/>
      <c r="BB17" s="15"/>
      <c r="BC17" s="15"/>
      <c r="BD17" s="15"/>
      <c r="BF17" s="3" t="s">
        <v>3</v>
      </c>
      <c r="BG17" s="10">
        <f>SUM(AI18:AL18)</f>
        <v>11.707541000000001</v>
      </c>
      <c r="BH17" s="10">
        <f>SUM(AI19:AL19)</f>
        <v>0</v>
      </c>
      <c r="BI17" s="10">
        <f>SUM(AI20:AL20)</f>
        <v>0</v>
      </c>
      <c r="BJ17" s="10">
        <f>SUM(AI21:AL21)</f>
        <v>9.6840416000000005</v>
      </c>
      <c r="BL17" s="9"/>
      <c r="BM17" s="7"/>
      <c r="BN17" s="7"/>
      <c r="BO17" s="7"/>
      <c r="BP17" s="7"/>
      <c r="CD17" s="17"/>
      <c r="CE17" s="17"/>
      <c r="CF17" s="17"/>
    </row>
    <row r="18" spans="2:84">
      <c r="B18" s="3" t="s">
        <v>9</v>
      </c>
      <c r="C18" s="5"/>
      <c r="D18" s="4">
        <v>0.08</v>
      </c>
      <c r="E18" s="4">
        <v>0.12</v>
      </c>
      <c r="F18" s="4">
        <v>0.27</v>
      </c>
      <c r="G18" s="4">
        <v>0.53</v>
      </c>
      <c r="I18" s="50" t="s">
        <v>22</v>
      </c>
      <c r="J18" s="50"/>
      <c r="K18" s="50" t="s">
        <v>23</v>
      </c>
      <c r="L18" s="50"/>
      <c r="N18" s="3" t="s">
        <v>1</v>
      </c>
      <c r="O18" s="8">
        <v>9.5752051999999992</v>
      </c>
      <c r="P18" s="8">
        <v>22</v>
      </c>
      <c r="Q18" s="8">
        <v>20</v>
      </c>
      <c r="R18" s="8">
        <v>6.1267595000000004</v>
      </c>
      <c r="T18" s="3" t="s">
        <v>4</v>
      </c>
      <c r="U18" s="8">
        <v>0</v>
      </c>
      <c r="V18" s="8">
        <v>7.2998722000000003</v>
      </c>
      <c r="W18" s="8">
        <v>4.9603267999999998</v>
      </c>
      <c r="X18" s="8">
        <v>0</v>
      </c>
      <c r="Z18" s="57" t="s">
        <v>3</v>
      </c>
      <c r="AA18" s="1" t="s">
        <v>6</v>
      </c>
      <c r="AB18" s="20">
        <v>0</v>
      </c>
      <c r="AC18" s="20">
        <v>0</v>
      </c>
      <c r="AD18" s="20">
        <v>0</v>
      </c>
      <c r="AE18" s="20">
        <v>0</v>
      </c>
      <c r="AG18" s="57" t="s">
        <v>3</v>
      </c>
      <c r="AH18" s="1" t="s">
        <v>6</v>
      </c>
      <c r="AI18" s="20">
        <v>0</v>
      </c>
      <c r="AJ18" s="20">
        <v>11.707541000000001</v>
      </c>
      <c r="AK18" s="20">
        <v>0</v>
      </c>
      <c r="AL18" s="20">
        <v>0</v>
      </c>
      <c r="AN18" s="3" t="s">
        <v>4</v>
      </c>
      <c r="AO18" s="10">
        <f>SUM(AB18:AB21)</f>
        <v>0</v>
      </c>
      <c r="AP18" s="10">
        <f>SUM(AC18:AC21)</f>
        <v>1.6616731</v>
      </c>
      <c r="AQ18" s="10">
        <f>SUM(AD18:AD21)</f>
        <v>0</v>
      </c>
      <c r="AR18" s="10">
        <f>SUM(AE18:AE21)</f>
        <v>0</v>
      </c>
      <c r="AT18" s="3" t="s">
        <v>4</v>
      </c>
      <c r="AU18" s="10">
        <f>SUM(AI18:AI21)</f>
        <v>0</v>
      </c>
      <c r="AV18" s="10">
        <f>SUM(AJ18:AJ21)</f>
        <v>11.707541000000001</v>
      </c>
      <c r="AW18" s="10">
        <f>SUM(AK18:AK21)</f>
        <v>9.6840416000000005</v>
      </c>
      <c r="AX18" s="10">
        <f>SUM(AL18:AL21)</f>
        <v>0</v>
      </c>
      <c r="AZ18" s="14"/>
      <c r="BA18" s="15"/>
      <c r="BB18" s="15"/>
      <c r="BC18" s="15"/>
      <c r="BD18" s="15"/>
      <c r="BF18" s="3" t="s">
        <v>4</v>
      </c>
      <c r="BG18" s="10">
        <f>SUM(AI22:AL22)</f>
        <v>11.30148</v>
      </c>
      <c r="BH18" s="10">
        <f>SUM(AI23:AL23)</f>
        <v>0</v>
      </c>
      <c r="BI18" s="10">
        <f>SUM(AI24:AL24)</f>
        <v>0</v>
      </c>
      <c r="BJ18" s="10">
        <f>SUM(AI25:AL25)</f>
        <v>6.7318594999999997</v>
      </c>
      <c r="CD18" s="17"/>
      <c r="CE18" s="17"/>
      <c r="CF18" s="17"/>
    </row>
    <row r="19" spans="2:84">
      <c r="I19" s="63">
        <v>30</v>
      </c>
      <c r="J19" s="64"/>
      <c r="K19" s="63">
        <v>50</v>
      </c>
      <c r="L19" s="64"/>
      <c r="N19" s="3" t="s">
        <v>2</v>
      </c>
      <c r="O19" s="8">
        <v>10.468608</v>
      </c>
      <c r="P19" s="8">
        <v>22.171268000000001</v>
      </c>
      <c r="Q19" s="8">
        <v>20.038224</v>
      </c>
      <c r="R19" s="8">
        <v>5.8797727000000002</v>
      </c>
      <c r="T19" s="3" t="s">
        <v>5</v>
      </c>
      <c r="U19" s="8">
        <v>2.5023707000000002</v>
      </c>
      <c r="V19" s="8">
        <v>10.008132</v>
      </c>
      <c r="W19" s="8">
        <v>4.6065063000000004</v>
      </c>
      <c r="X19" s="8">
        <v>4.5068995000000003</v>
      </c>
      <c r="Z19" s="57"/>
      <c r="AA19" s="1" t="s">
        <v>7</v>
      </c>
      <c r="AB19" s="21">
        <v>0</v>
      </c>
      <c r="AC19" s="21">
        <v>0</v>
      </c>
      <c r="AD19" s="21">
        <v>0</v>
      </c>
      <c r="AE19" s="21">
        <v>0</v>
      </c>
      <c r="AG19" s="57"/>
      <c r="AH19" s="1" t="s">
        <v>7</v>
      </c>
      <c r="AI19" s="21">
        <v>0</v>
      </c>
      <c r="AJ19" s="21">
        <v>0</v>
      </c>
      <c r="AK19" s="21">
        <v>0</v>
      </c>
      <c r="AL19" s="21">
        <v>0</v>
      </c>
      <c r="AN19" s="3" t="s">
        <v>5</v>
      </c>
      <c r="AO19" s="10">
        <f>SUM(AB22:AB25)</f>
        <v>0</v>
      </c>
      <c r="AP19" s="10">
        <f>SUM(AC22:AC25)</f>
        <v>0</v>
      </c>
      <c r="AQ19" s="10">
        <f>SUM(AD22:AD25)</f>
        <v>0</v>
      </c>
      <c r="AR19" s="10">
        <f>SUM(AE22:AE25)</f>
        <v>0</v>
      </c>
      <c r="AT19" s="3" t="s">
        <v>5</v>
      </c>
      <c r="AU19" s="10">
        <f>SUM(AI22:AI25)</f>
        <v>0</v>
      </c>
      <c r="AV19" s="10">
        <f>SUM(AJ22:AJ25)</f>
        <v>11.30148</v>
      </c>
      <c r="AW19" s="10">
        <f>SUM(AK22:AK25)</f>
        <v>6.7318594999999997</v>
      </c>
      <c r="AX19" s="10">
        <f>SUM(AL22:AL25)</f>
        <v>0</v>
      </c>
      <c r="AZ19" s="14"/>
      <c r="BA19" s="15"/>
      <c r="BB19" s="15"/>
      <c r="BC19" s="15"/>
      <c r="BD19" s="15"/>
      <c r="BF19" s="3" t="s">
        <v>5</v>
      </c>
      <c r="BG19" s="10">
        <f>SUM(AI26:AL26)</f>
        <v>8.3822001000000004</v>
      </c>
      <c r="BH19" s="10">
        <f>SUM(AI27:AL27)</f>
        <v>0</v>
      </c>
      <c r="BI19" s="10">
        <f>SUM(AI28:AL28)</f>
        <v>0</v>
      </c>
      <c r="BJ19" s="10">
        <f>SUM(AI29:AL29)</f>
        <v>1.7791840000000001</v>
      </c>
      <c r="BM19" s="17"/>
      <c r="BN19" s="17"/>
      <c r="BO19" s="17"/>
      <c r="CD19" s="17"/>
      <c r="CE19" s="17"/>
      <c r="CF19" s="17"/>
    </row>
    <row r="20" spans="2:84" ht="18">
      <c r="B20" s="57" t="s">
        <v>14</v>
      </c>
      <c r="C20" s="57"/>
      <c r="D20" s="57"/>
      <c r="E20" s="57"/>
      <c r="F20" s="57"/>
      <c r="G20" s="57"/>
      <c r="I20" s="7"/>
      <c r="J20" s="7"/>
      <c r="K20" s="7"/>
      <c r="N20" s="3" t="s">
        <v>3</v>
      </c>
      <c r="O20" s="8">
        <v>11.707541000000001</v>
      </c>
      <c r="P20" s="8">
        <v>24.649989999999999</v>
      </c>
      <c r="Q20" s="8">
        <v>20</v>
      </c>
      <c r="R20" s="8">
        <v>9.6840416000000005</v>
      </c>
      <c r="Z20" s="57"/>
      <c r="AA20" s="1" t="s">
        <v>8</v>
      </c>
      <c r="AB20" s="21">
        <v>0</v>
      </c>
      <c r="AC20" s="21">
        <v>1.6616731</v>
      </c>
      <c r="AD20" s="21">
        <v>0</v>
      </c>
      <c r="AE20" s="21">
        <v>0</v>
      </c>
      <c r="AG20" s="57"/>
      <c r="AH20" s="1" t="s">
        <v>8</v>
      </c>
      <c r="AI20" s="21">
        <v>0</v>
      </c>
      <c r="AJ20" s="21">
        <v>0</v>
      </c>
      <c r="AK20" s="21">
        <v>0</v>
      </c>
      <c r="AL20" s="21">
        <v>0</v>
      </c>
      <c r="BL20" s="17"/>
      <c r="BM20" s="17"/>
      <c r="BN20" s="17"/>
      <c r="BO20" s="17"/>
      <c r="BP20" s="17"/>
      <c r="BQ20" s="17"/>
      <c r="CD20" s="17"/>
      <c r="CE20" s="17"/>
      <c r="CF20" s="17"/>
    </row>
    <row r="21" spans="2:84" ht="18" customHeight="1" thickBot="1">
      <c r="B21" s="3"/>
      <c r="C21" s="3" t="s">
        <v>13</v>
      </c>
      <c r="D21" s="3" t="s">
        <v>6</v>
      </c>
      <c r="E21" s="3" t="s">
        <v>7</v>
      </c>
      <c r="F21" s="3" t="s">
        <v>8</v>
      </c>
      <c r="G21" s="3" t="s">
        <v>9</v>
      </c>
      <c r="I21" s="59" t="s">
        <v>26</v>
      </c>
      <c r="J21" s="60"/>
      <c r="K21" s="7"/>
      <c r="N21" s="3" t="s">
        <v>4</v>
      </c>
      <c r="O21" s="8">
        <v>11.30148</v>
      </c>
      <c r="P21" s="8">
        <v>29.299872000000001</v>
      </c>
      <c r="Q21" s="8">
        <v>24.960326999999999</v>
      </c>
      <c r="R21" s="8">
        <v>6.7318594999999997</v>
      </c>
      <c r="T21" s="57" t="s">
        <v>35</v>
      </c>
      <c r="U21" s="57"/>
      <c r="V21" s="57"/>
      <c r="W21" s="57"/>
      <c r="X21" s="57"/>
      <c r="Z21" s="57"/>
      <c r="AA21" s="1" t="s">
        <v>9</v>
      </c>
      <c r="AB21" s="22">
        <v>0</v>
      </c>
      <c r="AC21" s="22">
        <v>0</v>
      </c>
      <c r="AD21" s="22">
        <v>0</v>
      </c>
      <c r="AE21" s="22">
        <v>0</v>
      </c>
      <c r="AG21" s="57"/>
      <c r="AH21" s="1" t="s">
        <v>9</v>
      </c>
      <c r="AI21" s="22">
        <v>0</v>
      </c>
      <c r="AJ21" s="22">
        <v>0</v>
      </c>
      <c r="AK21" s="22">
        <v>9.6840416000000005</v>
      </c>
      <c r="AL21" s="22">
        <v>0</v>
      </c>
      <c r="AN21" s="50" t="s">
        <v>41</v>
      </c>
      <c r="AO21" s="50"/>
      <c r="AP21" s="50"/>
      <c r="AQ21" s="50"/>
      <c r="AR21" s="50"/>
      <c r="AT21" s="50" t="s">
        <v>45</v>
      </c>
      <c r="AU21" s="50"/>
      <c r="AV21" s="50"/>
      <c r="AW21" s="50"/>
      <c r="AX21" s="50"/>
      <c r="AZ21" s="50" t="s">
        <v>48</v>
      </c>
      <c r="BA21" s="50"/>
      <c r="BB21" s="50"/>
      <c r="BC21" s="50"/>
      <c r="BD21" s="50"/>
      <c r="BF21" s="50" t="s">
        <v>50</v>
      </c>
      <c r="BG21" s="50"/>
      <c r="BH21" s="50"/>
      <c r="BI21" s="50"/>
      <c r="BJ21" s="50"/>
      <c r="BL21" s="58" t="s">
        <v>61</v>
      </c>
      <c r="BM21" s="2" t="s">
        <v>6</v>
      </c>
      <c r="BN21" s="11">
        <f>(D$32*O$26)+((D$32+D$31)*O$27)+O$10+O$19</f>
        <v>192.89853549999998</v>
      </c>
      <c r="BO21" s="18"/>
      <c r="BP21" s="18"/>
      <c r="BQ21" s="18"/>
      <c r="CD21" s="17"/>
      <c r="CE21" s="17"/>
      <c r="CF21" s="17"/>
    </row>
    <row r="22" spans="2:84">
      <c r="B22" s="3" t="s">
        <v>12</v>
      </c>
      <c r="C22" s="5"/>
      <c r="D22" s="5"/>
      <c r="E22" s="5"/>
      <c r="F22" s="5"/>
      <c r="G22" s="5"/>
      <c r="I22" s="61"/>
      <c r="J22" s="62"/>
      <c r="N22" s="3" t="s">
        <v>5</v>
      </c>
      <c r="O22" s="8">
        <v>10.884570999999999</v>
      </c>
      <c r="P22" s="8">
        <v>32.008132000000003</v>
      </c>
      <c r="Q22" s="8">
        <v>24.606506</v>
      </c>
      <c r="R22" s="8">
        <v>6.2860835000000002</v>
      </c>
      <c r="T22" s="3"/>
      <c r="U22" s="3" t="s">
        <v>6</v>
      </c>
      <c r="V22" s="3" t="s">
        <v>7</v>
      </c>
      <c r="W22" s="3" t="s">
        <v>8</v>
      </c>
      <c r="X22" s="3" t="s">
        <v>9</v>
      </c>
      <c r="Z22" s="57" t="s">
        <v>4</v>
      </c>
      <c r="AA22" s="1" t="s">
        <v>6</v>
      </c>
      <c r="AB22" s="20">
        <v>0</v>
      </c>
      <c r="AC22" s="20">
        <v>0</v>
      </c>
      <c r="AD22" s="20">
        <v>0</v>
      </c>
      <c r="AE22" s="20">
        <v>0</v>
      </c>
      <c r="AG22" s="57" t="s">
        <v>4</v>
      </c>
      <c r="AH22" s="1" t="s">
        <v>6</v>
      </c>
      <c r="AI22" s="20">
        <v>0</v>
      </c>
      <c r="AJ22" s="20">
        <v>11.30148</v>
      </c>
      <c r="AK22" s="20">
        <v>0</v>
      </c>
      <c r="AL22" s="20">
        <v>0</v>
      </c>
      <c r="AN22" s="3"/>
      <c r="AO22" s="3" t="s">
        <v>6</v>
      </c>
      <c r="AP22" s="3" t="s">
        <v>7</v>
      </c>
      <c r="AQ22" s="3" t="s">
        <v>8</v>
      </c>
      <c r="AR22" s="3" t="s">
        <v>9</v>
      </c>
      <c r="AT22" s="3"/>
      <c r="AU22" s="3" t="s">
        <v>6</v>
      </c>
      <c r="AV22" s="3" t="s">
        <v>7</v>
      </c>
      <c r="AW22" s="3" t="s">
        <v>8</v>
      </c>
      <c r="AX22" s="3" t="s">
        <v>9</v>
      </c>
      <c r="AZ22" s="3"/>
      <c r="BA22" s="3" t="s">
        <v>6</v>
      </c>
      <c r="BB22" s="3" t="s">
        <v>7</v>
      </c>
      <c r="BC22" s="3" t="s">
        <v>8</v>
      </c>
      <c r="BD22" s="3" t="s">
        <v>9</v>
      </c>
      <c r="BF22" s="3"/>
      <c r="BG22" s="3" t="s">
        <v>6</v>
      </c>
      <c r="BH22" s="3" t="s">
        <v>7</v>
      </c>
      <c r="BI22" s="3" t="s">
        <v>8</v>
      </c>
      <c r="BJ22" s="3" t="s">
        <v>9</v>
      </c>
      <c r="BL22" s="58"/>
      <c r="BM22" s="2" t="s">
        <v>7</v>
      </c>
      <c r="BN22" s="11">
        <f>(D$32*P$26)+((D$32+D$31)*P$27)+P$10+P$19</f>
        <v>283.278008</v>
      </c>
      <c r="BO22" s="18"/>
      <c r="BP22" s="18"/>
      <c r="BQ22" s="18"/>
      <c r="CD22" s="17"/>
      <c r="CE22" s="17"/>
      <c r="CF22" s="17"/>
    </row>
    <row r="23" spans="2:84">
      <c r="B23" s="3" t="s">
        <v>6</v>
      </c>
      <c r="C23" s="5"/>
      <c r="D23" s="4">
        <v>9999</v>
      </c>
      <c r="E23" s="4">
        <v>20</v>
      </c>
      <c r="F23" s="4">
        <v>30</v>
      </c>
      <c r="G23" s="4">
        <v>50</v>
      </c>
      <c r="I23" s="3" t="s">
        <v>15</v>
      </c>
      <c r="J23" s="3" t="s">
        <v>25</v>
      </c>
      <c r="T23" s="3" t="s">
        <v>0</v>
      </c>
      <c r="U23" s="8">
        <v>0</v>
      </c>
      <c r="V23" s="8">
        <v>22</v>
      </c>
      <c r="W23" s="8">
        <v>20</v>
      </c>
      <c r="X23" s="8">
        <v>0</v>
      </c>
      <c r="Z23" s="57"/>
      <c r="AA23" s="1" t="s">
        <v>7</v>
      </c>
      <c r="AB23" s="21">
        <v>0</v>
      </c>
      <c r="AC23" s="21">
        <v>0</v>
      </c>
      <c r="AD23" s="21">
        <v>0</v>
      </c>
      <c r="AE23" s="21">
        <v>0</v>
      </c>
      <c r="AG23" s="57"/>
      <c r="AH23" s="1" t="s">
        <v>7</v>
      </c>
      <c r="AI23" s="21">
        <v>0</v>
      </c>
      <c r="AJ23" s="21">
        <v>0</v>
      </c>
      <c r="AK23" s="21">
        <v>0</v>
      </c>
      <c r="AL23" s="21">
        <v>0</v>
      </c>
      <c r="AN23" s="3" t="s">
        <v>0</v>
      </c>
      <c r="AO23" s="10">
        <f>$U$28</f>
        <v>0</v>
      </c>
      <c r="AP23" s="10">
        <f>$V$28</f>
        <v>22</v>
      </c>
      <c r="AQ23" s="10">
        <f>$W$28</f>
        <v>20</v>
      </c>
      <c r="AR23" s="10">
        <f>$X$28</f>
        <v>0</v>
      </c>
      <c r="AT23" s="3" t="s">
        <v>0</v>
      </c>
      <c r="AU23" s="10">
        <f>U19</f>
        <v>2.5023707000000002</v>
      </c>
      <c r="AV23" s="10">
        <f>V19</f>
        <v>10.008132</v>
      </c>
      <c r="AW23" s="10">
        <f>W19</f>
        <v>4.6065063000000004</v>
      </c>
      <c r="AX23" s="10">
        <f>X19</f>
        <v>4.5068995000000003</v>
      </c>
      <c r="AZ23" s="3" t="s">
        <v>0</v>
      </c>
      <c r="BA23" s="10">
        <f t="shared" ref="BA23:BD28" si="0">O26+BA5+U5</f>
        <v>154.29528099999999</v>
      </c>
      <c r="BB23" s="10">
        <f t="shared" si="0"/>
        <v>236.66587999999999</v>
      </c>
      <c r="BC23" s="10">
        <f t="shared" si="0"/>
        <v>259.47801000000004</v>
      </c>
      <c r="BD23" s="10">
        <f t="shared" si="0"/>
        <v>88.693847000000005</v>
      </c>
      <c r="BF23" s="3" t="s">
        <v>0</v>
      </c>
      <c r="BG23" s="10">
        <f>SUM(U23,BG14,U14)</f>
        <v>8.3082548000000003</v>
      </c>
      <c r="BH23" s="10">
        <f t="shared" ref="BG23:BJ28" si="1">SUM(V23,BH14,V14)</f>
        <v>22</v>
      </c>
      <c r="BI23" s="10">
        <f t="shared" si="1"/>
        <v>20</v>
      </c>
      <c r="BJ23" s="10">
        <f t="shared" si="1"/>
        <v>8.0756879000000001</v>
      </c>
      <c r="BL23" s="58"/>
      <c r="BM23" s="2" t="s">
        <v>8</v>
      </c>
      <c r="BN23" s="11">
        <f>(D$32*Q$26)+((D$32+D$31)*Q$27)+Q$10+Q$19</f>
        <v>373.53822400000001</v>
      </c>
      <c r="BO23" s="18"/>
      <c r="BP23" s="18"/>
      <c r="BQ23" s="18"/>
      <c r="CD23" s="17"/>
      <c r="CE23" s="17"/>
      <c r="CF23" s="17"/>
    </row>
    <row r="24" spans="2:84" ht="18">
      <c r="B24" s="3" t="s">
        <v>7</v>
      </c>
      <c r="C24" s="5"/>
      <c r="D24" s="4">
        <v>20</v>
      </c>
      <c r="E24" s="4">
        <v>9999</v>
      </c>
      <c r="F24" s="4">
        <v>15</v>
      </c>
      <c r="G24" s="4">
        <v>35</v>
      </c>
      <c r="I24" s="4">
        <v>1</v>
      </c>
      <c r="J24" s="4">
        <v>20</v>
      </c>
      <c r="N24" s="39" t="s">
        <v>30</v>
      </c>
      <c r="O24" s="40"/>
      <c r="P24" s="40"/>
      <c r="Q24" s="40"/>
      <c r="R24" s="41"/>
      <c r="T24" s="3" t="s">
        <v>1</v>
      </c>
      <c r="U24" s="8">
        <v>0</v>
      </c>
      <c r="V24" s="8">
        <v>22</v>
      </c>
      <c r="W24" s="8">
        <v>20</v>
      </c>
      <c r="X24" s="8">
        <v>0</v>
      </c>
      <c r="Z24" s="57"/>
      <c r="AA24" s="1" t="s">
        <v>8</v>
      </c>
      <c r="AB24" s="21">
        <v>0</v>
      </c>
      <c r="AC24" s="21">
        <v>0</v>
      </c>
      <c r="AD24" s="21">
        <v>0</v>
      </c>
      <c r="AE24" s="21">
        <v>0</v>
      </c>
      <c r="AG24" s="57"/>
      <c r="AH24" s="1" t="s">
        <v>8</v>
      </c>
      <c r="AI24" s="21">
        <v>0</v>
      </c>
      <c r="AJ24" s="21">
        <v>0</v>
      </c>
      <c r="AK24" s="21">
        <v>0</v>
      </c>
      <c r="AL24" s="21">
        <v>0</v>
      </c>
      <c r="AN24" s="3" t="s">
        <v>1</v>
      </c>
      <c r="AO24" s="10">
        <f>$U$23</f>
        <v>0</v>
      </c>
      <c r="AP24" s="10">
        <f>$V$23</f>
        <v>22</v>
      </c>
      <c r="AQ24" s="10">
        <f>$W$23</f>
        <v>20</v>
      </c>
      <c r="AR24" s="10">
        <f>$X$23</f>
        <v>0</v>
      </c>
      <c r="AT24" s="3" t="s">
        <v>1</v>
      </c>
      <c r="AU24" s="10">
        <f t="shared" ref="AU24:AX28" si="2">U14</f>
        <v>0</v>
      </c>
      <c r="AV24" s="10">
        <f t="shared" si="2"/>
        <v>0</v>
      </c>
      <c r="AW24" s="10">
        <f t="shared" si="2"/>
        <v>0</v>
      </c>
      <c r="AX24" s="10">
        <f t="shared" si="2"/>
        <v>0</v>
      </c>
      <c r="AZ24" s="3" t="s">
        <v>1</v>
      </c>
      <c r="BA24" s="10">
        <f t="shared" si="0"/>
        <v>140.47212999999999</v>
      </c>
      <c r="BB24" s="10">
        <f t="shared" si="0"/>
        <v>145.2257066</v>
      </c>
      <c r="BC24" s="10">
        <f t="shared" si="0"/>
        <v>291.79682100000002</v>
      </c>
      <c r="BD24" s="10">
        <f t="shared" si="0"/>
        <v>55.140835000000003</v>
      </c>
      <c r="BF24" s="3" t="s">
        <v>1</v>
      </c>
      <c r="BG24" s="10">
        <f>SUM(U24,BG15,U15)</f>
        <v>9.5752051999999992</v>
      </c>
      <c r="BH24" s="10">
        <f t="shared" si="1"/>
        <v>22</v>
      </c>
      <c r="BI24" s="10">
        <f t="shared" si="1"/>
        <v>20</v>
      </c>
      <c r="BJ24" s="10">
        <f t="shared" si="1"/>
        <v>6.1267595000000004</v>
      </c>
      <c r="BL24" s="58"/>
      <c r="BM24" s="2" t="s">
        <v>9</v>
      </c>
      <c r="BN24" s="11">
        <f>(D$32*R$26)+((D$32+D$31)*R$27)+R$10+R$19</f>
        <v>105.78456420000002</v>
      </c>
      <c r="BO24" s="18"/>
      <c r="BP24" s="18"/>
      <c r="BQ24" s="18"/>
      <c r="CD24" s="17"/>
      <c r="CE24" s="17"/>
      <c r="CF24" s="17"/>
    </row>
    <row r="25" spans="2:84" ht="17" thickBot="1">
      <c r="B25" s="3" t="s">
        <v>8</v>
      </c>
      <c r="C25" s="5"/>
      <c r="D25" s="4">
        <v>30</v>
      </c>
      <c r="E25" s="4">
        <v>15</v>
      </c>
      <c r="F25" s="4">
        <v>9999</v>
      </c>
      <c r="G25" s="4">
        <v>25</v>
      </c>
      <c r="I25" s="4">
        <v>2</v>
      </c>
      <c r="J25" s="4">
        <v>25</v>
      </c>
      <c r="N25" s="3"/>
      <c r="O25" s="3" t="s">
        <v>6</v>
      </c>
      <c r="P25" s="3" t="s">
        <v>7</v>
      </c>
      <c r="Q25" s="3" t="s">
        <v>8</v>
      </c>
      <c r="R25" s="3" t="s">
        <v>9</v>
      </c>
      <c r="T25" s="3" t="s">
        <v>2</v>
      </c>
      <c r="U25" s="8">
        <v>0</v>
      </c>
      <c r="V25" s="8">
        <v>22</v>
      </c>
      <c r="W25" s="8">
        <v>20</v>
      </c>
      <c r="X25" s="8">
        <v>0</v>
      </c>
      <c r="Z25" s="57"/>
      <c r="AA25" s="1" t="s">
        <v>9</v>
      </c>
      <c r="AB25" s="22">
        <v>0</v>
      </c>
      <c r="AC25" s="22">
        <v>0</v>
      </c>
      <c r="AD25" s="22">
        <v>0</v>
      </c>
      <c r="AE25" s="22">
        <v>0</v>
      </c>
      <c r="AG25" s="57"/>
      <c r="AH25" s="1" t="s">
        <v>9</v>
      </c>
      <c r="AI25" s="22">
        <v>0</v>
      </c>
      <c r="AJ25" s="22">
        <v>0</v>
      </c>
      <c r="AK25" s="22">
        <v>6.7318594999999997</v>
      </c>
      <c r="AL25" s="22">
        <v>0</v>
      </c>
      <c r="AN25" s="3" t="s">
        <v>2</v>
      </c>
      <c r="AO25" s="10">
        <f>$U$24</f>
        <v>0</v>
      </c>
      <c r="AP25" s="10">
        <f>$V$24</f>
        <v>22</v>
      </c>
      <c r="AQ25" s="10">
        <f>$W$24</f>
        <v>20</v>
      </c>
      <c r="AR25" s="10">
        <f>$X$24</f>
        <v>0</v>
      </c>
      <c r="AT25" s="3" t="s">
        <v>2</v>
      </c>
      <c r="AU25" s="10">
        <f t="shared" si="2"/>
        <v>0</v>
      </c>
      <c r="AV25" s="10">
        <f t="shared" si="2"/>
        <v>0</v>
      </c>
      <c r="AW25" s="10">
        <f t="shared" si="2"/>
        <v>0</v>
      </c>
      <c r="AX25" s="10">
        <f>X15</f>
        <v>0</v>
      </c>
      <c r="AZ25" s="3" t="s">
        <v>2</v>
      </c>
      <c r="BA25" s="10">
        <f t="shared" si="0"/>
        <v>94.217468999999994</v>
      </c>
      <c r="BB25" s="10">
        <f t="shared" si="0"/>
        <v>137.590272</v>
      </c>
      <c r="BC25" s="10">
        <f t="shared" si="0"/>
        <v>242</v>
      </c>
      <c r="BD25" s="10">
        <f t="shared" si="0"/>
        <v>52.917954000000002</v>
      </c>
      <c r="BF25" s="3" t="s">
        <v>2</v>
      </c>
      <c r="BG25" s="10">
        <f t="shared" si="1"/>
        <v>10.468608</v>
      </c>
      <c r="BH25" s="10">
        <f t="shared" si="1"/>
        <v>22.17126803</v>
      </c>
      <c r="BI25" s="10">
        <f t="shared" si="1"/>
        <v>20.038223768000002</v>
      </c>
      <c r="BJ25" s="10">
        <f t="shared" si="1"/>
        <v>5.8797727000000002</v>
      </c>
      <c r="CD25" s="17"/>
      <c r="CE25" s="17"/>
      <c r="CF25" s="17"/>
    </row>
    <row r="26" spans="2:84">
      <c r="B26" s="3" t="s">
        <v>9</v>
      </c>
      <c r="C26" s="5"/>
      <c r="D26" s="4">
        <v>50</v>
      </c>
      <c r="E26" s="4">
        <v>35</v>
      </c>
      <c r="F26" s="4">
        <v>25</v>
      </c>
      <c r="G26" s="4">
        <v>9999</v>
      </c>
      <c r="I26" s="4">
        <v>3</v>
      </c>
      <c r="J26" s="4">
        <v>30</v>
      </c>
      <c r="N26" s="3" t="s">
        <v>0</v>
      </c>
      <c r="O26" s="8">
        <v>100</v>
      </c>
      <c r="P26" s="8">
        <v>236.66587999999999</v>
      </c>
      <c r="Q26" s="8">
        <v>95</v>
      </c>
      <c r="R26" s="8">
        <v>88.693847000000005</v>
      </c>
      <c r="T26" s="3" t="s">
        <v>3</v>
      </c>
      <c r="U26" s="8">
        <v>0</v>
      </c>
      <c r="V26" s="8">
        <v>22</v>
      </c>
      <c r="W26" s="8">
        <v>20</v>
      </c>
      <c r="X26" s="8">
        <v>0</v>
      </c>
      <c r="Z26" s="57" t="s">
        <v>5</v>
      </c>
      <c r="AA26" s="1" t="s">
        <v>6</v>
      </c>
      <c r="AB26" s="20">
        <v>0</v>
      </c>
      <c r="AC26" s="20">
        <v>0</v>
      </c>
      <c r="AD26" s="20">
        <v>0</v>
      </c>
      <c r="AE26" s="20">
        <v>0</v>
      </c>
      <c r="AG26" s="57" t="s">
        <v>5</v>
      </c>
      <c r="AH26" s="1" t="s">
        <v>6</v>
      </c>
      <c r="AI26" s="20">
        <v>0</v>
      </c>
      <c r="AJ26" s="20">
        <v>3.9913281</v>
      </c>
      <c r="AK26" s="20">
        <v>4.3908719999999999</v>
      </c>
      <c r="AL26" s="20">
        <v>0</v>
      </c>
      <c r="AN26" s="3" t="s">
        <v>3</v>
      </c>
      <c r="AO26" s="10">
        <f>$U$25</f>
        <v>0</v>
      </c>
      <c r="AP26" s="10">
        <f>$V$25</f>
        <v>22</v>
      </c>
      <c r="AQ26" s="10">
        <f>$W$25</f>
        <v>20</v>
      </c>
      <c r="AR26" s="10">
        <f>$X$25</f>
        <v>0</v>
      </c>
      <c r="AT26" s="3" t="s">
        <v>3</v>
      </c>
      <c r="AU26" s="10">
        <f t="shared" si="2"/>
        <v>0</v>
      </c>
      <c r="AV26" s="10">
        <f t="shared" si="2"/>
        <v>0.17126802999999999</v>
      </c>
      <c r="AW26" s="10">
        <f t="shared" si="2"/>
        <v>3.8223767999999998E-2</v>
      </c>
      <c r="AX26" s="10">
        <f>X16</f>
        <v>2.5194741999999999</v>
      </c>
      <c r="AZ26" s="3" t="s">
        <v>3</v>
      </c>
      <c r="BA26" s="10">
        <f t="shared" si="0"/>
        <v>105.36787</v>
      </c>
      <c r="BB26" s="10">
        <f t="shared" si="0"/>
        <v>205.68129999999999</v>
      </c>
      <c r="BC26" s="10">
        <f t="shared" si="0"/>
        <v>169.41329910000002</v>
      </c>
      <c r="BD26" s="10">
        <f t="shared" si="0"/>
        <v>64.481105999999997</v>
      </c>
      <c r="BF26" s="3" t="s">
        <v>3</v>
      </c>
      <c r="BG26" s="10">
        <f t="shared" si="1"/>
        <v>11.707541000000001</v>
      </c>
      <c r="BH26" s="10">
        <f t="shared" si="1"/>
        <v>24.649990299999999</v>
      </c>
      <c r="BI26" s="10">
        <f t="shared" si="1"/>
        <v>20</v>
      </c>
      <c r="BJ26" s="10">
        <f t="shared" si="1"/>
        <v>9.6840416000000005</v>
      </c>
      <c r="BL26" s="50" t="s">
        <v>51</v>
      </c>
      <c r="BM26" s="50"/>
      <c r="BN26" s="50"/>
      <c r="CD26" s="17"/>
      <c r="CE26" s="17"/>
      <c r="CF26" s="17"/>
    </row>
    <row r="27" spans="2:84">
      <c r="N27" s="3" t="s">
        <v>1</v>
      </c>
      <c r="O27" s="8">
        <v>140.47212999999999</v>
      </c>
      <c r="P27" s="8">
        <v>143</v>
      </c>
      <c r="Q27" s="8">
        <v>195</v>
      </c>
      <c r="R27" s="8">
        <v>55.140835000000003</v>
      </c>
      <c r="T27" s="3" t="s">
        <v>4</v>
      </c>
      <c r="U27" s="8">
        <v>0</v>
      </c>
      <c r="V27" s="8">
        <v>22</v>
      </c>
      <c r="W27" s="8">
        <v>20</v>
      </c>
      <c r="X27" s="8">
        <v>0</v>
      </c>
      <c r="Z27" s="57"/>
      <c r="AA27" s="1" t="s">
        <v>7</v>
      </c>
      <c r="AB27" s="21">
        <v>0</v>
      </c>
      <c r="AC27" s="21">
        <v>0</v>
      </c>
      <c r="AD27" s="21">
        <v>0</v>
      </c>
      <c r="AE27" s="21">
        <v>0</v>
      </c>
      <c r="AG27" s="57"/>
      <c r="AH27" s="1" t="s">
        <v>7</v>
      </c>
      <c r="AI27" s="21">
        <v>0</v>
      </c>
      <c r="AJ27" s="21">
        <v>0</v>
      </c>
      <c r="AK27" s="21">
        <v>0</v>
      </c>
      <c r="AL27" s="21">
        <v>0</v>
      </c>
      <c r="AN27" s="3" t="s">
        <v>4</v>
      </c>
      <c r="AO27" s="10">
        <f>$U$26</f>
        <v>0</v>
      </c>
      <c r="AP27" s="10">
        <f>$V$26</f>
        <v>22</v>
      </c>
      <c r="AQ27" s="10">
        <f>$W$26</f>
        <v>20</v>
      </c>
      <c r="AR27" s="10">
        <f>$X$26</f>
        <v>0</v>
      </c>
      <c r="AT27" s="3" t="s">
        <v>4</v>
      </c>
      <c r="AU27" s="10">
        <f t="shared" si="2"/>
        <v>0</v>
      </c>
      <c r="AV27" s="10">
        <f t="shared" si="2"/>
        <v>2.6499902999999998</v>
      </c>
      <c r="AW27" s="10">
        <f t="shared" si="2"/>
        <v>0</v>
      </c>
      <c r="AX27" s="10">
        <f>X17</f>
        <v>0</v>
      </c>
      <c r="AZ27" s="3" t="s">
        <v>4</v>
      </c>
      <c r="BA27" s="10">
        <f t="shared" si="0"/>
        <v>124.0811858</v>
      </c>
      <c r="BB27" s="10">
        <f t="shared" si="0"/>
        <v>158.14274</v>
      </c>
      <c r="BC27" s="10">
        <f t="shared" si="0"/>
        <v>214.23819</v>
      </c>
      <c r="BD27" s="10">
        <f t="shared" si="0"/>
        <v>60.586734999999997</v>
      </c>
      <c r="BF27" s="3" t="s">
        <v>4</v>
      </c>
      <c r="BG27" s="10">
        <f t="shared" si="1"/>
        <v>11.30148</v>
      </c>
      <c r="BH27" s="10">
        <f t="shared" si="1"/>
        <v>29.299872199999999</v>
      </c>
      <c r="BI27" s="10">
        <f t="shared" si="1"/>
        <v>24.960326800000001</v>
      </c>
      <c r="BJ27" s="10">
        <f t="shared" si="1"/>
        <v>6.7318594999999997</v>
      </c>
      <c r="BL27" s="11">
        <f>SUM(BN21:BN24)</f>
        <v>955.49933169999997</v>
      </c>
      <c r="BM27" s="4" t="s">
        <v>43</v>
      </c>
      <c r="BN27" s="11">
        <f>P3</f>
        <v>955.49932999999999</v>
      </c>
      <c r="CD27" s="17"/>
      <c r="CE27" s="17"/>
      <c r="CF27" s="17"/>
    </row>
    <row r="28" spans="2:84" ht="16" customHeight="1">
      <c r="B28" s="54" t="s">
        <v>17</v>
      </c>
      <c r="C28" s="54"/>
      <c r="D28" s="54"/>
      <c r="E28" s="54"/>
      <c r="N28" s="3" t="s">
        <v>2</v>
      </c>
      <c r="O28" s="8">
        <v>94.217468999999994</v>
      </c>
      <c r="P28" s="8">
        <v>80</v>
      </c>
      <c r="Q28" s="8">
        <v>242</v>
      </c>
      <c r="R28" s="8">
        <v>52.917954000000002</v>
      </c>
      <c r="T28" s="3" t="s">
        <v>5</v>
      </c>
      <c r="U28" s="8">
        <v>0</v>
      </c>
      <c r="V28" s="8">
        <v>22</v>
      </c>
      <c r="W28" s="8">
        <v>20</v>
      </c>
      <c r="X28" s="8">
        <v>0</v>
      </c>
      <c r="Z28" s="57"/>
      <c r="AA28" s="1" t="s">
        <v>8</v>
      </c>
      <c r="AB28" s="21">
        <v>0</v>
      </c>
      <c r="AC28" s="21">
        <v>0</v>
      </c>
      <c r="AD28" s="21">
        <v>0</v>
      </c>
      <c r="AE28" s="21">
        <v>0</v>
      </c>
      <c r="AG28" s="57"/>
      <c r="AH28" s="1" t="s">
        <v>8</v>
      </c>
      <c r="AI28" s="21">
        <v>0</v>
      </c>
      <c r="AJ28" s="21">
        <v>0</v>
      </c>
      <c r="AK28" s="21">
        <v>0</v>
      </c>
      <c r="AL28" s="21">
        <v>0</v>
      </c>
      <c r="AN28" s="3" t="s">
        <v>5</v>
      </c>
      <c r="AO28" s="10">
        <f>$U$27</f>
        <v>0</v>
      </c>
      <c r="AP28" s="10">
        <f>$V$27</f>
        <v>22</v>
      </c>
      <c r="AQ28" s="10">
        <f>$W$27</f>
        <v>20</v>
      </c>
      <c r="AR28" s="10">
        <f>$X$27</f>
        <v>0</v>
      </c>
      <c r="AT28" s="3" t="s">
        <v>5</v>
      </c>
      <c r="AU28" s="10">
        <f t="shared" si="2"/>
        <v>0</v>
      </c>
      <c r="AV28" s="10">
        <f t="shared" si="2"/>
        <v>7.2998722000000003</v>
      </c>
      <c r="AW28" s="10">
        <f t="shared" si="2"/>
        <v>4.9603267999999998</v>
      </c>
      <c r="AX28" s="10">
        <f>X18</f>
        <v>0</v>
      </c>
      <c r="AZ28" s="3" t="s">
        <v>5</v>
      </c>
      <c r="BA28" s="10">
        <f t="shared" si="0"/>
        <v>102.04232</v>
      </c>
      <c r="BB28" s="10">
        <f t="shared" si="0"/>
        <v>142.66103000000001</v>
      </c>
      <c r="BC28" s="10">
        <f t="shared" si="0"/>
        <v>280.46707000000004</v>
      </c>
      <c r="BD28" s="10">
        <f t="shared" si="0"/>
        <v>56.574750999999999</v>
      </c>
      <c r="BF28" s="3" t="s">
        <v>5</v>
      </c>
      <c r="BG28" s="10">
        <f t="shared" si="1"/>
        <v>10.884570800000001</v>
      </c>
      <c r="BH28" s="10">
        <f t="shared" si="1"/>
        <v>32.008132000000003</v>
      </c>
      <c r="BI28" s="10">
        <f t="shared" si="1"/>
        <v>24.606506299999999</v>
      </c>
      <c r="BJ28" s="10">
        <f t="shared" si="1"/>
        <v>6.2860835000000002</v>
      </c>
      <c r="CD28" s="17"/>
      <c r="CE28" s="17"/>
      <c r="CF28" s="17"/>
    </row>
    <row r="29" spans="2:84" ht="17" thickBot="1">
      <c r="B29" s="50" t="s">
        <v>15</v>
      </c>
      <c r="C29" s="50"/>
      <c r="D29" s="50" t="s">
        <v>16</v>
      </c>
      <c r="E29" s="50"/>
      <c r="N29" s="3" t="s">
        <v>3</v>
      </c>
      <c r="O29" s="8">
        <v>83</v>
      </c>
      <c r="P29" s="8">
        <v>205.68129999999999</v>
      </c>
      <c r="Q29" s="8">
        <v>111</v>
      </c>
      <c r="R29" s="8">
        <v>64.481105999999997</v>
      </c>
      <c r="T29" s="9"/>
      <c r="U29" t="s">
        <v>59</v>
      </c>
      <c r="V29" t="s">
        <v>59</v>
      </c>
      <c r="W29" t="s">
        <v>59</v>
      </c>
      <c r="X29" t="s">
        <v>59</v>
      </c>
      <c r="Z29" s="57"/>
      <c r="AA29" s="1" t="s">
        <v>9</v>
      </c>
      <c r="AB29" s="22">
        <v>0</v>
      </c>
      <c r="AC29" s="22">
        <v>0</v>
      </c>
      <c r="AD29" s="22">
        <v>0</v>
      </c>
      <c r="AE29" s="22">
        <v>0</v>
      </c>
      <c r="AG29" s="57"/>
      <c r="AH29" s="1" t="s">
        <v>9</v>
      </c>
      <c r="AI29" s="22">
        <v>0</v>
      </c>
      <c r="AJ29" s="22">
        <v>0</v>
      </c>
      <c r="AK29" s="22">
        <v>1.7791840000000001</v>
      </c>
      <c r="AL29" s="22">
        <v>0</v>
      </c>
      <c r="BA29" s="7" t="s">
        <v>43</v>
      </c>
      <c r="BB29" s="7" t="s">
        <v>43</v>
      </c>
      <c r="BC29" s="7" t="s">
        <v>43</v>
      </c>
      <c r="BD29" s="7" t="s">
        <v>43</v>
      </c>
      <c r="BG29" s="7" t="s">
        <v>43</v>
      </c>
      <c r="BH29" s="7" t="s">
        <v>43</v>
      </c>
      <c r="BI29" s="7" t="s">
        <v>43</v>
      </c>
      <c r="BJ29" s="7" t="s">
        <v>43</v>
      </c>
      <c r="CD29" s="17"/>
      <c r="CE29" s="17"/>
      <c r="CF29" s="17"/>
    </row>
    <row r="30" spans="2:84" ht="18">
      <c r="B30" s="50">
        <v>1</v>
      </c>
      <c r="C30" s="50"/>
      <c r="D30" s="55">
        <v>0.55000000000000004</v>
      </c>
      <c r="E30" s="55"/>
      <c r="N30" s="3" t="s">
        <v>4</v>
      </c>
      <c r="O30" s="8">
        <v>120</v>
      </c>
      <c r="P30" s="8">
        <v>158.14274</v>
      </c>
      <c r="Q30" s="8">
        <v>70</v>
      </c>
      <c r="R30" s="8">
        <v>60.586734999999997</v>
      </c>
      <c r="T30" s="57" t="s">
        <v>60</v>
      </c>
      <c r="U30" s="57"/>
      <c r="V30" s="57"/>
      <c r="W30" s="57"/>
      <c r="X30" s="57"/>
      <c r="AN30" s="50" t="s">
        <v>42</v>
      </c>
      <c r="AO30" s="50"/>
      <c r="AP30" s="50"/>
      <c r="AQ30" s="50"/>
      <c r="AR30" s="50"/>
      <c r="AT30" s="50" t="s">
        <v>42</v>
      </c>
      <c r="AU30" s="50"/>
      <c r="AV30" s="50"/>
      <c r="AW30" s="50"/>
      <c r="AX30" s="50"/>
      <c r="AZ30" s="39" t="s">
        <v>28</v>
      </c>
      <c r="BA30" s="40"/>
      <c r="BB30" s="40"/>
      <c r="BC30" s="40"/>
      <c r="BD30" s="41"/>
      <c r="BF30" s="39" t="s">
        <v>29</v>
      </c>
      <c r="BG30" s="40"/>
      <c r="BH30" s="40"/>
      <c r="BI30" s="40"/>
      <c r="BJ30" s="41"/>
      <c r="CD30" s="17"/>
      <c r="CE30" s="17"/>
      <c r="CF30" s="17"/>
    </row>
    <row r="31" spans="2:84">
      <c r="B31" s="50">
        <v>2</v>
      </c>
      <c r="C31" s="50"/>
      <c r="D31" s="55">
        <v>0.2</v>
      </c>
      <c r="E31" s="55"/>
      <c r="N31" s="3" t="s">
        <v>5</v>
      </c>
      <c r="O31" s="8">
        <v>0</v>
      </c>
      <c r="P31" s="8">
        <v>0</v>
      </c>
      <c r="Q31" s="8">
        <v>124</v>
      </c>
      <c r="R31" s="8">
        <v>0</v>
      </c>
      <c r="T31" s="3"/>
      <c r="U31" s="3" t="s">
        <v>6</v>
      </c>
      <c r="V31" s="3" t="s">
        <v>7</v>
      </c>
      <c r="W31" s="3" t="s">
        <v>8</v>
      </c>
      <c r="X31" s="3" t="s">
        <v>9</v>
      </c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N31" s="3"/>
      <c r="AO31" s="3" t="s">
        <v>6</v>
      </c>
      <c r="AP31" s="3" t="s">
        <v>7</v>
      </c>
      <c r="AQ31" s="3" t="s">
        <v>8</v>
      </c>
      <c r="AR31" s="3" t="s">
        <v>9</v>
      </c>
      <c r="AT31" s="3"/>
      <c r="AU31" s="3" t="s">
        <v>6</v>
      </c>
      <c r="AV31" s="3" t="s">
        <v>7</v>
      </c>
      <c r="AW31" s="3" t="s">
        <v>8</v>
      </c>
      <c r="AX31" s="3" t="s">
        <v>9</v>
      </c>
      <c r="AZ31" s="3"/>
      <c r="BA31" s="3" t="s">
        <v>6</v>
      </c>
      <c r="BB31" s="3" t="s">
        <v>7</v>
      </c>
      <c r="BC31" s="3" t="s">
        <v>8</v>
      </c>
      <c r="BD31" s="3" t="s">
        <v>9</v>
      </c>
      <c r="BF31" s="3"/>
      <c r="BG31" s="3" t="s">
        <v>6</v>
      </c>
      <c r="BH31" s="3" t="s">
        <v>7</v>
      </c>
      <c r="BI31" s="3" t="s">
        <v>8</v>
      </c>
      <c r="BJ31" s="3" t="s">
        <v>9</v>
      </c>
      <c r="BY31" s="17"/>
      <c r="BZ31" s="17"/>
      <c r="CA31" s="17"/>
      <c r="CB31" s="17"/>
      <c r="CC31" s="17"/>
      <c r="CD31" s="17"/>
      <c r="CE31" s="17"/>
      <c r="CF31" s="17"/>
    </row>
    <row r="32" spans="2:84">
      <c r="B32" s="50">
        <v>3</v>
      </c>
      <c r="C32" s="50"/>
      <c r="D32" s="55">
        <v>0.25</v>
      </c>
      <c r="E32" s="55"/>
      <c r="T32" s="3" t="s">
        <v>0</v>
      </c>
      <c r="U32" s="4">
        <f t="shared" ref="U32:U37" si="3">$K$4</f>
        <v>0</v>
      </c>
      <c r="V32" s="4">
        <f>$K$5</f>
        <v>22</v>
      </c>
      <c r="W32" s="4">
        <f>$K$6</f>
        <v>20</v>
      </c>
      <c r="X32" s="4">
        <f>$K$7</f>
        <v>0</v>
      </c>
      <c r="Z32" s="17" t="s">
        <v>68</v>
      </c>
      <c r="AE32" s="17" t="s">
        <v>85</v>
      </c>
      <c r="AN32" s="3" t="s">
        <v>0</v>
      </c>
      <c r="AO32" s="10">
        <f>U10</f>
        <v>102.04232</v>
      </c>
      <c r="AP32" s="10">
        <f>V10</f>
        <v>142.66103000000001</v>
      </c>
      <c r="AQ32" s="10">
        <f>W10</f>
        <v>156.46707000000001</v>
      </c>
      <c r="AR32" s="10">
        <f>X10</f>
        <v>56.574750999999999</v>
      </c>
      <c r="AT32" s="3" t="s">
        <v>0</v>
      </c>
      <c r="AU32" s="10">
        <f t="shared" ref="AU32:AX37" si="4">SUM(AU5,AU14,AU23)</f>
        <v>8.3082547830000024</v>
      </c>
      <c r="AV32" s="10">
        <f t="shared" si="4"/>
        <v>21.999999596999999</v>
      </c>
      <c r="AW32" s="10">
        <f t="shared" si="4"/>
        <v>19.999999959500002</v>
      </c>
      <c r="AX32" s="10">
        <f t="shared" si="4"/>
        <v>8.075687910500001</v>
      </c>
      <c r="AZ32" s="3" t="s">
        <v>0</v>
      </c>
      <c r="BA32" s="10">
        <f>$O$8</f>
        <v>154.29527999999999</v>
      </c>
      <c r="BB32" s="10">
        <f>$P$8</f>
        <v>236.66587999999999</v>
      </c>
      <c r="BC32" s="10">
        <f>$Q$8</f>
        <v>259.47800999999998</v>
      </c>
      <c r="BD32" s="10">
        <f>$R$8</f>
        <v>88.693847000000005</v>
      </c>
      <c r="BF32" s="3" t="s">
        <v>0</v>
      </c>
      <c r="BG32" s="10">
        <f>$O$17</f>
        <v>8.3082548000000003</v>
      </c>
      <c r="BH32" s="10">
        <f>$P$17</f>
        <v>22</v>
      </c>
      <c r="BI32" s="10">
        <f>$Q$17</f>
        <v>20</v>
      </c>
      <c r="BJ32" s="10">
        <f>$R$17</f>
        <v>8.0756879000000001</v>
      </c>
      <c r="BY32" s="17"/>
      <c r="BZ32" s="17"/>
      <c r="CA32" s="17"/>
      <c r="CB32" s="17"/>
      <c r="CC32" s="17"/>
      <c r="CD32" s="17"/>
      <c r="CE32" s="17"/>
      <c r="CF32" s="17"/>
    </row>
    <row r="33" spans="2:84" ht="17" thickBot="1">
      <c r="T33" s="3" t="s">
        <v>1</v>
      </c>
      <c r="U33" s="4">
        <f t="shared" si="3"/>
        <v>0</v>
      </c>
      <c r="V33" s="4">
        <f t="shared" ref="V33:V37" si="5">$K$5</f>
        <v>22</v>
      </c>
      <c r="W33" s="4">
        <f t="shared" ref="W33:W37" si="6">$K$6</f>
        <v>20</v>
      </c>
      <c r="X33" s="4">
        <f t="shared" ref="X33:X37" si="7">$K$7</f>
        <v>0</v>
      </c>
      <c r="AN33" s="3" t="s">
        <v>1</v>
      </c>
      <c r="AO33" s="10">
        <f t="shared" ref="AO33:AR37" si="8">U5</f>
        <v>54.295281000000003</v>
      </c>
      <c r="AP33" s="10">
        <f t="shared" si="8"/>
        <v>0</v>
      </c>
      <c r="AQ33" s="10">
        <f t="shared" si="8"/>
        <v>164.47801000000001</v>
      </c>
      <c r="AR33" s="10">
        <f t="shared" si="8"/>
        <v>0</v>
      </c>
      <c r="AT33" s="3" t="s">
        <v>1</v>
      </c>
      <c r="AU33" s="10">
        <f t="shared" si="4"/>
        <v>9.5752051818000012</v>
      </c>
      <c r="AV33" s="10">
        <f t="shared" si="4"/>
        <v>21.999999940199999</v>
      </c>
      <c r="AW33" s="10">
        <f t="shared" si="4"/>
        <v>19.999999964200001</v>
      </c>
      <c r="AX33" s="10">
        <f t="shared" si="4"/>
        <v>6.1267594738000017</v>
      </c>
      <c r="AZ33" s="3" t="s">
        <v>1</v>
      </c>
      <c r="BA33" s="10">
        <f>$O$9</f>
        <v>140.47212999999999</v>
      </c>
      <c r="BB33" s="10">
        <f>$P$9</f>
        <v>145.22570999999999</v>
      </c>
      <c r="BC33" s="10">
        <f>$Q$9</f>
        <v>291.79682000000003</v>
      </c>
      <c r="BD33" s="10">
        <f>$R$9</f>
        <v>55.140835000000003</v>
      </c>
      <c r="BF33" s="3" t="s">
        <v>1</v>
      </c>
      <c r="BG33" s="10">
        <f>$O$18</f>
        <v>9.5752051999999992</v>
      </c>
      <c r="BH33" s="10">
        <f>$P$18</f>
        <v>22</v>
      </c>
      <c r="BI33" s="10">
        <f>$Q$18</f>
        <v>20</v>
      </c>
      <c r="BJ33" s="10">
        <f>$R$18</f>
        <v>6.1267595000000004</v>
      </c>
      <c r="BY33" s="17"/>
      <c r="BZ33" s="17"/>
      <c r="CA33" s="17"/>
      <c r="CB33" s="17"/>
      <c r="CC33" s="17"/>
      <c r="CD33" s="17"/>
      <c r="CE33" s="17"/>
      <c r="CF33" s="17"/>
    </row>
    <row r="34" spans="2:84" ht="52" thickBot="1">
      <c r="T34" s="3" t="s">
        <v>2</v>
      </c>
      <c r="U34" s="4">
        <f t="shared" si="3"/>
        <v>0</v>
      </c>
      <c r="V34" s="4">
        <f t="shared" si="5"/>
        <v>22</v>
      </c>
      <c r="W34" s="4">
        <f t="shared" si="6"/>
        <v>20</v>
      </c>
      <c r="X34" s="4">
        <f t="shared" si="7"/>
        <v>0</v>
      </c>
      <c r="Z34" s="42" t="s">
        <v>69</v>
      </c>
      <c r="AA34" s="43"/>
      <c r="AB34" s="44"/>
      <c r="AF34" s="48" t="s">
        <v>86</v>
      </c>
      <c r="AG34" s="49"/>
      <c r="AH34" s="49"/>
      <c r="AI34" s="34" t="s">
        <v>87</v>
      </c>
      <c r="AN34" s="3" t="s">
        <v>2</v>
      </c>
      <c r="AO34" s="10">
        <f t="shared" si="8"/>
        <v>0</v>
      </c>
      <c r="AP34" s="10">
        <f t="shared" si="8"/>
        <v>2.2257066000000001</v>
      </c>
      <c r="AQ34" s="10">
        <f t="shared" si="8"/>
        <v>96.796820999999994</v>
      </c>
      <c r="AR34" s="10">
        <f t="shared" si="8"/>
        <v>0</v>
      </c>
      <c r="AT34" s="3" t="s">
        <v>2</v>
      </c>
      <c r="AU34" s="10">
        <f t="shared" si="4"/>
        <v>10.468607759200001</v>
      </c>
      <c r="AV34" s="10">
        <f t="shared" si="4"/>
        <v>22.171268053799999</v>
      </c>
      <c r="AW34" s="10">
        <f t="shared" si="4"/>
        <v>20.038223788550006</v>
      </c>
      <c r="AX34" s="10">
        <f t="shared" si="4"/>
        <v>5.8797727134499995</v>
      </c>
      <c r="AZ34" s="3" t="s">
        <v>2</v>
      </c>
      <c r="BA34" s="10">
        <f>$O$10</f>
        <v>94.217468999999994</v>
      </c>
      <c r="BB34" s="10">
        <f>$P$10</f>
        <v>137.59027</v>
      </c>
      <c r="BC34" s="10">
        <f>$Q$10</f>
        <v>242</v>
      </c>
      <c r="BD34" s="10">
        <f>$R$10</f>
        <v>52.917954000000002</v>
      </c>
      <c r="BF34" s="3" t="s">
        <v>2</v>
      </c>
      <c r="BG34" s="10">
        <f>$O$19</f>
        <v>10.468608</v>
      </c>
      <c r="BH34" s="10">
        <f>$P$19</f>
        <v>22.171268000000001</v>
      </c>
      <c r="BI34" s="10">
        <f>$Q$19</f>
        <v>20.038224</v>
      </c>
      <c r="BJ34" s="10">
        <f>$R$19</f>
        <v>5.8797727000000002</v>
      </c>
      <c r="BY34" s="17"/>
      <c r="BZ34" s="17"/>
      <c r="CA34" s="17"/>
      <c r="CB34" s="17"/>
      <c r="CC34" s="17"/>
      <c r="CD34" s="17"/>
      <c r="CE34" s="17"/>
      <c r="CF34" s="17"/>
    </row>
    <row r="35" spans="2:84">
      <c r="T35" s="3" t="s">
        <v>3</v>
      </c>
      <c r="U35" s="4">
        <f t="shared" si="3"/>
        <v>0</v>
      </c>
      <c r="V35" s="4">
        <f t="shared" si="5"/>
        <v>22</v>
      </c>
      <c r="W35" s="4">
        <f t="shared" si="6"/>
        <v>20</v>
      </c>
      <c r="X35" s="4">
        <f t="shared" si="7"/>
        <v>0</v>
      </c>
      <c r="Z35" s="24" t="s">
        <v>70</v>
      </c>
      <c r="AA35" s="25" t="s">
        <v>71</v>
      </c>
      <c r="AB35" s="26">
        <v>0</v>
      </c>
      <c r="AF35" s="38" t="s">
        <v>8</v>
      </c>
      <c r="AG35" s="2">
        <v>1</v>
      </c>
      <c r="AH35" s="2">
        <v>18000</v>
      </c>
      <c r="AI35" s="35">
        <f>$AH$35*$AB$35</f>
        <v>0</v>
      </c>
      <c r="AN35" s="3" t="s">
        <v>3</v>
      </c>
      <c r="AO35" s="10">
        <f t="shared" si="8"/>
        <v>0</v>
      </c>
      <c r="AP35" s="10">
        <f t="shared" si="8"/>
        <v>57.590271999999999</v>
      </c>
      <c r="AQ35" s="10">
        <f t="shared" si="8"/>
        <v>0</v>
      </c>
      <c r="AR35" s="10">
        <f t="shared" si="8"/>
        <v>0</v>
      </c>
      <c r="AT35" s="3" t="s">
        <v>3</v>
      </c>
      <c r="AU35" s="10">
        <f t="shared" si="4"/>
        <v>11.7075411146</v>
      </c>
      <c r="AV35" s="10">
        <f t="shared" si="4"/>
        <v>24.649990600400002</v>
      </c>
      <c r="AW35" s="10">
        <f t="shared" si="4"/>
        <v>19.999999950650004</v>
      </c>
      <c r="AX35" s="10">
        <f t="shared" si="4"/>
        <v>9.6840415723500008</v>
      </c>
      <c r="AZ35" s="3" t="s">
        <v>3</v>
      </c>
      <c r="BA35" s="10">
        <f>$O$11</f>
        <v>105.36787</v>
      </c>
      <c r="BB35" s="10">
        <f>$P$11</f>
        <v>205.68129999999999</v>
      </c>
      <c r="BC35" s="10">
        <f>$Q$11</f>
        <v>169.41329999999999</v>
      </c>
      <c r="BD35" s="10">
        <f>$R$11</f>
        <v>64.481105999999997</v>
      </c>
      <c r="BF35" s="3" t="s">
        <v>3</v>
      </c>
      <c r="BG35" s="10">
        <f>$O$20</f>
        <v>11.707541000000001</v>
      </c>
      <c r="BH35" s="10">
        <f>$P$20</f>
        <v>24.649989999999999</v>
      </c>
      <c r="BI35" s="10">
        <f>$Q$20</f>
        <v>20</v>
      </c>
      <c r="BJ35" s="10">
        <f>$R$20</f>
        <v>9.6840416000000005</v>
      </c>
      <c r="BY35" s="17"/>
      <c r="BZ35" s="17"/>
      <c r="CA35" s="17"/>
      <c r="CB35" s="17"/>
      <c r="CC35" s="17"/>
      <c r="CD35" s="17"/>
      <c r="CE35" s="17"/>
      <c r="CF35" s="17"/>
    </row>
    <row r="36" spans="2:84">
      <c r="B36" s="56" t="s">
        <v>52</v>
      </c>
      <c r="C36" s="56"/>
      <c r="T36" s="3" t="s">
        <v>4</v>
      </c>
      <c r="U36" s="4">
        <f t="shared" si="3"/>
        <v>0</v>
      </c>
      <c r="V36" s="4">
        <f t="shared" si="5"/>
        <v>22</v>
      </c>
      <c r="W36" s="4">
        <f t="shared" si="6"/>
        <v>20</v>
      </c>
      <c r="X36" s="4">
        <f t="shared" si="7"/>
        <v>0</v>
      </c>
      <c r="Z36" s="27" t="s">
        <v>72</v>
      </c>
      <c r="AA36" s="2" t="s">
        <v>73</v>
      </c>
      <c r="AB36" s="28">
        <v>0</v>
      </c>
      <c r="AF36" s="38"/>
      <c r="AG36" s="2">
        <v>2</v>
      </c>
      <c r="AH36" s="2">
        <v>8000</v>
      </c>
      <c r="AI36" s="35">
        <f>$AH$36*$AB$36</f>
        <v>0</v>
      </c>
      <c r="AN36" s="3" t="s">
        <v>4</v>
      </c>
      <c r="AO36" s="10">
        <f t="shared" si="8"/>
        <v>22.36787</v>
      </c>
      <c r="AP36" s="10">
        <f t="shared" si="8"/>
        <v>0</v>
      </c>
      <c r="AQ36" s="10">
        <f t="shared" si="8"/>
        <v>56.751626000000002</v>
      </c>
      <c r="AR36" s="10">
        <f t="shared" si="8"/>
        <v>0</v>
      </c>
      <c r="AT36" s="3" t="s">
        <v>4</v>
      </c>
      <c r="AU36" s="10">
        <f t="shared" si="4"/>
        <v>11.301479565800001</v>
      </c>
      <c r="AV36" s="10">
        <f t="shared" si="4"/>
        <v>29.299872045199997</v>
      </c>
      <c r="AW36" s="10">
        <f t="shared" si="4"/>
        <v>24.960326749950003</v>
      </c>
      <c r="AX36" s="10">
        <f t="shared" si="4"/>
        <v>6.7318594540500003</v>
      </c>
      <c r="AZ36" s="3" t="s">
        <v>4</v>
      </c>
      <c r="BA36" s="10">
        <f>$O$12</f>
        <v>124.08119000000001</v>
      </c>
      <c r="BB36" s="10">
        <f>$P$12</f>
        <v>158.14274</v>
      </c>
      <c r="BC36" s="10">
        <f>$Q$12</f>
        <v>214.23819</v>
      </c>
      <c r="BD36" s="10">
        <f>$R$12</f>
        <v>60.586734999999997</v>
      </c>
      <c r="BF36" s="3" t="s">
        <v>4</v>
      </c>
      <c r="BG36" s="10">
        <f>$O$21</f>
        <v>11.30148</v>
      </c>
      <c r="BH36" s="10">
        <f>$P$21</f>
        <v>29.299872000000001</v>
      </c>
      <c r="BI36" s="10">
        <f>$Q$21</f>
        <v>24.960326999999999</v>
      </c>
      <c r="BJ36" s="10">
        <f>$R$21</f>
        <v>6.7318594999999997</v>
      </c>
      <c r="BY36" s="17"/>
      <c r="BZ36" s="17"/>
      <c r="CA36" s="17"/>
      <c r="CB36" s="17"/>
      <c r="CC36" s="17"/>
      <c r="CD36" s="17"/>
      <c r="CE36" s="17"/>
      <c r="CF36" s="17"/>
    </row>
    <row r="37" spans="2:84">
      <c r="I37" s="54" t="s">
        <v>62</v>
      </c>
      <c r="J37" s="54"/>
      <c r="L37" s="54" t="s">
        <v>63</v>
      </c>
      <c r="M37" s="54"/>
      <c r="T37" s="3" t="s">
        <v>5</v>
      </c>
      <c r="U37" s="4">
        <f t="shared" si="3"/>
        <v>0</v>
      </c>
      <c r="V37" s="4">
        <f t="shared" si="5"/>
        <v>22</v>
      </c>
      <c r="W37" s="4">
        <f t="shared" si="6"/>
        <v>20</v>
      </c>
      <c r="X37" s="4">
        <f t="shared" si="7"/>
        <v>0</v>
      </c>
      <c r="Z37" s="27" t="s">
        <v>74</v>
      </c>
      <c r="AA37" s="2" t="s">
        <v>75</v>
      </c>
      <c r="AB37" s="28">
        <v>1</v>
      </c>
      <c r="AF37" s="38" t="s">
        <v>7</v>
      </c>
      <c r="AG37" s="2">
        <v>1</v>
      </c>
      <c r="AH37" s="2">
        <v>20000</v>
      </c>
      <c r="AI37" s="35">
        <f>$AH$37*$AB$37</f>
        <v>20000</v>
      </c>
      <c r="AN37" s="3" t="s">
        <v>5</v>
      </c>
      <c r="AO37" s="10">
        <f t="shared" si="8"/>
        <v>4.0811858000000001</v>
      </c>
      <c r="AP37" s="10">
        <f t="shared" si="8"/>
        <v>0</v>
      </c>
      <c r="AQ37" s="10">
        <f t="shared" si="8"/>
        <v>144.23819</v>
      </c>
      <c r="AR37" s="10">
        <f t="shared" si="8"/>
        <v>0</v>
      </c>
      <c r="AT37" s="3" t="s">
        <v>5</v>
      </c>
      <c r="AU37" s="10">
        <f t="shared" si="4"/>
        <v>10.884570851600001</v>
      </c>
      <c r="AV37" s="10">
        <f t="shared" si="4"/>
        <v>32.008132697400001</v>
      </c>
      <c r="AW37" s="10">
        <f t="shared" si="4"/>
        <v>24.606506324150004</v>
      </c>
      <c r="AX37" s="10">
        <f t="shared" si="4"/>
        <v>6.2860834468500002</v>
      </c>
      <c r="AZ37" s="3" t="s">
        <v>5</v>
      </c>
      <c r="BA37" s="10">
        <f>$O$13</f>
        <v>102.04232</v>
      </c>
      <c r="BB37" s="10">
        <f>$P$13</f>
        <v>142.66103000000001</v>
      </c>
      <c r="BC37" s="10">
        <f>$Q$13</f>
        <v>280.46706999999998</v>
      </c>
      <c r="BD37" s="10">
        <f>$R$13</f>
        <v>56.574750999999999</v>
      </c>
      <c r="BF37" s="3" t="s">
        <v>5</v>
      </c>
      <c r="BG37" s="10">
        <f>$O$22</f>
        <v>10.884570999999999</v>
      </c>
      <c r="BH37" s="10">
        <f>$P$22</f>
        <v>32.008132000000003</v>
      </c>
      <c r="BI37" s="10">
        <f>$Q$22</f>
        <v>24.606506</v>
      </c>
      <c r="BJ37" s="10">
        <f>$R$22</f>
        <v>6.2860835000000002</v>
      </c>
      <c r="BY37" s="17"/>
      <c r="BZ37" s="17"/>
      <c r="CA37" s="17"/>
      <c r="CB37" s="17"/>
      <c r="CC37" s="17"/>
      <c r="CD37" s="17"/>
      <c r="CE37" s="17"/>
      <c r="CF37" s="17"/>
    </row>
    <row r="38" spans="2:84">
      <c r="B38" s="3" t="s">
        <v>53</v>
      </c>
      <c r="C38" s="12">
        <f>L56+L65-G44-AJ39</f>
        <v>130792.951675355</v>
      </c>
      <c r="E38" s="51" t="s">
        <v>54</v>
      </c>
      <c r="F38" s="51"/>
      <c r="G38" s="52">
        <f>SUMPRODUCT($D$23:$G$26,$AB$6:$AE$9)+SUMPRODUCT($D$23:$G$26,$AB$10:$AE$13)+SUMPRODUCT($D$23:$G$26,$AB$14:$AE$17)+SUMPRODUCT($D$23:$G$26,$AB$18:$AE$21)+SUMPRODUCT($D$23:$G$26,$AB$22:$AE$25)+SUMPRODUCT($D$23:$G$26,$AB$26:$AE$29)</f>
        <v>24.925096499999999</v>
      </c>
      <c r="I38" s="54"/>
      <c r="J38" s="54"/>
      <c r="L38" s="54"/>
      <c r="M38" s="54"/>
      <c r="Z38" s="27" t="s">
        <v>76</v>
      </c>
      <c r="AA38" s="2" t="s">
        <v>77</v>
      </c>
      <c r="AB38" s="28">
        <v>1</v>
      </c>
      <c r="AF38" s="38"/>
      <c r="AG38" s="2">
        <v>2</v>
      </c>
      <c r="AH38" s="2">
        <v>5000</v>
      </c>
      <c r="AI38" s="35">
        <f>$AH$38*$AB$38</f>
        <v>5000</v>
      </c>
      <c r="AJ38" s="17" t="s">
        <v>88</v>
      </c>
      <c r="AU38" s="7" t="s">
        <v>43</v>
      </c>
      <c r="AV38" s="7" t="s">
        <v>43</v>
      </c>
      <c r="AW38" s="7" t="s">
        <v>43</v>
      </c>
      <c r="AX38" s="7" t="s">
        <v>43</v>
      </c>
      <c r="BY38" s="17"/>
      <c r="BZ38" s="17"/>
      <c r="CA38" s="17"/>
      <c r="CB38" s="17"/>
      <c r="CC38" s="17"/>
      <c r="CD38" s="17"/>
      <c r="CE38" s="17"/>
      <c r="CF38" s="17"/>
    </row>
    <row r="39" spans="2:84" ht="19" thickBot="1">
      <c r="E39" s="51"/>
      <c r="F39" s="51"/>
      <c r="G39" s="52"/>
      <c r="I39" s="4" t="s">
        <v>15</v>
      </c>
      <c r="J39" s="4" t="s">
        <v>25</v>
      </c>
      <c r="L39" s="4" t="s">
        <v>15</v>
      </c>
      <c r="M39" s="4" t="s">
        <v>25</v>
      </c>
      <c r="Z39" s="29" t="s">
        <v>78</v>
      </c>
      <c r="AA39" s="30" t="s">
        <v>79</v>
      </c>
      <c r="AB39" s="31">
        <v>0</v>
      </c>
      <c r="AF39" s="36" t="s">
        <v>9</v>
      </c>
      <c r="AG39" s="30">
        <v>1</v>
      </c>
      <c r="AH39" s="30">
        <v>19000</v>
      </c>
      <c r="AI39" s="35">
        <f>$AH$39*$AB$39</f>
        <v>0</v>
      </c>
      <c r="AJ39" s="37">
        <f>SUM($AI$35:$AI$39)</f>
        <v>25000</v>
      </c>
      <c r="AN39" s="50" t="s">
        <v>46</v>
      </c>
      <c r="AO39" s="50"/>
      <c r="AP39" s="50"/>
      <c r="AQ39" s="50"/>
      <c r="AR39" s="50"/>
      <c r="AT39" s="39" t="s">
        <v>29</v>
      </c>
      <c r="AU39" s="40"/>
      <c r="AV39" s="40"/>
      <c r="AW39" s="40"/>
      <c r="AX39" s="41"/>
      <c r="BY39" s="17"/>
      <c r="BZ39" s="17"/>
      <c r="CA39" s="17"/>
      <c r="CB39" s="17"/>
      <c r="CC39" s="17"/>
      <c r="CD39" s="17"/>
      <c r="CE39" s="17"/>
      <c r="CF39" s="17"/>
    </row>
    <row r="40" spans="2:84" ht="17" thickBot="1">
      <c r="I40" s="4">
        <v>1</v>
      </c>
      <c r="J40" s="10">
        <f>$K$12-$J$24+10</f>
        <v>60</v>
      </c>
      <c r="L40" s="4">
        <v>1</v>
      </c>
      <c r="M40" s="10">
        <f>$J$12-$J$24+10</f>
        <v>40</v>
      </c>
      <c r="AN40" s="3"/>
      <c r="AO40" s="3" t="s">
        <v>6</v>
      </c>
      <c r="AP40" s="3" t="s">
        <v>7</v>
      </c>
      <c r="AQ40" s="3" t="s">
        <v>8</v>
      </c>
      <c r="AR40" s="3" t="s">
        <v>9</v>
      </c>
      <c r="AT40" s="3"/>
      <c r="AU40" s="3" t="s">
        <v>6</v>
      </c>
      <c r="AV40" s="3" t="s">
        <v>7</v>
      </c>
      <c r="AW40" s="3" t="s">
        <v>8</v>
      </c>
      <c r="AX40" s="3" t="s">
        <v>9</v>
      </c>
      <c r="BY40" s="17"/>
      <c r="BZ40" s="17"/>
      <c r="CA40" s="17"/>
      <c r="CB40" s="17"/>
      <c r="CC40" s="17"/>
      <c r="CD40" s="17"/>
      <c r="CE40" s="17"/>
      <c r="CF40" s="17"/>
    </row>
    <row r="41" spans="2:84">
      <c r="E41" s="51" t="s">
        <v>55</v>
      </c>
      <c r="F41" s="51"/>
      <c r="G41" s="52">
        <f>SUMPRODUCT($D$23:$G$26,$AI$6:$AL$9)+SUMPRODUCT($D$23:$G$26,$AI$10:$AL$13)+SUMPRODUCT($D$23:$G$26,$AI$14:$AL$17)+SUMPRODUCT($D$23:$G$26,$AI$18:$AL$21)+SUMPRODUCT($D$23:$G$26,$AI$22:$AL$25)+SUMPRODUCT($D$23:$G$26,$AI$26:$AL$29)</f>
        <v>2132.7202769999999</v>
      </c>
      <c r="I41" s="4">
        <v>2</v>
      </c>
      <c r="J41" s="10">
        <f>$K$13-$J$25+10</f>
        <v>85</v>
      </c>
      <c r="L41" s="4">
        <v>2</v>
      </c>
      <c r="M41" s="10">
        <f>$J$13-$J$25+10</f>
        <v>55</v>
      </c>
      <c r="Z41" s="45" t="s">
        <v>80</v>
      </c>
      <c r="AA41" s="46"/>
      <c r="AB41" s="46"/>
      <c r="AC41" s="47"/>
      <c r="AN41" s="3" t="s">
        <v>0</v>
      </c>
      <c r="AO41" s="10">
        <f t="shared" ref="AO41:AR46" si="9">SUM(AO5,AO14,AO23,AO32)</f>
        <v>154.295276747</v>
      </c>
      <c r="AP41" s="10">
        <f t="shared" si="9"/>
        <v>236.665885473</v>
      </c>
      <c r="AQ41" s="10">
        <f t="shared" si="9"/>
        <v>259.47800893550004</v>
      </c>
      <c r="AR41" s="10">
        <f t="shared" si="9"/>
        <v>88.693846694499996</v>
      </c>
      <c r="AT41" s="3" t="s">
        <v>0</v>
      </c>
      <c r="AU41" s="10">
        <f>$O$17</f>
        <v>8.3082548000000003</v>
      </c>
      <c r="AV41" s="10">
        <f>$P$17</f>
        <v>22</v>
      </c>
      <c r="AW41" s="10">
        <f>$Q$17</f>
        <v>20</v>
      </c>
      <c r="AX41" s="10">
        <f>$R$17</f>
        <v>8.0756879000000001</v>
      </c>
      <c r="BY41" s="17"/>
      <c r="BZ41" s="17"/>
      <c r="CA41" s="17"/>
      <c r="CB41" s="17"/>
      <c r="CC41" s="17"/>
      <c r="CD41" s="17"/>
      <c r="CE41" s="17"/>
      <c r="CF41" s="17"/>
    </row>
    <row r="42" spans="2:84">
      <c r="E42" s="51"/>
      <c r="F42" s="51"/>
      <c r="G42" s="52"/>
      <c r="I42" s="4">
        <v>3</v>
      </c>
      <c r="J42" s="10">
        <f>$K$14-$J$26+10</f>
        <v>130</v>
      </c>
      <c r="L42" s="4">
        <v>3</v>
      </c>
      <c r="M42" s="10">
        <f>$J$14-$J$26+10</f>
        <v>100</v>
      </c>
      <c r="Z42" s="27" t="s">
        <v>81</v>
      </c>
      <c r="AA42" s="2">
        <f>AB35</f>
        <v>0</v>
      </c>
      <c r="AB42" s="2" t="s">
        <v>82</v>
      </c>
      <c r="AC42" s="32">
        <f>AB36</f>
        <v>0</v>
      </c>
      <c r="AN42" s="3" t="s">
        <v>1</v>
      </c>
      <c r="AO42" s="10">
        <f t="shared" si="9"/>
        <v>140.47212763620001</v>
      </c>
      <c r="AP42" s="10">
        <f t="shared" si="9"/>
        <v>145.22570626179998</v>
      </c>
      <c r="AQ42" s="10">
        <f t="shared" si="9"/>
        <v>291.79681857780002</v>
      </c>
      <c r="AR42" s="10">
        <f t="shared" si="9"/>
        <v>55.140835264200014</v>
      </c>
      <c r="AT42" s="3" t="s">
        <v>1</v>
      </c>
      <c r="AU42" s="10">
        <f>$O$18</f>
        <v>9.5752051999999992</v>
      </c>
      <c r="AV42" s="10">
        <f>$P$18</f>
        <v>22</v>
      </c>
      <c r="AW42" s="10">
        <f>$Q$18</f>
        <v>20</v>
      </c>
      <c r="AX42" s="10">
        <f>$R$18</f>
        <v>6.1267595000000004</v>
      </c>
      <c r="BY42" s="17"/>
      <c r="BZ42" s="17"/>
      <c r="CA42" s="17"/>
      <c r="CB42" s="17"/>
      <c r="CC42" s="17"/>
      <c r="CD42" s="17"/>
      <c r="CE42" s="17"/>
      <c r="CF42" s="17"/>
    </row>
    <row r="43" spans="2:84">
      <c r="Z43" s="27" t="s">
        <v>83</v>
      </c>
      <c r="AA43" s="2">
        <f>AB37</f>
        <v>1</v>
      </c>
      <c r="AB43" s="2" t="s">
        <v>82</v>
      </c>
      <c r="AC43" s="32">
        <f>AB38</f>
        <v>1</v>
      </c>
      <c r="AN43" s="3" t="s">
        <v>2</v>
      </c>
      <c r="AO43" s="10">
        <f t="shared" si="9"/>
        <v>94.217469832800006</v>
      </c>
      <c r="AP43" s="10">
        <f t="shared" si="9"/>
        <v>137.59027228420001</v>
      </c>
      <c r="AQ43" s="10">
        <f t="shared" si="9"/>
        <v>241.99999959695003</v>
      </c>
      <c r="AR43" s="10">
        <f t="shared" si="9"/>
        <v>52.917954421049998</v>
      </c>
      <c r="AT43" s="3" t="s">
        <v>2</v>
      </c>
      <c r="AU43" s="10">
        <f>$O$19</f>
        <v>10.468608</v>
      </c>
      <c r="AV43" s="10">
        <f>$P$19</f>
        <v>22.171268000000001</v>
      </c>
      <c r="AW43" s="10">
        <f>$Q$19</f>
        <v>20.038224</v>
      </c>
      <c r="AX43" s="10">
        <f>$R$19</f>
        <v>5.8797727000000002</v>
      </c>
      <c r="BY43" s="17"/>
      <c r="BZ43" s="17"/>
      <c r="CA43" s="17"/>
      <c r="CB43" s="17"/>
      <c r="CC43" s="17"/>
      <c r="CD43" s="17"/>
      <c r="CE43" s="17"/>
      <c r="CF43" s="17"/>
    </row>
    <row r="44" spans="2:84" ht="17" thickBot="1">
      <c r="E44" s="53" t="s">
        <v>56</v>
      </c>
      <c r="F44" s="53"/>
      <c r="G44" s="13">
        <f>G38+G41+(15*P3)</f>
        <v>16490.135323499999</v>
      </c>
      <c r="I44" s="54" t="s">
        <v>64</v>
      </c>
      <c r="J44" s="54"/>
      <c r="L44" s="54" t="s">
        <v>65</v>
      </c>
      <c r="M44" s="54"/>
      <c r="Z44" s="29" t="s">
        <v>84</v>
      </c>
      <c r="AA44" s="30">
        <f>SUM(AB35:AB39)</f>
        <v>2</v>
      </c>
      <c r="AB44" s="30" t="s">
        <v>59</v>
      </c>
      <c r="AC44" s="33">
        <v>3</v>
      </c>
      <c r="AN44" s="3" t="s">
        <v>3</v>
      </c>
      <c r="AO44" s="10">
        <f t="shared" si="9"/>
        <v>105.3678700314</v>
      </c>
      <c r="AP44" s="10">
        <f t="shared" si="9"/>
        <v>205.68130313360001</v>
      </c>
      <c r="AQ44" s="10">
        <f t="shared" si="9"/>
        <v>169.41329914385003</v>
      </c>
      <c r="AR44" s="10">
        <f t="shared" si="9"/>
        <v>64.481106351150018</v>
      </c>
      <c r="AT44" s="3" t="s">
        <v>3</v>
      </c>
      <c r="AU44" s="10">
        <f>$O$20</f>
        <v>11.707541000000001</v>
      </c>
      <c r="AV44" s="10">
        <f>$P$20</f>
        <v>24.649989999999999</v>
      </c>
      <c r="AW44" s="10">
        <f>$Q$20</f>
        <v>20</v>
      </c>
      <c r="AX44" s="10">
        <f>$R$20</f>
        <v>9.6840416000000005</v>
      </c>
      <c r="BY44" s="17"/>
      <c r="BZ44" s="17"/>
      <c r="CA44" s="17"/>
      <c r="CB44" s="17"/>
      <c r="CC44" s="17"/>
      <c r="CD44" s="17"/>
      <c r="CE44" s="17"/>
      <c r="CF44" s="17"/>
    </row>
    <row r="45" spans="2:84">
      <c r="I45" s="54"/>
      <c r="J45" s="54"/>
      <c r="L45" s="54"/>
      <c r="M45" s="54"/>
      <c r="AN45" s="3" t="s">
        <v>4</v>
      </c>
      <c r="AO45" s="10">
        <f t="shared" si="9"/>
        <v>124.0811860922</v>
      </c>
      <c r="AP45" s="10">
        <f t="shared" si="9"/>
        <v>158.14273980679999</v>
      </c>
      <c r="AQ45" s="10">
        <f t="shared" si="9"/>
        <v>214.23819234955005</v>
      </c>
      <c r="AR45" s="10">
        <f t="shared" si="9"/>
        <v>60.586735086450005</v>
      </c>
      <c r="AT45" s="3" t="s">
        <v>4</v>
      </c>
      <c r="AU45" s="10">
        <f>$O$21</f>
        <v>11.30148</v>
      </c>
      <c r="AV45" s="10">
        <f>$P$21</f>
        <v>29.299872000000001</v>
      </c>
      <c r="AW45" s="10">
        <f>$Q$21</f>
        <v>24.960326999999999</v>
      </c>
      <c r="AX45" s="10">
        <f>$R$21</f>
        <v>6.7318594999999997</v>
      </c>
      <c r="BY45" s="17"/>
      <c r="BZ45" s="17"/>
      <c r="CA45" s="17"/>
      <c r="CB45" s="17"/>
      <c r="CC45" s="17"/>
      <c r="CD45" s="17"/>
      <c r="CE45" s="17"/>
      <c r="CF45" s="17"/>
    </row>
    <row r="46" spans="2:84">
      <c r="I46" s="4" t="s">
        <v>15</v>
      </c>
      <c r="J46" s="4" t="s">
        <v>25</v>
      </c>
      <c r="L46" s="4" t="s">
        <v>15</v>
      </c>
      <c r="M46" s="4" t="s">
        <v>25</v>
      </c>
      <c r="AN46" s="3" t="s">
        <v>5</v>
      </c>
      <c r="AO46" s="10">
        <f t="shared" si="9"/>
        <v>102.0423234644</v>
      </c>
      <c r="AP46" s="10">
        <f t="shared" si="9"/>
        <v>142.66102447660001</v>
      </c>
      <c r="AQ46" s="10">
        <f t="shared" si="9"/>
        <v>280.46707021735006</v>
      </c>
      <c r="AR46" s="10">
        <f t="shared" si="9"/>
        <v>56.574751021650002</v>
      </c>
      <c r="AT46" s="3" t="s">
        <v>5</v>
      </c>
      <c r="AU46" s="10">
        <f>$O$22</f>
        <v>10.884570999999999</v>
      </c>
      <c r="AV46" s="10">
        <f>$P$22</f>
        <v>32.008132000000003</v>
      </c>
      <c r="AW46" s="10">
        <f>$Q$22</f>
        <v>24.606506</v>
      </c>
      <c r="AX46" s="10">
        <f>$R$22</f>
        <v>6.2860835000000002</v>
      </c>
      <c r="BY46" s="17"/>
      <c r="BZ46" s="17"/>
      <c r="CA46" s="17"/>
      <c r="CB46" s="17"/>
      <c r="CC46" s="17"/>
      <c r="CD46" s="17"/>
      <c r="CE46" s="17"/>
      <c r="CF46" s="17"/>
    </row>
    <row r="47" spans="2:84">
      <c r="I47" s="4">
        <v>1</v>
      </c>
      <c r="J47" s="10">
        <f>$K$12-$J$24-10</f>
        <v>40</v>
      </c>
      <c r="L47" s="4">
        <v>1</v>
      </c>
      <c r="M47" s="10">
        <f>$J$12-$J$24-10</f>
        <v>20</v>
      </c>
      <c r="AO47" s="7" t="s">
        <v>43</v>
      </c>
      <c r="AP47" s="7" t="s">
        <v>43</v>
      </c>
      <c r="AQ47" s="7" t="s">
        <v>43</v>
      </c>
      <c r="AR47" s="7" t="s">
        <v>43</v>
      </c>
      <c r="BY47" s="17"/>
      <c r="BZ47" s="17"/>
      <c r="CA47" s="17"/>
      <c r="CB47" s="17"/>
      <c r="CC47" s="17"/>
      <c r="CD47" s="17"/>
      <c r="CE47" s="17"/>
      <c r="CF47" s="17"/>
    </row>
    <row r="48" spans="2:84" ht="18">
      <c r="I48" s="7"/>
      <c r="J48" s="7"/>
      <c r="L48" s="7"/>
      <c r="M48" s="7"/>
      <c r="AN48" s="39" t="s">
        <v>28</v>
      </c>
      <c r="AO48" s="40"/>
      <c r="AP48" s="40"/>
      <c r="AQ48" s="40"/>
      <c r="AR48" s="41"/>
      <c r="BY48" s="17"/>
      <c r="BZ48" s="17"/>
      <c r="CA48" s="17"/>
      <c r="CB48" s="17"/>
      <c r="CC48" s="17"/>
      <c r="CD48" s="17"/>
      <c r="CE48" s="17"/>
      <c r="CF48" s="17"/>
    </row>
    <row r="49" spans="2:45">
      <c r="E49" s="39" t="s">
        <v>66</v>
      </c>
      <c r="F49" s="40"/>
      <c r="G49" s="40"/>
      <c r="H49" s="40"/>
      <c r="I49" s="41"/>
      <c r="L49" s="17"/>
      <c r="M49" s="17"/>
      <c r="AN49" s="3"/>
      <c r="AO49" s="3" t="s">
        <v>6</v>
      </c>
      <c r="AP49" s="3" t="s">
        <v>7</v>
      </c>
      <c r="AQ49" s="3" t="s">
        <v>8</v>
      </c>
      <c r="AR49" s="3" t="s">
        <v>9</v>
      </c>
    </row>
    <row r="50" spans="2:45">
      <c r="E50" s="3"/>
      <c r="F50" s="3" t="s">
        <v>6</v>
      </c>
      <c r="G50" s="3" t="s">
        <v>7</v>
      </c>
      <c r="H50" s="3" t="s">
        <v>8</v>
      </c>
      <c r="I50" s="3" t="s">
        <v>9</v>
      </c>
      <c r="L50" s="17"/>
      <c r="M50" s="17"/>
      <c r="AN50" s="3" t="s">
        <v>0</v>
      </c>
      <c r="AO50" s="10">
        <f>$O$8</f>
        <v>154.29527999999999</v>
      </c>
      <c r="AP50" s="10">
        <f>$P$8</f>
        <v>236.66587999999999</v>
      </c>
      <c r="AQ50" s="10">
        <f>$Q$8</f>
        <v>259.47800999999998</v>
      </c>
      <c r="AR50" s="10">
        <f>$R$8</f>
        <v>88.693847000000005</v>
      </c>
    </row>
    <row r="51" spans="2:45">
      <c r="E51" s="3" t="s">
        <v>0</v>
      </c>
      <c r="F51" s="10">
        <f>($D$15*$D$30*$O$31*$M$47)+($D$15*$D$31*$O$30*$M$41)+($D$15*$D$32*$O$29*$M$42)</f>
        <v>2037</v>
      </c>
      <c r="G51" s="10">
        <f>($E$16*$D$30*$P$31*$M$47)+($E$16*$D$31*$P$30*$M$41)+($E$16*$D$32*$P$29*$M$42)</f>
        <v>3784.8814520000005</v>
      </c>
      <c r="H51" s="10">
        <f>($F$17*$D$30*$Q$31*$M$47)+($F$17*$D$31*$Q$30*$M$41)+($F$17*$D$32*$Q$29*$M$42)</f>
        <v>2650.8600000000006</v>
      </c>
      <c r="I51" s="10">
        <f>($G$18*$D$30*$R$31*$M$47)+($G$18*$D$31*$R$30*$M$41)+($G$18*$D$32*$R$29*$M$42)</f>
        <v>1207.5953195499999</v>
      </c>
      <c r="L51" s="17"/>
      <c r="M51" s="17"/>
      <c r="AN51" s="3" t="s">
        <v>1</v>
      </c>
      <c r="AO51" s="10">
        <f>$O$9</f>
        <v>140.47212999999999</v>
      </c>
      <c r="AP51" s="10">
        <f>$P$9</f>
        <v>145.22570999999999</v>
      </c>
      <c r="AQ51" s="10">
        <f>$Q$9</f>
        <v>291.79682000000003</v>
      </c>
      <c r="AR51" s="10">
        <f>$R$9</f>
        <v>55.140835000000003</v>
      </c>
    </row>
    <row r="52" spans="2:45">
      <c r="E52" s="3" t="s">
        <v>1</v>
      </c>
      <c r="F52" s="10">
        <f>($D$15*$D$30*$O$26*$M$40)+($D$15*$D$31*$O$31*$M$41)+($D$15*$D$32*$O$30*$M$42)</f>
        <v>3120</v>
      </c>
      <c r="G52" s="10">
        <f>($E$16*$D$30*$P$26*$M$40)+($E$16*$D$31*$P$31*$M$41)+($E$16*$D$32*$P$30*$M$42)</f>
        <v>5038.1198230000009</v>
      </c>
      <c r="H52" s="10">
        <f>($F$17*$D$30*$Q$26*$M$40)+($F$17*$D$31*$Q$31*$M$41)+($F$17*$D$32*$Q$30*$M$42)</f>
        <v>2810.1600000000003</v>
      </c>
      <c r="I52" s="10">
        <f>($G$18*$D$30*$R$26*$M$40)+($G$18*$D$31*$R$31*$M$41)+($G$18*$D$32*$R$30*$M$42)</f>
        <v>1836.9444947700001</v>
      </c>
      <c r="L52" s="17"/>
      <c r="M52" s="17"/>
      <c r="AN52" s="3" t="s">
        <v>2</v>
      </c>
      <c r="AO52" s="10">
        <f>$O$10</f>
        <v>94.217468999999994</v>
      </c>
      <c r="AP52" s="10">
        <f>$P$10</f>
        <v>137.59027</v>
      </c>
      <c r="AQ52" s="10">
        <f>$Q$10</f>
        <v>242</v>
      </c>
      <c r="AR52" s="10">
        <f>$R$10</f>
        <v>52.917954000000002</v>
      </c>
    </row>
    <row r="53" spans="2:45">
      <c r="E53" s="3" t="s">
        <v>2</v>
      </c>
      <c r="F53" s="10">
        <f>($D$15*$D$30*$O$27*$M$40)+($D$15*$D$31*$O$26*$M$41)+($D$15*$D$32*$O$31*$M$42)</f>
        <v>2514.2321160000001</v>
      </c>
      <c r="G53" s="10">
        <f>($E$16*$D$30*$P$27*$M$40)+($E$16*$D$31*$P$26*$M$41)+($E$16*$D$32*$P$31*$M$42)</f>
        <v>3162.1285740000003</v>
      </c>
      <c r="H53" s="10">
        <f>($F$17*$D$30*$Q$27*$M$40)+($F$17*$D$31*$Q$26*$M$41)+($F$17*$D$32*$Q$31*$M$42)</f>
        <v>4554.9000000000005</v>
      </c>
      <c r="I53" s="10">
        <f>($G$18*$D$30*$R$27*$M$40)+($G$18*$D$31*$R$26*$M$41)+($G$18*$D$32*$R$31*$M$42)</f>
        <v>1160.0272641100003</v>
      </c>
      <c r="L53" s="17"/>
      <c r="M53" s="17"/>
      <c r="AN53" s="3" t="s">
        <v>3</v>
      </c>
      <c r="AO53" s="10">
        <f>$O$11</f>
        <v>105.36787</v>
      </c>
      <c r="AP53" s="10">
        <f>$P$11</f>
        <v>205.68129999999999</v>
      </c>
      <c r="AQ53" s="10">
        <f>$Q$11</f>
        <v>169.41329999999999</v>
      </c>
      <c r="AR53" s="10">
        <f>$R$11</f>
        <v>64.481105999999997</v>
      </c>
    </row>
    <row r="54" spans="2:45">
      <c r="E54" s="3" t="s">
        <v>3</v>
      </c>
      <c r="F54" s="10">
        <f>($D$15*$D$30*$O$28*$M$40)+($D$15*$D$31*$O$27*$M$41)+($D$15*$D$32*$O$26*$M$42)</f>
        <v>3670.7866488</v>
      </c>
      <c r="G54" s="10">
        <f>($E$16*$D$30*$P$28*$M$40)+($E$16*$D$31*$P$27*$M$41)+($E$16*$D$32*$P$26*$M$42)</f>
        <v>5087.3058500000006</v>
      </c>
      <c r="H54" s="10">
        <f>($F$17*$D$30*$Q$28*$M$40)+($F$17*$D$31*$Q$27*$M$41)+($F$17*$D$32*$Q$26*$M$42)</f>
        <v>5315.76</v>
      </c>
      <c r="I54" s="10">
        <f>($G$18*$D$30*$R$28*$M$40)+($G$18*$D$31*$R$27*$M$41)+($G$18*$D$32*$R$26*$M$42)</f>
        <v>2113.6878844400003</v>
      </c>
      <c r="L54" s="17"/>
      <c r="M54" s="17"/>
      <c r="AN54" s="3" t="s">
        <v>4</v>
      </c>
      <c r="AO54" s="10">
        <f>$O$12</f>
        <v>124.08119000000001</v>
      </c>
      <c r="AP54" s="10">
        <f>$P$12</f>
        <v>158.14274</v>
      </c>
      <c r="AQ54" s="10">
        <f>$Q$12</f>
        <v>214.23819</v>
      </c>
      <c r="AR54" s="10">
        <f>$R$12</f>
        <v>60.586734999999997</v>
      </c>
    </row>
    <row r="55" spans="2:45">
      <c r="B55" s="17"/>
      <c r="C55" s="17"/>
      <c r="E55" s="3" t="s">
        <v>4</v>
      </c>
      <c r="F55" s="10">
        <f>($D$15*$D$30*$O$29*$M$40)+($D$15*$D$31*$O$28*$M$41)+($D$15*$D$32*$O$27*$M$42)</f>
        <v>3824.5172453999994</v>
      </c>
      <c r="G55" s="10">
        <f>($E$16*$D$30*$P$29*$M$40)+($E$16*$D$31*$P$28*$M$41)+($E$16*$D$32*$P$27*$M$42)</f>
        <v>4938.9937300000001</v>
      </c>
      <c r="H55" s="10">
        <f>($F$17*$D$30*$Q$29*$M$40)+($F$17*$D$31*$Q$28*$M$41)+($F$17*$D$32*$Q$27*$M$42)</f>
        <v>5388.6600000000017</v>
      </c>
      <c r="I55" s="10">
        <f>($G$18*$D$30*$R$29*$M$40)+($G$18*$D$31*$R$28*$M$41)+($G$18*$D$32*$R$27*$M$42)</f>
        <v>1790.9774315300001</v>
      </c>
      <c r="L55" s="17"/>
      <c r="M55" s="17"/>
      <c r="AN55" s="3" t="s">
        <v>5</v>
      </c>
      <c r="AO55" s="10">
        <f>$O$13</f>
        <v>102.04232</v>
      </c>
      <c r="AP55" s="10">
        <f>$P$13</f>
        <v>142.66103000000001</v>
      </c>
      <c r="AQ55" s="10">
        <f>$Q$13</f>
        <v>280.46706999999998</v>
      </c>
      <c r="AR55" s="10">
        <f>$R$13</f>
        <v>56.574750999999999</v>
      </c>
    </row>
    <row r="56" spans="2:45">
      <c r="B56" s="18"/>
      <c r="C56" s="18"/>
      <c r="E56" s="3" t="s">
        <v>5</v>
      </c>
      <c r="F56" s="10">
        <f>($D$15*$D$30*$O$30*$M$40)+($D$15*$D$31*$O$29*$M$41)+($D$15*$D$32*$O$28*$M$42)</f>
        <v>3545.0620349999999</v>
      </c>
      <c r="G56" s="10">
        <f>($E$16*$D$30*$P$30*$M$40)+($E$16*$D$31*$P$29*$M$41)+($E$16*$D$32*$P$28*$M$42)</f>
        <v>4257.8990190000004</v>
      </c>
      <c r="H56" s="10">
        <f>($F$17*$D$30*$Q$30*$M$40)+($F$17*$D$31*$Q$29*$M$41)+($F$17*$D$32*$Q$28*$M$42)</f>
        <v>4757.9400000000005</v>
      </c>
      <c r="I56" s="10">
        <f>($G$18*$D$30*$R$30*$M$40)+($G$18*$D$31*$R$29*$M$41)+($G$18*$D$32*$R$28*$M$42)</f>
        <v>1783.5290685800001</v>
      </c>
      <c r="K56" s="17" t="s">
        <v>58</v>
      </c>
      <c r="L56" s="19">
        <f>SUM(F51:I56)</f>
        <v>80351.967956180015</v>
      </c>
      <c r="M56" s="17"/>
    </row>
    <row r="57" spans="2:45">
      <c r="B57" s="18"/>
      <c r="C57" s="18"/>
      <c r="L57" s="17"/>
      <c r="M57" s="17"/>
      <c r="AS57" s="9"/>
    </row>
    <row r="58" spans="2:45">
      <c r="B58" s="18"/>
      <c r="C58" s="18"/>
      <c r="E58" s="39" t="s">
        <v>67</v>
      </c>
      <c r="F58" s="40"/>
      <c r="G58" s="40"/>
      <c r="H58" s="40"/>
      <c r="I58" s="41"/>
      <c r="L58" s="17"/>
      <c r="M58" s="17"/>
      <c r="AS58" s="9"/>
    </row>
    <row r="59" spans="2:45">
      <c r="B59" s="18"/>
      <c r="C59" s="18"/>
      <c r="E59" s="3"/>
      <c r="F59" s="3" t="s">
        <v>6</v>
      </c>
      <c r="G59" s="3" t="s">
        <v>7</v>
      </c>
      <c r="H59" s="3" t="s">
        <v>8</v>
      </c>
      <c r="I59" s="3" t="s">
        <v>9</v>
      </c>
      <c r="L59" s="17"/>
      <c r="M59" s="17"/>
    </row>
    <row r="60" spans="2:45">
      <c r="B60" s="7"/>
      <c r="E60" s="3" t="s">
        <v>0</v>
      </c>
      <c r="F60" s="10">
        <f>($D$16*$P$26)*(($J$40*$D$30)+($D$31*$J$41)+($J$42*$D$32))+($D$17*$Q$26)*(($J$40*$D$30)+($D$31*$J$41)+($J$42*$D$32))+($D$18*$R$26)*(($J$40*$D$30)+($D$31*$J$41)+($J$42*$D$32))</f>
        <v>4689.7446552000001</v>
      </c>
      <c r="G60" s="10">
        <f>($E$15*$O$26)*(($J$40*$D$30)+($D$31*$J$41)+($J$42*$D$32))+($E$17*$Q$26)*(($J$40*$D$30)+($D$31*$J$41)+($J$42*$D$32))+($E$18*$R$26)*(($J$40*$D$30)+($D$31*$J$41)+($J$42*$D$32))</f>
        <v>4095.5690853000001</v>
      </c>
      <c r="H60" s="10">
        <f>($F$15*$O$26)*(($J$40*$D$30)+($D$31*$J$41)+($J$42*$D$32))+($F$16*$P$26)*(($J$40*$D$30)+($D$31*$J$41)+($J$42*$D$32))+($F$18*$R$26)*(($J$40*$D$30)+($D$31*$J$41)+($J$42*$D$32))</f>
        <v>7681.8892169249993</v>
      </c>
      <c r="I60" s="10">
        <f>($G$15*$O$26)*(($J$40*$D$30)+($D$31*$J$41)+($J$42*$D$32))+($G$16*$P$26)*(($J$40*$D$30)+($D$31*$J$41)+($J$42*$D$32))+($G$17*$Q$26)*(($J$40*$D$30)+($D$31*$J$41)+($J$42*$D$32))</f>
        <v>2663.3717550000001</v>
      </c>
      <c r="L60" s="17"/>
      <c r="M60" s="17"/>
    </row>
    <row r="61" spans="2:45">
      <c r="B61" s="7"/>
      <c r="E61" s="3" t="s">
        <v>1</v>
      </c>
      <c r="F61" s="10">
        <f>($D$16*$P$27)*(($J$40*$D$30)+($D$31*$J$41)+($J$42*$D$32))+($D$17*$Q$27)*(($J$40*$D$30)+($D$31*$J$41)+($J$42*$D$32))+($D$18*$R$27)*(($J$40*$D$30)+($D$31*$J$41)+($J$42*$D$32))</f>
        <v>4546.6795110000003</v>
      </c>
      <c r="G61" s="10">
        <f>($E$15*$O$27)*(($J$40*$D$30)+($D$31*$J$41)+($J$42*$D$32))+($E$17*$Q$27)*(($J$40*$D$30)+($D$31*$J$41)+($J$42*$D$32))+($E$18*$R$27)*(($J$40*$D$30)+($D$31*$J$41)+($J$42*$D$32))</f>
        <v>6081.1844115000004</v>
      </c>
      <c r="H61" s="10">
        <f>($F$15*$O$27)*(($J$40*$D$30)+($D$31*$J$41)+($J$42*$D$32))+($F$16*$P$27)*(($J$40*$D$30)+($D$31*$J$41)+($J$42*$D$32))+($F$18*$R$27)*(($J$40*$D$30)+($D$31*$J$41)+($J$42*$D$32))</f>
        <v>5336.5321721250002</v>
      </c>
      <c r="I61" s="10">
        <f>($G$15*$O$27)*(($J$40*$D$30)+($D$31*$J$41)+($J$42*$D$32))+($G$16*$P$27)*(($J$40*$D$30)+($D$31*$J$41)+($J$42*$D$32))+($G$17*$Q$27)*(($J$40*$D$30)+($D$31*$J$41)+($J$42*$D$32))</f>
        <v>3518.3950725</v>
      </c>
      <c r="L61" s="17"/>
      <c r="M61" s="17"/>
    </row>
    <row r="62" spans="2:45">
      <c r="B62" s="7"/>
      <c r="E62" s="3" t="s">
        <v>2</v>
      </c>
      <c r="F62" s="10">
        <f>($D$16*$P$28)*(($J$40*$D$30)+($D$31*$J$41)+($J$42*$D$32))+($D$17*$Q$28)*(($J$40*$D$30)+($D$31*$J$41)+($J$42*$D$32))+($D$18*$R$28)*(($J$40*$D$30)+($D$31*$J$41)+($J$42*$D$32))</f>
        <v>4334.0084963999998</v>
      </c>
      <c r="G62" s="10">
        <f>($E$15*$O$28)*(($J$40*$D$30)+($D$31*$J$41)+($J$42*$D$32))+($E$17*$Q$28)*(($J$40*$D$30)+($D$31*$J$41)+($J$42*$D$32))+($E$18*$R$28)*(($J$40*$D$30)+($D$31*$J$41)+($J$42*$D$32))</f>
        <v>6071.4759831000001</v>
      </c>
      <c r="H62" s="10">
        <f>($F$15*$O$28)*(($J$40*$D$30)+($D$31*$J$41)+($J$42*$D$32))+($F$16*$P$28)*(($J$40*$D$30)+($D$31*$J$41)+($J$42*$D$32))+($F$18*$R$28)*(($J$40*$D$30)+($D$31*$J$41)+($J$42*$D$32))</f>
        <v>3606.0415446000006</v>
      </c>
      <c r="I62" s="10">
        <f>($G$15*$O$28)*(($J$40*$D$30)+($D$31*$J$41)+($J$42*$D$32))+($G$16*$P$28)*(($J$40*$D$30)+($D$31*$J$41)+($J$42*$D$32))+($G$17*$Q$28)*(($J$40*$D$30)+($D$31*$J$41)+($J$42*$D$32))</f>
        <v>3303.4441192499999</v>
      </c>
      <c r="L62" s="17"/>
      <c r="M62" s="17"/>
    </row>
    <row r="63" spans="2:45">
      <c r="B63" s="7"/>
      <c r="E63" s="3" t="s">
        <v>3</v>
      </c>
      <c r="F63" s="10">
        <f>($D$16*$P$29)*(($J$40*$D$30)+($D$31*$J$41)+($J$42*$D$32))+($D$17*$Q$29)*(($J$40*$D$30)+($D$31*$J$41)+($J$42*$D$32))+($D$18*$R$29)*(($J$40*$D$30)+($D$31*$J$41)+($J$42*$D$32))</f>
        <v>4344.5063870999993</v>
      </c>
      <c r="G63" s="10">
        <f>($E$15*$O$29)*(($J$40*$D$30)+($D$31*$J$41)+($J$42*$D$32))+($E$17*$Q$29)*(($J$40*$D$30)+($D$31*$J$41)+($J$42*$D$32))+($E$18*$R$29)*(($J$40*$D$30)+($D$31*$J$41)+($J$42*$D$32))</f>
        <v>3839.3629494000006</v>
      </c>
      <c r="H63" s="10">
        <f>($F$15*$O$29)*(($J$40*$D$30)+($D$31*$J$41)+($J$42*$D$32))+($F$16*$P$29)*(($J$40*$D$30)+($D$31*$J$41)+($J$42*$D$32))+($F$18*$R$29)*(($J$40*$D$30)+($D$31*$J$41)+($J$42*$D$32))</f>
        <v>6363.2434486499997</v>
      </c>
      <c r="I63" s="10">
        <f>($G$15*$O$29)*(($J$40*$D$30)+($D$31*$J$41)+($J$42*$D$32))+($G$16*$P$29)*(($J$40*$D$30)+($D$31*$J$41)+($J$42*$D$32))+($G$17*$Q$29)*(($J$40*$D$30)+($D$31*$J$41)+($J$42*$D$32))</f>
        <v>2540.5103625000002</v>
      </c>
      <c r="L63" s="17"/>
      <c r="M63" s="17"/>
    </row>
    <row r="64" spans="2:45">
      <c r="B64" s="7"/>
      <c r="E64" s="3" t="s">
        <v>4</v>
      </c>
      <c r="F64" s="10">
        <f>($D$16*$P$30)*(($J$40*$D$30)+($D$31*$J$41)+($J$42*$D$32))+($D$17*$Q$30)*(($J$40*$D$30)+($D$31*$J$41)+($J$42*$D$32))+($D$18*$R$30)*(($J$40*$D$30)+($D$31*$J$41)+($J$42*$D$32))</f>
        <v>3223.1388585000004</v>
      </c>
      <c r="G64" s="10">
        <f>($E$15*$O$30)*(($J$40*$D$30)+($D$31*$J$41)+($J$42*$D$32))+($E$17*$Q$30)*(($J$40*$D$30)+($D$31*$J$41)+($J$42*$D$32))+($E$18*$R$30)*(($J$40*$D$30)+($D$31*$J$41)+($J$42*$D$32))</f>
        <v>3734.8086764999998</v>
      </c>
      <c r="H64" s="10">
        <f>($F$15*$O$30)*(($J$40*$D$30)+($D$31*$J$41)+($J$42*$D$32))+($F$16*$P$30)*(($J$40*$D$30)+($D$31*$J$41)+($J$42*$D$32))+($F$18*$R$30)*(($J$40*$D$30)+($D$31*$J$41)+($J$42*$D$32))</f>
        <v>5601.2635346250008</v>
      </c>
      <c r="I64" s="10">
        <f>($G$15*$O$30)*(($J$40*$D$30)+($D$31*$J$41)+($J$42*$D$32))+($G$16*$P$30)*(($J$40*$D$30)+($D$31*$J$41)+($J$42*$D$32))+($G$17*$Q$30)*(($J$40*$D$30)+($D$31*$J$41)+($J$42*$D$32))</f>
        <v>2277.5888024999999</v>
      </c>
      <c r="L64" s="17"/>
      <c r="M64" s="17"/>
    </row>
    <row r="65" spans="5:13">
      <c r="E65" s="3" t="s">
        <v>5</v>
      </c>
      <c r="F65" s="10">
        <f>($D$16*$P$31)*(($J$47*$D$30)+($D$31*$J$41)+($J$42*$D$32))+($D$17*$Q$31)*(($J$47*$D$30)+($D$31*$J$41)+($J$42*$D$32))+($D$18*$R$31)*(($J$47*$D$30)+($D$31*$J$41)+($J$42*$D$32))</f>
        <v>1329.8999999999999</v>
      </c>
      <c r="G65" s="10">
        <f>($E$15*$O$31)*(($J$47*$D$30)+($D$31*$J$41)+($J$42*$D$32))+($E$17*$Q$31)*(($J$47*$D$30)+($D$31*$J$41)+($J$42*$D$32))+($E$18*$R$31)*(($J$47*$D$30)+($D$31*$J$41)+($J$42*$D$32))</f>
        <v>1773.2</v>
      </c>
      <c r="H65" s="10">
        <f>($F$15*$O$31)*(($J$47*$D$30)+($D$31*$J$41)+($J$42*$D$32))+($F$16*$P$31)*(($J$47*$D$30)+($D$31*$J$41)+($J$42*$D$32))+($F$18*$R$31)*(($J$47*$D$30)+($D$31*$J$41)+($J$42*$D$32))</f>
        <v>0</v>
      </c>
      <c r="I65" s="10">
        <f>($G$15*$O$31)*(($J$47*$D$30)+($D$31*$J$41)+($J$42*$D$32))+($G$16*$P$31)*(($J$47*$D$30)+($D$31*$J$41)+($J$42*$D$32))+($G$17*$Q$31)*(($J$47*$D$30)+($D$31*$J$41)+($J$42*$D$32))</f>
        <v>975.26</v>
      </c>
      <c r="K65" s="17" t="s">
        <v>58</v>
      </c>
      <c r="L65" s="19">
        <f>SUM(F60:I65)</f>
        <v>91931.119042674996</v>
      </c>
      <c r="M65" s="17"/>
    </row>
  </sheetData>
  <mergeCells count="87">
    <mergeCell ref="AN48:AR48"/>
    <mergeCell ref="E49:I49"/>
    <mergeCell ref="E58:I58"/>
    <mergeCell ref="Z34:AB34"/>
    <mergeCell ref="AF34:AH34"/>
    <mergeCell ref="AF35:AF36"/>
    <mergeCell ref="AF37:AF38"/>
    <mergeCell ref="Z41:AC41"/>
    <mergeCell ref="AN39:AR39"/>
    <mergeCell ref="AT39:AX39"/>
    <mergeCell ref="E41:F42"/>
    <mergeCell ref="G41:G42"/>
    <mergeCell ref="E44:F44"/>
    <mergeCell ref="I44:J45"/>
    <mergeCell ref="L44:M45"/>
    <mergeCell ref="B32:C32"/>
    <mergeCell ref="D32:E32"/>
    <mergeCell ref="B36:C36"/>
    <mergeCell ref="I37:J38"/>
    <mergeCell ref="L37:M38"/>
    <mergeCell ref="E38:F39"/>
    <mergeCell ref="G38:G39"/>
    <mergeCell ref="AN30:AR30"/>
    <mergeCell ref="AT30:AX30"/>
    <mergeCell ref="AZ30:BD30"/>
    <mergeCell ref="BF30:BJ30"/>
    <mergeCell ref="B31:C31"/>
    <mergeCell ref="D31:E31"/>
    <mergeCell ref="B28:E28"/>
    <mergeCell ref="B29:C29"/>
    <mergeCell ref="D29:E29"/>
    <mergeCell ref="B30:C30"/>
    <mergeCell ref="D30:E30"/>
    <mergeCell ref="T30:X30"/>
    <mergeCell ref="BF21:BJ21"/>
    <mergeCell ref="BL21:BL24"/>
    <mergeCell ref="Z22:Z25"/>
    <mergeCell ref="AG22:AG25"/>
    <mergeCell ref="N24:R24"/>
    <mergeCell ref="Z26:Z29"/>
    <mergeCell ref="AG26:AG29"/>
    <mergeCell ref="BL26:BN26"/>
    <mergeCell ref="B20:G20"/>
    <mergeCell ref="I21:J22"/>
    <mergeCell ref="T21:X21"/>
    <mergeCell ref="AN21:AR21"/>
    <mergeCell ref="AT21:AX21"/>
    <mergeCell ref="AZ21:BD21"/>
    <mergeCell ref="I18:J18"/>
    <mergeCell ref="K18:L18"/>
    <mergeCell ref="Z18:Z21"/>
    <mergeCell ref="AG18:AG21"/>
    <mergeCell ref="I19:J19"/>
    <mergeCell ref="K19:L19"/>
    <mergeCell ref="B12:G12"/>
    <mergeCell ref="T12:X12"/>
    <mergeCell ref="AN12:AR12"/>
    <mergeCell ref="AT12:AX12"/>
    <mergeCell ref="BF12:BJ12"/>
    <mergeCell ref="Z14:Z17"/>
    <mergeCell ref="AG14:AG17"/>
    <mergeCell ref="N15:R15"/>
    <mergeCell ref="I16:L17"/>
    <mergeCell ref="AG6:AG9"/>
    <mergeCell ref="I7:J7"/>
    <mergeCell ref="K7:L7"/>
    <mergeCell ref="I9:K10"/>
    <mergeCell ref="Z10:Z13"/>
    <mergeCell ref="AG10:AG13"/>
    <mergeCell ref="I5:J5"/>
    <mergeCell ref="K5:L5"/>
    <mergeCell ref="I6:J6"/>
    <mergeCell ref="K6:L6"/>
    <mergeCell ref="N6:R6"/>
    <mergeCell ref="Z6:Z9"/>
    <mergeCell ref="AG3:AL4"/>
    <mergeCell ref="AN3:AR3"/>
    <mergeCell ref="AT3:AX3"/>
    <mergeCell ref="AZ3:BD3"/>
    <mergeCell ref="I4:J4"/>
    <mergeCell ref="K4:L4"/>
    <mergeCell ref="B3:F3"/>
    <mergeCell ref="I3:L3"/>
    <mergeCell ref="N3:O4"/>
    <mergeCell ref="P3:P4"/>
    <mergeCell ref="T3:X3"/>
    <mergeCell ref="Z3:AE4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3EAFC-9C77-884C-96D3-69E15DF8DBDD}">
  <dimension ref="B1:CF65"/>
  <sheetViews>
    <sheetView tabSelected="1" topLeftCell="A24" zoomScale="101" zoomScaleNormal="80" workbookViewId="0">
      <selection activeCell="F60" sqref="F60"/>
    </sheetView>
  </sheetViews>
  <sheetFormatPr baseColWidth="10" defaultRowHeight="16"/>
  <cols>
    <col min="5" max="5" width="11.5" customWidth="1"/>
    <col min="10" max="10" width="14.1640625" customWidth="1"/>
    <col min="11" max="11" width="15.6640625" customWidth="1"/>
  </cols>
  <sheetData>
    <row r="1" spans="2:84">
      <c r="B1" t="s">
        <v>36</v>
      </c>
      <c r="N1" t="s">
        <v>37</v>
      </c>
      <c r="AN1" t="s">
        <v>38</v>
      </c>
    </row>
    <row r="3" spans="2:84" ht="18" customHeight="1">
      <c r="B3" s="67" t="s">
        <v>10</v>
      </c>
      <c r="C3" s="67"/>
      <c r="D3" s="67"/>
      <c r="E3" s="67"/>
      <c r="F3" s="67"/>
      <c r="I3" s="50" t="s">
        <v>18</v>
      </c>
      <c r="J3" s="50"/>
      <c r="K3" s="50"/>
      <c r="L3" s="50"/>
      <c r="N3" s="59" t="s">
        <v>27</v>
      </c>
      <c r="O3" s="60"/>
      <c r="P3" s="68">
        <v>681.25890000000004</v>
      </c>
      <c r="T3" s="50" t="s">
        <v>31</v>
      </c>
      <c r="U3" s="50"/>
      <c r="V3" s="50"/>
      <c r="W3" s="50"/>
      <c r="X3" s="50"/>
      <c r="Z3" s="54" t="s">
        <v>33</v>
      </c>
      <c r="AA3" s="54"/>
      <c r="AB3" s="54"/>
      <c r="AC3" s="54"/>
      <c r="AD3" s="54"/>
      <c r="AE3" s="54"/>
      <c r="AG3" s="54" t="s">
        <v>34</v>
      </c>
      <c r="AH3" s="54"/>
      <c r="AI3" s="54"/>
      <c r="AJ3" s="54"/>
      <c r="AK3" s="54"/>
      <c r="AL3" s="54"/>
      <c r="AN3" s="39" t="s">
        <v>39</v>
      </c>
      <c r="AO3" s="40"/>
      <c r="AP3" s="40"/>
      <c r="AQ3" s="40"/>
      <c r="AR3" s="41"/>
      <c r="AT3" s="39" t="s">
        <v>44</v>
      </c>
      <c r="AU3" s="40"/>
      <c r="AV3" s="40"/>
      <c r="AW3" s="40"/>
      <c r="AX3" s="41"/>
      <c r="AZ3" s="50" t="s">
        <v>47</v>
      </c>
      <c r="BA3" s="50"/>
      <c r="BB3" s="50"/>
      <c r="BC3" s="50"/>
      <c r="BD3" s="50"/>
      <c r="BF3" s="17"/>
      <c r="BG3" s="17"/>
      <c r="BH3" s="17"/>
      <c r="BI3" s="17"/>
      <c r="BJ3" s="17"/>
      <c r="BL3" s="17"/>
      <c r="BM3" s="17"/>
      <c r="BN3" s="17"/>
      <c r="BO3" s="17"/>
      <c r="BP3" s="17"/>
    </row>
    <row r="4" spans="2:84">
      <c r="B4" s="3"/>
      <c r="C4" s="3" t="s">
        <v>6</v>
      </c>
      <c r="D4" s="3" t="s">
        <v>7</v>
      </c>
      <c r="E4" s="3" t="s">
        <v>8</v>
      </c>
      <c r="F4" s="3" t="s">
        <v>9</v>
      </c>
      <c r="I4" s="50" t="s">
        <v>6</v>
      </c>
      <c r="J4" s="50"/>
      <c r="K4" s="55">
        <v>0</v>
      </c>
      <c r="L4" s="55"/>
      <c r="N4" s="61"/>
      <c r="O4" s="62"/>
      <c r="P4" s="69"/>
      <c r="T4" s="3"/>
      <c r="U4" s="3" t="s">
        <v>6</v>
      </c>
      <c r="V4" s="3" t="s">
        <v>7</v>
      </c>
      <c r="W4" s="3" t="s">
        <v>8</v>
      </c>
      <c r="X4" s="3" t="s">
        <v>9</v>
      </c>
      <c r="Z4" s="54"/>
      <c r="AA4" s="54"/>
      <c r="AB4" s="54"/>
      <c r="AC4" s="54"/>
      <c r="AD4" s="54"/>
      <c r="AE4" s="54"/>
      <c r="AG4" s="54"/>
      <c r="AH4" s="54"/>
      <c r="AI4" s="54"/>
      <c r="AJ4" s="54"/>
      <c r="AK4" s="54"/>
      <c r="AL4" s="54"/>
      <c r="AN4" s="3"/>
      <c r="AO4" s="3" t="s">
        <v>6</v>
      </c>
      <c r="AP4" s="3" t="s">
        <v>7</v>
      </c>
      <c r="AQ4" s="3" t="s">
        <v>8</v>
      </c>
      <c r="AR4" s="3" t="s">
        <v>9</v>
      </c>
      <c r="AT4" s="3"/>
      <c r="AU4" s="3" t="s">
        <v>6</v>
      </c>
      <c r="AV4" s="3" t="s">
        <v>7</v>
      </c>
      <c r="AW4" s="3" t="s">
        <v>8</v>
      </c>
      <c r="AX4" s="3" t="s">
        <v>9</v>
      </c>
      <c r="AZ4" s="3"/>
      <c r="BA4" s="3" t="s">
        <v>6</v>
      </c>
      <c r="BB4" s="3" t="s">
        <v>7</v>
      </c>
      <c r="BC4" s="3" t="s">
        <v>8</v>
      </c>
      <c r="BD4" s="3" t="s">
        <v>9</v>
      </c>
      <c r="BF4" s="9"/>
      <c r="BG4" s="9"/>
      <c r="BH4" s="9"/>
      <c r="BI4" s="9"/>
      <c r="BJ4" s="9"/>
      <c r="BL4" s="9"/>
      <c r="BM4" s="9"/>
      <c r="BN4" s="9"/>
      <c r="BO4" s="9"/>
      <c r="BP4" s="9"/>
    </row>
    <row r="5" spans="2:84" ht="17" thickBot="1">
      <c r="B5" s="3" t="s">
        <v>0</v>
      </c>
      <c r="C5" s="4">
        <v>100</v>
      </c>
      <c r="D5" s="4">
        <v>250</v>
      </c>
      <c r="E5" s="4">
        <v>95</v>
      </c>
      <c r="F5" s="4">
        <v>160</v>
      </c>
      <c r="I5" s="50" t="s">
        <v>7</v>
      </c>
      <c r="J5" s="50"/>
      <c r="K5" s="55">
        <v>12</v>
      </c>
      <c r="L5" s="55"/>
      <c r="T5" s="3" t="s">
        <v>0</v>
      </c>
      <c r="U5" s="8">
        <v>10.922176</v>
      </c>
      <c r="V5" s="8">
        <v>0</v>
      </c>
      <c r="W5" s="8">
        <v>88.317648000000005</v>
      </c>
      <c r="X5" s="8">
        <v>0</v>
      </c>
      <c r="Z5" s="3"/>
      <c r="AA5" s="2"/>
      <c r="AB5" s="1" t="s">
        <v>6</v>
      </c>
      <c r="AC5" s="1" t="s">
        <v>7</v>
      </c>
      <c r="AD5" s="1" t="s">
        <v>8</v>
      </c>
      <c r="AE5" s="1" t="s">
        <v>9</v>
      </c>
      <c r="AG5" s="3"/>
      <c r="AH5" s="2"/>
      <c r="AI5" s="1" t="s">
        <v>6</v>
      </c>
      <c r="AJ5" s="1" t="s">
        <v>7</v>
      </c>
      <c r="AK5" s="1" t="s">
        <v>8</v>
      </c>
      <c r="AL5" s="1" t="s">
        <v>9</v>
      </c>
      <c r="AN5" s="3" t="s">
        <v>0</v>
      </c>
      <c r="AO5" s="10" cm="1">
        <f t="array" ref="AO5">0.9*((D30*SUMPRODUCT(D15:D18,TRANSPOSE((O31:R31))))+(D31*SUMPRODUCT(D15:D18,TRANSPOSE(O30:R30)))+(D32*SUMPRODUCT(D15:D18,TRANSPOSE(O29:R29))))</f>
        <v>39.551962107599998</v>
      </c>
      <c r="AP5" s="10" cm="1">
        <f t="array" ref="AP5">0.9*((D30*SUMPRODUCT(E15:E18,TRANSPOSE((O31:R31))))+(D31*SUMPRODUCT(E15:E18,TRANSPOSE(O30:R30)))+(D32*SUMPRODUCT(E15:E18,TRANSPOSE(O29:R29))))</f>
        <v>50.781191918400005</v>
      </c>
      <c r="AQ5" s="10" cm="1">
        <f t="array" ref="AQ5">0.9*((D30*SUMPRODUCT(F15:F18,TRANSPOSE((O31:R31))))+(D31*SUMPRODUCT(F15:F18,TRANSPOSE(O30:R30)))+(D32*SUMPRODUCT(F15:F18,TRANSPOSE(O29:R29))))</f>
        <v>62.40450296385</v>
      </c>
      <c r="AR5" s="10" cm="1">
        <f t="array" ref="AR5">0.9*((D30*SUMPRODUCT(G15:G18,TRANSPOSE((O31:R31))))+(D31*SUMPRODUCT(G15:G18,TRANSPOSE(O30:R30)))+(D32*SUMPRODUCT(G15:G18,TRANSPOSE(O29:R29))))</f>
        <v>24.415128165150001</v>
      </c>
      <c r="AT5" s="3" t="s">
        <v>0</v>
      </c>
      <c r="AU5" s="10" cm="1">
        <f t="array" ref="AU5">0.1*(($D$30*SUMPRODUCT($D$15:$D$18,TRANSPOSE(($O$31:$R$31))))+($D$31*SUMPRODUCT($D$15:$D$18,TRANSPOSE($O$30:$R$30)))+($D$32*SUMPRODUCT($D$15:$D$18,TRANSPOSE($O$29:$R$29))))</f>
        <v>4.3946624563999999</v>
      </c>
      <c r="AV5" s="10" cm="1">
        <f t="array" ref="AV5">0.1*(($D$30*SUMPRODUCT($E$15:$E$18,TRANSPOSE(($O$31:$R$31))))+($D$31*SUMPRODUCT($E$15:$E$18,TRANSPOSE($O$30:$R$30)))+($D$32*SUMPRODUCT($E$15:$E$18,TRANSPOSE($O$29:$R$29))))</f>
        <v>5.6423546576000012</v>
      </c>
      <c r="AW5" s="10" cm="1">
        <f t="array" ref="AW5">0.1*(($D$30*SUMPRODUCT($F$15:$F$18,TRANSPOSE(($O$31:$R$31))))+($D$31*SUMPRODUCT($F$15:$F$18,TRANSPOSE($O$30:$R$30)))+($D$32*SUMPRODUCT($F$15:$F$18,TRANSPOSE($O$29:$R$29))))</f>
        <v>6.9338336626499997</v>
      </c>
      <c r="AX5" s="10" cm="1">
        <f t="array" ref="AX5">0.1*(($D$30*SUMPRODUCT($G$15:$G$18,TRANSPOSE(($O$31:$R$31))))+($D$31*SUMPRODUCT($G$15:$G$18,TRANSPOSE($O$30:$R$30)))+($D$32*SUMPRODUCT($G$15:$G$18,TRANSPOSE($O$29:$R$29))))</f>
        <v>2.7127920183500005</v>
      </c>
      <c r="AZ5" s="3" t="s">
        <v>0</v>
      </c>
      <c r="BA5" s="10">
        <f>SUM(AB6:AE6)</f>
        <v>0</v>
      </c>
      <c r="BB5" s="10">
        <f>SUM(AB7:AE7)</f>
        <v>0</v>
      </c>
      <c r="BC5" s="10">
        <f>SUM(AB8:AE8)</f>
        <v>0</v>
      </c>
      <c r="BD5" s="10">
        <f>SUM(AB9:AE9)</f>
        <v>0</v>
      </c>
      <c r="BF5" s="9"/>
      <c r="BG5" s="7"/>
      <c r="BH5" s="7"/>
      <c r="BI5" s="7"/>
      <c r="BJ5" s="7"/>
      <c r="BL5" s="9"/>
      <c r="BM5" s="7"/>
      <c r="BN5" s="7"/>
      <c r="BO5" s="7"/>
      <c r="BP5" s="7"/>
    </row>
    <row r="6" spans="2:84" ht="18">
      <c r="B6" s="3" t="s">
        <v>1</v>
      </c>
      <c r="C6" s="4">
        <v>150</v>
      </c>
      <c r="D6" s="4">
        <v>143</v>
      </c>
      <c r="E6" s="4">
        <v>195</v>
      </c>
      <c r="F6" s="4">
        <v>99</v>
      </c>
      <c r="I6" s="50" t="s">
        <v>8</v>
      </c>
      <c r="J6" s="50"/>
      <c r="K6" s="55">
        <v>20</v>
      </c>
      <c r="L6" s="55"/>
      <c r="N6" s="39" t="s">
        <v>28</v>
      </c>
      <c r="O6" s="40"/>
      <c r="P6" s="40"/>
      <c r="Q6" s="40"/>
      <c r="R6" s="41"/>
      <c r="T6" s="3" t="s">
        <v>1</v>
      </c>
      <c r="U6" s="8">
        <v>0</v>
      </c>
      <c r="V6" s="8">
        <v>0</v>
      </c>
      <c r="W6" s="8">
        <v>0</v>
      </c>
      <c r="X6" s="8">
        <v>0</v>
      </c>
      <c r="Z6" s="57" t="s">
        <v>0</v>
      </c>
      <c r="AA6" s="1" t="s">
        <v>6</v>
      </c>
      <c r="AB6" s="20">
        <v>0</v>
      </c>
      <c r="AC6" s="20">
        <v>0</v>
      </c>
      <c r="AD6" s="20">
        <v>0</v>
      </c>
      <c r="AE6" s="20">
        <v>0</v>
      </c>
      <c r="AG6" s="57" t="s">
        <v>0</v>
      </c>
      <c r="AH6" s="1" t="s">
        <v>6</v>
      </c>
      <c r="AI6" s="20">
        <v>0</v>
      </c>
      <c r="AJ6" s="20">
        <v>0</v>
      </c>
      <c r="AK6" s="20">
        <v>4.3946623999999996</v>
      </c>
      <c r="AL6" s="20">
        <v>0</v>
      </c>
      <c r="AN6" s="3" t="s">
        <v>1</v>
      </c>
      <c r="AO6" s="10" cm="1">
        <f t="array" ref="AO6">0.9*((D30*SUMPRODUCT(D15:D18,TRANSPOSE(O26:R26)))+(D31*SUMPRODUCT(D15:D18,TRANSPOSE(O31:R31)))+(D32*SUMPRODUCT(D15:D18,TRANSPOSE(O30:R30))))</f>
        <v>71.229691072799994</v>
      </c>
      <c r="AP6" s="10" cm="1">
        <f t="array" ref="AP6">0.9*((D30*SUMPRODUCT(E15:E18,TRANSPOSE(O26:R26)))+(D31*SUMPRODUCT(E15:E18,TRANSPOSE(O31:R31)))+(D32*SUMPRODUCT(E15:E18,TRANSPOSE(O30:R30))))</f>
        <v>92.120468056200025</v>
      </c>
      <c r="AQ6" s="10" cm="1">
        <f t="array" ref="AQ6">0.9*((D30*SUMPRODUCT(F15:F18,TRANSPOSE(O26:R26)))+(D31*SUMPRODUCT(F15:F18,TRANSPOSE(O31:R31)))+(D32*SUMPRODUCT(F15:F18,TRANSPOSE(O30:R30))))</f>
        <v>86.682351642750007</v>
      </c>
      <c r="AR6" s="10" cm="1">
        <f t="array" ref="AR6">0.9*((D30*SUMPRODUCT(G15:G18,TRANSPOSE(O26:R26)))+(D31*SUMPRODUCT(G15:G18,TRANSPOSE(O31:R31)))+(D32*SUMPRODUCT(G15:G18,TRANSPOSE(O30:R30))))</f>
        <v>43.785187958250006</v>
      </c>
      <c r="AT6" s="3" t="s">
        <v>1</v>
      </c>
      <c r="AU6" s="10" cm="1">
        <f t="array" ref="AU6">0.1*(($D$30*SUMPRODUCT($D$15:$D$18,TRANSPOSE(($O$26:$R$26))))+($D$31*SUMPRODUCT($D$15:$D$18,TRANSPOSE($O$31:$R$31)))+($D$32*SUMPRODUCT($D$15:$D$18,TRANSPOSE($O$30:$R$30))))</f>
        <v>7.9144101191999994</v>
      </c>
      <c r="AV6" s="10" cm="1">
        <f t="array" ref="AV6">0.1*(($D$30*SUMPRODUCT($E$15:$E$18,TRANSPOSE(($O$26:$R$26))))+($D$31*SUMPRODUCT($E$15:$E$18,TRANSPOSE($O$31:$R$31)))+($D$32*SUMPRODUCT($E$15:$E$18,TRANSPOSE($O$30:$R$30))))</f>
        <v>10.235607561800002</v>
      </c>
      <c r="AW6" s="10" cm="1">
        <f t="array" ref="AW6">0.1*(($D$30*SUMPRODUCT($F$15:$F$18,TRANSPOSE(($O$26:$R$26))))+($D$31*SUMPRODUCT($F$15:$F$18,TRANSPOSE($O$31:$R$31)))+($D$32*SUMPRODUCT($F$15:$F$18,TRANSPOSE($O$30:$R$30))))</f>
        <v>9.6313724047500013</v>
      </c>
      <c r="AX6" s="10" cm="1">
        <f t="array" ref="AX6">0.1*(($D$30*SUMPRODUCT($G$15:$G$18,TRANSPOSE(($O$26:$R$26))))+($D$31*SUMPRODUCT($G$15:$G$18,TRANSPOSE($O$31:$R$31)))+($D$32*SUMPRODUCT($G$15:$G$18,TRANSPOSE($O$30:$R$30))))</f>
        <v>4.8650208842500007</v>
      </c>
      <c r="AZ6" s="3" t="s">
        <v>1</v>
      </c>
      <c r="BA6" s="10">
        <f>SUM(AB10:AE10)</f>
        <v>0</v>
      </c>
      <c r="BB6" s="10">
        <f>SUM(AB11:AE11)</f>
        <v>0</v>
      </c>
      <c r="BC6" s="10">
        <f>SUM(AB12:AE12)</f>
        <v>0</v>
      </c>
      <c r="BD6" s="10">
        <f>SUM(AB13:AE13)</f>
        <v>0</v>
      </c>
      <c r="BF6" s="9"/>
      <c r="BG6" s="7"/>
      <c r="BH6" s="7"/>
      <c r="BI6" s="7"/>
      <c r="BJ6" s="7"/>
    </row>
    <row r="7" spans="2:84">
      <c r="B7" s="3" t="s">
        <v>2</v>
      </c>
      <c r="C7" s="4">
        <v>135</v>
      </c>
      <c r="D7" s="4">
        <v>80</v>
      </c>
      <c r="E7" s="4">
        <v>242</v>
      </c>
      <c r="F7" s="4">
        <v>55</v>
      </c>
      <c r="I7" s="50" t="s">
        <v>9</v>
      </c>
      <c r="J7" s="50"/>
      <c r="K7" s="55">
        <v>0</v>
      </c>
      <c r="L7" s="55"/>
      <c r="N7" s="3"/>
      <c r="O7" s="3" t="s">
        <v>6</v>
      </c>
      <c r="P7" s="3" t="s">
        <v>7</v>
      </c>
      <c r="Q7" s="3" t="s">
        <v>8</v>
      </c>
      <c r="R7" s="3" t="s">
        <v>9</v>
      </c>
      <c r="T7" s="3" t="s">
        <v>2</v>
      </c>
      <c r="U7" s="8">
        <v>0</v>
      </c>
      <c r="V7" s="8">
        <v>18.597819999999999</v>
      </c>
      <c r="W7" s="8">
        <v>0</v>
      </c>
      <c r="X7" s="8">
        <v>0</v>
      </c>
      <c r="Z7" s="57"/>
      <c r="AA7" s="1" t="s">
        <v>7</v>
      </c>
      <c r="AB7" s="21">
        <v>0</v>
      </c>
      <c r="AC7" s="21">
        <v>0</v>
      </c>
      <c r="AD7" s="21">
        <v>0</v>
      </c>
      <c r="AE7" s="21">
        <v>0</v>
      </c>
      <c r="AG7" s="57"/>
      <c r="AH7" s="1" t="s">
        <v>7</v>
      </c>
      <c r="AI7" s="21">
        <v>0</v>
      </c>
      <c r="AJ7" s="21">
        <v>0</v>
      </c>
      <c r="AK7" s="21">
        <v>0</v>
      </c>
      <c r="AL7" s="21">
        <v>0</v>
      </c>
      <c r="AN7" s="3" t="s">
        <v>2</v>
      </c>
      <c r="AO7" s="10" cm="1">
        <f t="array" ref="AO7">0.9*((D30*SUMPRODUCT(D15:D18,TRANSPOSE(O27:R27)))+(D31*SUMPRODUCT(D15:D18,TRANSPOSE(O26:R26)))+(D32*SUMPRODUCT(D15:D18,TRANSPOSE(O31:R31))))</f>
        <v>69.79690889550001</v>
      </c>
      <c r="AP7" s="10" cm="1">
        <f t="array" ref="AP7">0.9*((D30*SUMPRODUCT(E15:E18,TRANSPOSE(O27:R27)))+(D31*SUMPRODUCT(E15:E18,TRANSPOSE(O26:R26)))+(D32*SUMPRODUCT(E15:E18,TRANSPOSE(O31:R31))))</f>
        <v>86.597820166500028</v>
      </c>
      <c r="AQ7" s="10" cm="1">
        <f t="array" ref="AQ7">0.9*((D30*SUMPRODUCT(F15:F18,TRANSPOSE(O27:R27)))+(D31*SUMPRODUCT(F15:F18,TRANSPOSE(O26:R26)))+(D32*SUMPRODUCT(F15:F18,TRANSPOSE(O31:R31))))</f>
        <v>106.37525748600001</v>
      </c>
      <c r="AR7" s="10" cm="1">
        <f t="array" ref="AR7">0.9*((D30*SUMPRODUCT(G15:G18,TRANSPOSE(O27:R27)))+(D31*SUMPRODUCT(G15:G18,TRANSPOSE(O26:R26)))+(D32*SUMPRODUCT(G15:G18,TRANSPOSE(O31:R31))))</f>
        <v>42.312457467000002</v>
      </c>
      <c r="AT7" s="3" t="s">
        <v>2</v>
      </c>
      <c r="AU7" s="10" cm="1">
        <f t="array" ref="AU7">0.1*(($D$30*SUMPRODUCT($D$15:$D$18,TRANSPOSE(($O$27:$R$27))))+($D$31*SUMPRODUCT($D$15:$D$18,TRANSPOSE($O$26:$R$26)))+($D$32*SUMPRODUCT($D$15:$D$18,TRANSPOSE($O$31:$R$31))))</f>
        <v>7.7552120995000013</v>
      </c>
      <c r="AV7" s="10" cm="1">
        <f t="array" ref="AV7">0.1*(($D$30*SUMPRODUCT($E$15:$E$18,TRANSPOSE(($O$27:$R$27))))+($D$31*SUMPRODUCT($E$15:$E$18,TRANSPOSE($O$26:$R$26)))+($D$32*SUMPRODUCT($E$15:$E$18,TRANSPOSE($O$31:$R$31))))</f>
        <v>9.621980018500004</v>
      </c>
      <c r="AW7" s="10" cm="1">
        <f t="array" ref="AW7">0.1*(($D$30*SUMPRODUCT($F$15:$F$18,TRANSPOSE(($O$27:$R$27))))+($D$31*SUMPRODUCT($F$15:$F$18,TRANSPOSE($O$26:$R$26)))+($D$32*SUMPRODUCT($F$15:$F$18,TRANSPOSE($O$31:$R$31))))</f>
        <v>11.819473054000001</v>
      </c>
      <c r="AX7" s="10" cm="1">
        <f t="array" ref="AX7">0.1*(($D$30*SUMPRODUCT($G$15:$G$18,TRANSPOSE(($O$27:$R$27))))+($D$31*SUMPRODUCT($G$15:$G$18,TRANSPOSE($O$26:$R$26)))+($D$32*SUMPRODUCT($G$15:$G$18,TRANSPOSE($O$31:$R$31))))</f>
        <v>4.7013841630000002</v>
      </c>
      <c r="AZ7" s="3" t="s">
        <v>2</v>
      </c>
      <c r="BA7" s="10">
        <f>SUM(AB14:AE14)</f>
        <v>0</v>
      </c>
      <c r="BB7" s="10">
        <f>SUM(AB15:AE15)</f>
        <v>0</v>
      </c>
      <c r="BC7" s="10">
        <f>SUM(AB16:AE16)</f>
        <v>0</v>
      </c>
      <c r="BD7" s="10">
        <f>SUM(AB17:AE17)</f>
        <v>0</v>
      </c>
      <c r="BF7" s="9"/>
      <c r="BG7" s="7"/>
      <c r="BH7" s="7"/>
      <c r="BI7" s="7"/>
      <c r="BJ7" s="7"/>
      <c r="BL7" s="17"/>
      <c r="BM7" s="17"/>
      <c r="BN7" s="17"/>
      <c r="BO7" s="17"/>
      <c r="BP7" s="17"/>
    </row>
    <row r="8" spans="2:84">
      <c r="B8" s="3" t="s">
        <v>3</v>
      </c>
      <c r="C8" s="4">
        <v>83</v>
      </c>
      <c r="D8" s="4">
        <v>225</v>
      </c>
      <c r="E8" s="4">
        <v>111</v>
      </c>
      <c r="F8" s="4">
        <v>96</v>
      </c>
      <c r="N8" s="3" t="s">
        <v>0</v>
      </c>
      <c r="O8" s="8">
        <v>110.92218</v>
      </c>
      <c r="P8" s="8">
        <v>162.62020000000001</v>
      </c>
      <c r="Q8" s="8">
        <v>183.31764999999999</v>
      </c>
      <c r="R8" s="8">
        <v>67.272167999999994</v>
      </c>
      <c r="T8" s="3" t="s">
        <v>3</v>
      </c>
      <c r="U8" s="8">
        <v>0</v>
      </c>
      <c r="V8" s="8">
        <v>0</v>
      </c>
      <c r="W8" s="8">
        <v>16.062899000000002</v>
      </c>
      <c r="X8" s="8">
        <v>0</v>
      </c>
      <c r="Z8" s="57"/>
      <c r="AA8" s="1" t="s">
        <v>8</v>
      </c>
      <c r="AB8" s="21">
        <v>0</v>
      </c>
      <c r="AC8" s="21">
        <v>0</v>
      </c>
      <c r="AD8" s="21">
        <v>0</v>
      </c>
      <c r="AE8" s="21">
        <v>0</v>
      </c>
      <c r="AG8" s="57"/>
      <c r="AH8" s="1" t="s">
        <v>8</v>
      </c>
      <c r="AI8" s="21">
        <v>0</v>
      </c>
      <c r="AJ8" s="21">
        <v>0</v>
      </c>
      <c r="AK8" s="21">
        <v>0</v>
      </c>
      <c r="AL8" s="21">
        <v>0</v>
      </c>
      <c r="AN8" s="3" t="s">
        <v>3</v>
      </c>
      <c r="AO8" s="10" cm="1">
        <f t="array" ref="AO8">0.9*((D30*SUMPRODUCT(D15:D18,TRANSPOSE(O28:R28)))+(D31*SUMPRODUCT(D15:D18,TRANSPOSE(O27:R27)))+(D32*SUMPRODUCT(D15:D18,TRANSPOSE(O26:R26))))</f>
        <v>78.713360132399998</v>
      </c>
      <c r="AP8" s="10" cm="1">
        <f t="array" ref="AP8">0.9*((D30*SUMPRODUCT(E15:E18,TRANSPOSE(O28:R28)))+(D31*SUMPRODUCT(E15:E18,TRANSPOSE(O27:R27)))+(D32*SUMPRODUCT(E15:E18,TRANSPOSE(O26:R26))))</f>
        <v>95.661156765600026</v>
      </c>
      <c r="AQ8" s="10" cm="1">
        <f t="array" ref="AQ8">0.9*((D30*SUMPRODUCT(F15:F18,TRANSPOSE(O28:R28)))+(D31*SUMPRODUCT(F15:F18,TRANSPOSE(O27:R27)))+(D32*SUMPRODUCT(F15:F18,TRANSPOSE(O26:R26))))</f>
        <v>107.06289922035</v>
      </c>
      <c r="AR8" s="10" cm="1">
        <f t="array" ref="AR8">0.9*((D30*SUMPRODUCT(G15:G18,TRANSPOSE(O28:R28)))+(D31*SUMPRODUCT(G15:G18,TRANSPOSE(O27:R27)))+(D32*SUMPRODUCT(G15:G18,TRANSPOSE(O26:R26))))</f>
        <v>48.323611051650005</v>
      </c>
      <c r="AT8" s="3" t="s">
        <v>3</v>
      </c>
      <c r="AU8" s="10" cm="1">
        <f t="array" ref="AU8">0.1*(($D$30*SUMPRODUCT($D$15:$D$18,TRANSPOSE(($O$28:$R$28))))+($D$31*SUMPRODUCT($D$15:$D$18,TRANSPOSE($O$27:$R$27)))+($D$32*SUMPRODUCT($D$15:$D$18,TRANSPOSE($O$26:$R$26))))</f>
        <v>8.7459289036000012</v>
      </c>
      <c r="AV8" s="10" cm="1">
        <f t="array" ref="AV8">0.1*(($D$30*SUMPRODUCT($E$15:$E$18,TRANSPOSE(($O$28:$R$28))))+($D$31*SUMPRODUCT($E$15:$E$18,TRANSPOSE($O$27:$R$27)))+($D$32*SUMPRODUCT($E$15:$E$18,TRANSPOSE($O$26:$R$26))))</f>
        <v>10.629017418400004</v>
      </c>
      <c r="AW8" s="10" cm="1">
        <f t="array" ref="AW8">0.1*(($D$30*SUMPRODUCT($F$15:$F$18,TRANSPOSE(($O$28:$R$28))))+($D$31*SUMPRODUCT($F$15:$F$18,TRANSPOSE($O$27:$R$27)))+($D$32*SUMPRODUCT($F$15:$F$18,TRANSPOSE($O$26:$R$26))))</f>
        <v>11.895877691150002</v>
      </c>
      <c r="AX8" s="10" cm="1">
        <f t="array" ref="AX8">0.1*(($D$30*SUMPRODUCT($G$15:$G$18,TRANSPOSE(($O$28:$R$28))))+($D$31*SUMPRODUCT($G$15:$G$18,TRANSPOSE($O$27:$R$27)))+($D$32*SUMPRODUCT($G$15:$G$18,TRANSPOSE($O$26:$R$26))))</f>
        <v>5.3692901168500002</v>
      </c>
      <c r="AZ8" s="3" t="s">
        <v>3</v>
      </c>
      <c r="BA8" s="10">
        <f>SUM(AB18:AE18)</f>
        <v>0</v>
      </c>
      <c r="BB8" s="10">
        <f>SUM(AB19:AE19)</f>
        <v>0</v>
      </c>
      <c r="BC8" s="10">
        <f>SUM(AB20:AE20)</f>
        <v>0</v>
      </c>
      <c r="BD8" s="10">
        <f>SUM(AB21:AE21)</f>
        <v>0</v>
      </c>
      <c r="BF8" s="9"/>
      <c r="BG8" s="7"/>
      <c r="BH8" s="7"/>
      <c r="BI8" s="7"/>
      <c r="BJ8" s="7"/>
      <c r="BL8" s="9"/>
      <c r="BM8" s="9"/>
      <c r="BN8" s="9"/>
      <c r="BO8" s="9"/>
      <c r="BP8" s="9"/>
    </row>
    <row r="9" spans="2:84" ht="17" thickBot="1">
      <c r="B9" s="3" t="s">
        <v>4</v>
      </c>
      <c r="C9" s="4">
        <v>120</v>
      </c>
      <c r="D9" s="4">
        <v>210</v>
      </c>
      <c r="E9" s="4">
        <v>70</v>
      </c>
      <c r="F9" s="4">
        <v>115</v>
      </c>
      <c r="I9" s="59" t="s">
        <v>19</v>
      </c>
      <c r="J9" s="65"/>
      <c r="K9" s="60"/>
      <c r="N9" s="3" t="s">
        <v>1</v>
      </c>
      <c r="O9" s="8">
        <v>82.151866999999996</v>
      </c>
      <c r="P9" s="8">
        <v>104.12047</v>
      </c>
      <c r="Q9" s="8">
        <v>195</v>
      </c>
      <c r="R9" s="8">
        <v>43.785187999999998</v>
      </c>
      <c r="T9" s="3" t="s">
        <v>4</v>
      </c>
      <c r="U9" s="8">
        <v>0</v>
      </c>
      <c r="V9" s="8">
        <v>0</v>
      </c>
      <c r="W9" s="8">
        <v>74.966556999999995</v>
      </c>
      <c r="X9" s="8">
        <v>0</v>
      </c>
      <c r="Z9" s="57"/>
      <c r="AA9" s="1" t="s">
        <v>9</v>
      </c>
      <c r="AB9" s="22">
        <v>0</v>
      </c>
      <c r="AC9" s="22">
        <v>0</v>
      </c>
      <c r="AD9" s="22">
        <v>0</v>
      </c>
      <c r="AE9" s="22">
        <v>0</v>
      </c>
      <c r="AG9" s="57"/>
      <c r="AH9" s="1" t="s">
        <v>9</v>
      </c>
      <c r="AI9" s="22">
        <v>0</v>
      </c>
      <c r="AJ9" s="22">
        <v>0</v>
      </c>
      <c r="AK9" s="22">
        <v>2.7127919999999999</v>
      </c>
      <c r="AL9" s="22">
        <v>0</v>
      </c>
      <c r="AN9" s="3" t="s">
        <v>4</v>
      </c>
      <c r="AO9" s="10" cm="1">
        <f t="array" ref="AO9">0.9*((D30*SUMPRODUCT(D15:D18,TRANSPOSE(O29:R29)))+(D31*SUMPRODUCT(D15:D18,TRANSPOSE(O28:R28)))+(D32*SUMPRODUCT(D15:D18,TRANSPOSE(O27:R27))))</f>
        <v>78.60141104489999</v>
      </c>
      <c r="AP9" s="10" cm="1">
        <f t="array" ref="AP9">0.9*((D30*SUMPRODUCT(E15:E18,TRANSPOSE(O29:R29)))+(D31*SUMPRODUCT(E15:E18,TRANSPOSE(O28:R28)))+(D32*SUMPRODUCT(E15:E18,TRANSPOSE(O27:R27))))</f>
        <v>98.461141847100009</v>
      </c>
      <c r="AQ9" s="10" cm="1">
        <f t="array" ref="AQ9">0.9*((D30*SUMPRODUCT(F15:F18,TRANSPOSE(O29:R29)))+(D31*SUMPRODUCT(F15:F18,TRANSPOSE(O28:R28)))+(D32*SUMPRODUCT(F15:F18,TRANSPOSE(O27:R27))))</f>
        <v>108.90365936535001</v>
      </c>
      <c r="AR9" s="10" cm="1">
        <f t="array" ref="AR9">0.9*((D30*SUMPRODUCT(G15:G18,TRANSPOSE(O29:R29)))+(D31*SUMPRODUCT(G15:G18,TRANSPOSE(O28:R28)))+(D32*SUMPRODUCT(G15:G18,TRANSPOSE(O27:R27))))</f>
        <v>47.325459292650002</v>
      </c>
      <c r="AT9" s="3" t="s">
        <v>4</v>
      </c>
      <c r="AU9" s="10" cm="1">
        <f t="array" ref="AU9">0.1*(($D$30*SUMPRODUCT($D$15:$D$18,TRANSPOSE(($O$29:$R$29))))+($D$31*SUMPRODUCT($D$15:$D$18,TRANSPOSE($O$28:$R$28)))+($D$32*SUMPRODUCT($D$15:$D$18,TRANSPOSE($O$27:$R$27))))</f>
        <v>8.7334901160999987</v>
      </c>
      <c r="AV9" s="10" cm="1">
        <f t="array" ref="AV9">0.1*(($D$30*SUMPRODUCT($E$15:$E$18,TRANSPOSE(($O$29:$R$29))))+($D$31*SUMPRODUCT($E$15:$E$18,TRANSPOSE($O$28:$R$28)))+($D$32*SUMPRODUCT($E$15:$E$18,TRANSPOSE($O$27:$R$27))))</f>
        <v>10.940126871900002</v>
      </c>
      <c r="AW9" s="10" cm="1">
        <f t="array" ref="AW9">0.1*(($D$30*SUMPRODUCT($F$15:$F$18,TRANSPOSE(($O$29:$R$29))))+($D$31*SUMPRODUCT($F$15:$F$18,TRANSPOSE($O$28:$R$28)))+($D$32*SUMPRODUCT($F$15:$F$18,TRANSPOSE($O$27:$R$27))))</f>
        <v>12.100406596150002</v>
      </c>
      <c r="AX9" s="10" cm="1">
        <f t="array" ref="AX9">0.1*(($D$30*SUMPRODUCT($G$15:$G$18,TRANSPOSE(($O$29:$R$29))))+($D$31*SUMPRODUCT($G$15:$G$18,TRANSPOSE($O$28:$R$28)))+($D$32*SUMPRODUCT($G$15:$G$18,TRANSPOSE($O$27:$R$27))))</f>
        <v>5.2583843658500005</v>
      </c>
      <c r="AZ9" s="3" t="s">
        <v>4</v>
      </c>
      <c r="BA9" s="10">
        <f>SUM(AB22:AE22)</f>
        <v>0</v>
      </c>
      <c r="BB9" s="10">
        <f>SUM(AB23:AE23)</f>
        <v>0</v>
      </c>
      <c r="BC9" s="10">
        <f>SUM(AB24:AE24)</f>
        <v>0</v>
      </c>
      <c r="BD9" s="10">
        <f>SUM(AB25:AE25)</f>
        <v>0</v>
      </c>
      <c r="BF9" s="9"/>
      <c r="BG9" s="7"/>
      <c r="BH9" s="7"/>
      <c r="BI9" s="7"/>
      <c r="BJ9" s="7"/>
      <c r="BL9" s="9"/>
      <c r="BM9" s="7"/>
      <c r="BN9" s="7"/>
      <c r="BO9" s="7"/>
      <c r="BP9" s="7"/>
    </row>
    <row r="10" spans="2:84">
      <c r="B10" s="3" t="s">
        <v>5</v>
      </c>
      <c r="C10" s="4">
        <v>230</v>
      </c>
      <c r="D10" s="4">
        <v>98</v>
      </c>
      <c r="E10" s="4">
        <v>124</v>
      </c>
      <c r="F10" s="4">
        <v>80</v>
      </c>
      <c r="I10" s="61"/>
      <c r="J10" s="66"/>
      <c r="K10" s="62"/>
      <c r="N10" s="3" t="s">
        <v>2</v>
      </c>
      <c r="O10" s="8">
        <v>69.796908999999999</v>
      </c>
      <c r="P10" s="8">
        <v>98.597819999999999</v>
      </c>
      <c r="Q10" s="8">
        <v>126.37526</v>
      </c>
      <c r="R10" s="8">
        <v>42.312457000000002</v>
      </c>
      <c r="T10" s="3" t="s">
        <v>5</v>
      </c>
      <c r="U10" s="8">
        <v>71.370214000000004</v>
      </c>
      <c r="V10" s="8">
        <v>99.839010999999999</v>
      </c>
      <c r="W10" s="8">
        <v>100.91315</v>
      </c>
      <c r="X10" s="8">
        <v>42.857039999999998</v>
      </c>
      <c r="Z10" s="57" t="s">
        <v>1</v>
      </c>
      <c r="AA10" s="1" t="s">
        <v>6</v>
      </c>
      <c r="AB10" s="20">
        <v>0</v>
      </c>
      <c r="AC10" s="20">
        <v>0</v>
      </c>
      <c r="AD10" s="20">
        <v>0</v>
      </c>
      <c r="AE10" s="20">
        <v>0</v>
      </c>
      <c r="AG10" s="57" t="s">
        <v>1</v>
      </c>
      <c r="AH10" s="1" t="s">
        <v>6</v>
      </c>
      <c r="AI10" s="20">
        <v>0</v>
      </c>
      <c r="AJ10" s="20">
        <v>2.3780199999999998</v>
      </c>
      <c r="AK10" s="20">
        <v>5.5363901000000002</v>
      </c>
      <c r="AL10" s="20">
        <v>0</v>
      </c>
      <c r="AN10" s="3" t="s">
        <v>5</v>
      </c>
      <c r="AO10" s="10" cm="1">
        <f t="array" ref="AO10">0.9*((D30*SUMPRODUCT(D15:D18,TRANSPOSE(O30:R30)))+(D31*SUMPRODUCT(D15:D18,TRANSPOSE(O29:R29)))+(D32*SUMPRODUCT(D15:D18,TRANSPOSE(O28:R28))))</f>
        <v>71.370214192799992</v>
      </c>
      <c r="AP10" s="10" cm="1">
        <f t="array" ref="AP10">0.9*((D30*SUMPRODUCT(E15:E18,TRANSPOSE(O30:R30)))+(D31*SUMPRODUCT(E15:E18,TRANSPOSE(O29:R29)))+(D32*SUMPRODUCT(E15:E18,TRANSPOSE(O28:R28))))</f>
        <v>87.839011240200023</v>
      </c>
      <c r="AQ10" s="10" cm="1">
        <f t="array" ref="AQ10">0.9*((D30*SUMPRODUCT(F15:F18,TRANSPOSE(O30:R30)))+(D31*SUMPRODUCT(F15:F18,TRANSPOSE(O29:R29)))+(D32*SUMPRODUCT(F15:F18,TRANSPOSE(O28:R28))))</f>
        <v>86.828111894700001</v>
      </c>
      <c r="AR10" s="10" cm="1">
        <f t="array" ref="AR10">0.9*((D30*SUMPRODUCT(G15:G18,TRANSPOSE(O30:R30)))+(D31*SUMPRODUCT(G15:G18,TRANSPOSE(O29:R29)))+(D32*SUMPRODUCT(G15:G18,TRANSPOSE(O28:R28))))</f>
        <v>42.857039652300003</v>
      </c>
      <c r="AT10" s="3" t="s">
        <v>5</v>
      </c>
      <c r="AU10" s="10" cm="1">
        <f t="array" ref="AU10">0.1*(($D$30*SUMPRODUCT($D$15:$D$18,TRANSPOSE(($O$30:$R$30))))+($D$31*SUMPRODUCT($D$15:$D$18,TRANSPOSE($O$29:$R$29)))+($D$32*SUMPRODUCT($D$15:$D$18,TRANSPOSE($O$28:$R$28))))</f>
        <v>7.9300237991999998</v>
      </c>
      <c r="AV10" s="10" cm="1">
        <f t="array" ref="AV10">0.1*(($D$30*SUMPRODUCT($E$15:$E$18,TRANSPOSE(($O$30:$R$30))))+($D$31*SUMPRODUCT($E$15:$E$18,TRANSPOSE($O$29:$R$29)))+($D$32*SUMPRODUCT($E$15:$E$18,TRANSPOSE($O$28:$R$28))))</f>
        <v>9.7598901378000029</v>
      </c>
      <c r="AW10" s="10" cm="1">
        <f t="array" ref="AW10">0.1*(($D$30*SUMPRODUCT($F$15:$F$18,TRANSPOSE(($O$30:$R$30))))+($D$31*SUMPRODUCT($F$15:$F$18,TRANSPOSE($O$29:$R$29)))+($D$32*SUMPRODUCT($F$15:$F$18,TRANSPOSE($O$28:$R$28))))</f>
        <v>9.6475679883000005</v>
      </c>
      <c r="AX10" s="10" cm="1">
        <f t="array" ref="AX10">0.1*(($D$30*SUMPRODUCT($G$15:$G$18,TRANSPOSE(($O$30:$R$30))))+($D$31*SUMPRODUCT($G$15:$G$18,TRANSPOSE($O$29:$R$29)))+($D$32*SUMPRODUCT($G$15:$G$18,TRANSPOSE($O$28:$R$28))))</f>
        <v>4.761893294700001</v>
      </c>
      <c r="AZ10" s="3" t="s">
        <v>5</v>
      </c>
      <c r="BA10" s="10">
        <f>SUM(AB26:AE26)</f>
        <v>0</v>
      </c>
      <c r="BB10" s="10">
        <f>SUM(AB27:AE27)</f>
        <v>0</v>
      </c>
      <c r="BC10" s="10">
        <f>SUM(AB28:AE28)</f>
        <v>0</v>
      </c>
      <c r="BD10" s="10">
        <f>SUM(AB29:AE29)</f>
        <v>0</v>
      </c>
      <c r="BF10" s="9"/>
      <c r="BG10" s="7"/>
      <c r="BH10" s="7"/>
      <c r="BI10" s="7"/>
      <c r="BJ10" s="7"/>
    </row>
    <row r="11" spans="2:84" ht="18">
      <c r="I11" s="3" t="s">
        <v>15</v>
      </c>
      <c r="J11" s="3" t="s">
        <v>20</v>
      </c>
      <c r="K11" s="3" t="s">
        <v>21</v>
      </c>
      <c r="N11" s="3" t="s">
        <v>3</v>
      </c>
      <c r="O11" s="8">
        <v>78.713359999999994</v>
      </c>
      <c r="P11" s="8">
        <v>126.25897999999999</v>
      </c>
      <c r="Q11" s="8">
        <v>127.0629</v>
      </c>
      <c r="R11" s="8">
        <v>48.323611</v>
      </c>
      <c r="Z11" s="57"/>
      <c r="AA11" s="1" t="s">
        <v>7</v>
      </c>
      <c r="AB11" s="21">
        <v>0</v>
      </c>
      <c r="AC11" s="21">
        <v>0</v>
      </c>
      <c r="AD11" s="21">
        <v>0</v>
      </c>
      <c r="AE11" s="21">
        <v>0</v>
      </c>
      <c r="AG11" s="57"/>
      <c r="AH11" s="1" t="s">
        <v>7</v>
      </c>
      <c r="AI11" s="21">
        <v>0</v>
      </c>
      <c r="AJ11" s="21">
        <v>0</v>
      </c>
      <c r="AK11" s="21">
        <v>0</v>
      </c>
      <c r="AL11" s="21">
        <v>0</v>
      </c>
      <c r="BL11" s="17"/>
      <c r="BM11" s="17"/>
      <c r="BN11" s="17"/>
      <c r="BO11" s="17"/>
      <c r="BP11" s="17"/>
    </row>
    <row r="12" spans="2:84" ht="18">
      <c r="B12" s="57" t="s">
        <v>11</v>
      </c>
      <c r="C12" s="57"/>
      <c r="D12" s="57"/>
      <c r="E12" s="57"/>
      <c r="F12" s="57"/>
      <c r="G12" s="57"/>
      <c r="I12" s="4">
        <v>1</v>
      </c>
      <c r="J12" s="4">
        <v>50</v>
      </c>
      <c r="K12" s="4">
        <v>70</v>
      </c>
      <c r="N12" s="3" t="s">
        <v>4</v>
      </c>
      <c r="O12" s="8">
        <v>78.601410999999999</v>
      </c>
      <c r="P12" s="8">
        <v>110.46114</v>
      </c>
      <c r="Q12" s="8">
        <v>144.96655999999999</v>
      </c>
      <c r="R12" s="8">
        <v>47.325459000000002</v>
      </c>
      <c r="T12" s="50" t="s">
        <v>32</v>
      </c>
      <c r="U12" s="50"/>
      <c r="V12" s="50"/>
      <c r="W12" s="50"/>
      <c r="X12" s="50"/>
      <c r="Z12" s="57"/>
      <c r="AA12" s="1" t="s">
        <v>8</v>
      </c>
      <c r="AB12" s="21">
        <v>0</v>
      </c>
      <c r="AC12" s="21">
        <v>0</v>
      </c>
      <c r="AD12" s="21">
        <v>0</v>
      </c>
      <c r="AE12" s="21">
        <v>0</v>
      </c>
      <c r="AG12" s="57"/>
      <c r="AH12" s="1" t="s">
        <v>8</v>
      </c>
      <c r="AI12" s="21">
        <v>0</v>
      </c>
      <c r="AJ12" s="21">
        <v>0</v>
      </c>
      <c r="AK12" s="21">
        <v>0</v>
      </c>
      <c r="AL12" s="21">
        <v>0</v>
      </c>
      <c r="AN12" s="50" t="s">
        <v>40</v>
      </c>
      <c r="AO12" s="50"/>
      <c r="AP12" s="50"/>
      <c r="AQ12" s="50"/>
      <c r="AR12" s="50"/>
      <c r="AT12" s="50" t="s">
        <v>57</v>
      </c>
      <c r="AU12" s="50"/>
      <c r="AV12" s="50"/>
      <c r="AW12" s="50"/>
      <c r="AX12" s="50"/>
      <c r="AZ12" s="16"/>
      <c r="BA12" s="16"/>
      <c r="BB12" s="16"/>
      <c r="BC12" s="16"/>
      <c r="BD12" s="16"/>
      <c r="BF12" s="50" t="s">
        <v>49</v>
      </c>
      <c r="BG12" s="50"/>
      <c r="BH12" s="50"/>
      <c r="BI12" s="50"/>
      <c r="BJ12" s="50"/>
      <c r="BL12" s="9"/>
      <c r="BM12" s="9"/>
      <c r="BN12" s="9"/>
      <c r="BO12" s="9"/>
      <c r="BP12" s="9"/>
    </row>
    <row r="13" spans="2:84" ht="17" thickBot="1">
      <c r="B13" s="3"/>
      <c r="C13" s="3" t="s">
        <v>13</v>
      </c>
      <c r="D13" s="3" t="s">
        <v>6</v>
      </c>
      <c r="E13" s="3" t="s">
        <v>7</v>
      </c>
      <c r="F13" s="3" t="s">
        <v>8</v>
      </c>
      <c r="G13" s="3" t="s">
        <v>9</v>
      </c>
      <c r="I13" s="4">
        <v>2</v>
      </c>
      <c r="J13" s="4">
        <v>70</v>
      </c>
      <c r="K13" s="4">
        <v>100</v>
      </c>
      <c r="N13" s="3" t="s">
        <v>5</v>
      </c>
      <c r="O13" s="8">
        <v>71.370214000000004</v>
      </c>
      <c r="P13" s="8">
        <v>99.839010999999999</v>
      </c>
      <c r="Q13" s="8">
        <v>181.79467</v>
      </c>
      <c r="R13" s="8">
        <v>42.857039999999998</v>
      </c>
      <c r="T13" s="3"/>
      <c r="U13" s="3" t="s">
        <v>6</v>
      </c>
      <c r="V13" s="3" t="s">
        <v>7</v>
      </c>
      <c r="W13" s="3" t="s">
        <v>8</v>
      </c>
      <c r="X13" s="3" t="s">
        <v>9</v>
      </c>
      <c r="Z13" s="57"/>
      <c r="AA13" s="1" t="s">
        <v>9</v>
      </c>
      <c r="AB13" s="22">
        <v>0</v>
      </c>
      <c r="AC13" s="22">
        <v>0</v>
      </c>
      <c r="AD13" s="22">
        <v>0</v>
      </c>
      <c r="AE13" s="22">
        <v>0</v>
      </c>
      <c r="AG13" s="57"/>
      <c r="AH13" s="1" t="s">
        <v>9</v>
      </c>
      <c r="AI13" s="22">
        <v>0</v>
      </c>
      <c r="AJ13" s="22">
        <v>0</v>
      </c>
      <c r="AK13" s="22">
        <v>4.8650209000000002</v>
      </c>
      <c r="AL13" s="22">
        <v>0</v>
      </c>
      <c r="AN13" s="3"/>
      <c r="AO13" s="3" t="s">
        <v>6</v>
      </c>
      <c r="AP13" s="3" t="s">
        <v>7</v>
      </c>
      <c r="AQ13" s="3" t="s">
        <v>8</v>
      </c>
      <c r="AR13" s="3" t="s">
        <v>9</v>
      </c>
      <c r="AT13" s="3"/>
      <c r="AU13" s="3" t="s">
        <v>6</v>
      </c>
      <c r="AV13" s="3" t="s">
        <v>7</v>
      </c>
      <c r="AW13" s="3" t="s">
        <v>8</v>
      </c>
      <c r="AX13" s="3" t="s">
        <v>9</v>
      </c>
      <c r="AZ13" s="14"/>
      <c r="BA13" s="14"/>
      <c r="BB13" s="14"/>
      <c r="BC13" s="14"/>
      <c r="BD13" s="14"/>
      <c r="BF13" s="3"/>
      <c r="BG13" s="3" t="s">
        <v>6</v>
      </c>
      <c r="BH13" s="3" t="s">
        <v>7</v>
      </c>
      <c r="BI13" s="3" t="s">
        <v>8</v>
      </c>
      <c r="BJ13" s="3" t="s">
        <v>9</v>
      </c>
      <c r="BL13" s="9"/>
      <c r="BM13" s="7"/>
      <c r="BN13" s="7"/>
      <c r="BO13" s="7"/>
      <c r="BP13" s="7"/>
    </row>
    <row r="14" spans="2:84">
      <c r="B14" s="3" t="s">
        <v>12</v>
      </c>
      <c r="C14" s="5"/>
      <c r="D14" s="5"/>
      <c r="E14" s="5"/>
      <c r="F14" s="5"/>
      <c r="G14" s="5"/>
      <c r="I14" s="4">
        <v>3</v>
      </c>
      <c r="J14" s="4">
        <v>120</v>
      </c>
      <c r="K14" s="4">
        <v>150</v>
      </c>
      <c r="T14" s="3" t="s">
        <v>0</v>
      </c>
      <c r="U14" s="8">
        <v>0</v>
      </c>
      <c r="V14" s="8">
        <v>1.7643924</v>
      </c>
      <c r="W14" s="8">
        <v>3.2611731000000002</v>
      </c>
      <c r="X14" s="8">
        <v>0</v>
      </c>
      <c r="Z14" s="57" t="s">
        <v>2</v>
      </c>
      <c r="AA14" s="1" t="s">
        <v>6</v>
      </c>
      <c r="AB14" s="20">
        <v>0</v>
      </c>
      <c r="AC14" s="20">
        <v>0</v>
      </c>
      <c r="AD14" s="20">
        <v>0</v>
      </c>
      <c r="AE14" s="20">
        <v>0</v>
      </c>
      <c r="AG14" s="57" t="s">
        <v>2</v>
      </c>
      <c r="AH14" s="1" t="s">
        <v>6</v>
      </c>
      <c r="AI14" s="20">
        <v>0</v>
      </c>
      <c r="AJ14" s="20">
        <v>1.3709826000000001</v>
      </c>
      <c r="AK14" s="20">
        <v>6.3842295</v>
      </c>
      <c r="AL14" s="20">
        <v>0</v>
      </c>
      <c r="AN14" s="3" t="s">
        <v>0</v>
      </c>
      <c r="AO14" s="10">
        <f>SUM(AB26:AB29)</f>
        <v>0</v>
      </c>
      <c r="AP14" s="10">
        <f>SUM(AC26:AC29)</f>
        <v>0</v>
      </c>
      <c r="AQ14" s="10">
        <f>SUM(AD26:AD29)</f>
        <v>0</v>
      </c>
      <c r="AR14" s="10">
        <f>SUM(AE26:AE29)</f>
        <v>0</v>
      </c>
      <c r="AT14" s="3" t="s">
        <v>0</v>
      </c>
      <c r="AU14" s="10">
        <f>SUM(AI26:AI29)</f>
        <v>0</v>
      </c>
      <c r="AV14" s="10">
        <f>SUM(AJ26:AJ29)</f>
        <v>7.9300237999999998</v>
      </c>
      <c r="AW14" s="10">
        <f>SUM(AK26:AK29)</f>
        <v>4.7618932999999997</v>
      </c>
      <c r="AX14" s="10">
        <f>SUM(AL26:AL29)</f>
        <v>0</v>
      </c>
      <c r="AZ14" s="14"/>
      <c r="BA14" s="15"/>
      <c r="BB14" s="15"/>
      <c r="BC14" s="15"/>
      <c r="BD14" s="15"/>
      <c r="BF14" s="3" t="s">
        <v>0</v>
      </c>
      <c r="BG14" s="10">
        <f>SUM(AI6:AL6)</f>
        <v>4.3946623999999996</v>
      </c>
      <c r="BH14" s="10">
        <f>SUM(AI7:AL7)</f>
        <v>0</v>
      </c>
      <c r="BI14" s="10">
        <f>SUM(AI8:AL8)</f>
        <v>0</v>
      </c>
      <c r="BJ14" s="10">
        <f>SUM(AI9:AL9)</f>
        <v>2.7127919999999999</v>
      </c>
      <c r="CD14" s="17"/>
      <c r="CE14" s="17"/>
      <c r="CF14" s="17"/>
    </row>
    <row r="15" spans="2:84" ht="16" customHeight="1">
      <c r="B15" s="3" t="s">
        <v>6</v>
      </c>
      <c r="C15" s="5"/>
      <c r="D15" s="4">
        <v>0.6</v>
      </c>
      <c r="E15" s="4">
        <v>0.2</v>
      </c>
      <c r="F15" s="4">
        <v>0.1</v>
      </c>
      <c r="G15" s="4">
        <v>0.1</v>
      </c>
      <c r="I15" s="6"/>
      <c r="J15" s="6"/>
      <c r="K15" s="6"/>
      <c r="N15" s="39" t="s">
        <v>29</v>
      </c>
      <c r="O15" s="40"/>
      <c r="P15" s="40"/>
      <c r="Q15" s="40"/>
      <c r="R15" s="41"/>
      <c r="T15" s="3" t="s">
        <v>1</v>
      </c>
      <c r="U15" s="8">
        <v>0</v>
      </c>
      <c r="V15" s="8">
        <v>0</v>
      </c>
      <c r="W15" s="8">
        <v>0</v>
      </c>
      <c r="X15" s="8">
        <v>0</v>
      </c>
      <c r="Z15" s="57"/>
      <c r="AA15" s="1" t="s">
        <v>7</v>
      </c>
      <c r="AB15" s="21">
        <v>0</v>
      </c>
      <c r="AC15" s="21">
        <v>0</v>
      </c>
      <c r="AD15" s="21">
        <v>0</v>
      </c>
      <c r="AE15" s="21">
        <v>0</v>
      </c>
      <c r="AG15" s="57"/>
      <c r="AH15" s="1" t="s">
        <v>7</v>
      </c>
      <c r="AI15" s="21">
        <v>0</v>
      </c>
      <c r="AJ15" s="21">
        <v>0</v>
      </c>
      <c r="AK15" s="21">
        <v>0</v>
      </c>
      <c r="AL15" s="21">
        <v>0</v>
      </c>
      <c r="AN15" s="3" t="s">
        <v>1</v>
      </c>
      <c r="AO15" s="10">
        <f>SUM(AB6:AB9)</f>
        <v>0</v>
      </c>
      <c r="AP15" s="10">
        <f>SUM(AC6:AC9)</f>
        <v>0</v>
      </c>
      <c r="AQ15" s="10">
        <f>SUM(AD6:AD9)</f>
        <v>0</v>
      </c>
      <c r="AR15" s="10">
        <f>SUM(AE6:AE9)</f>
        <v>0</v>
      </c>
      <c r="AT15" s="3" t="s">
        <v>1</v>
      </c>
      <c r="AU15" s="10">
        <f>SUM(AI6:AI9)</f>
        <v>0</v>
      </c>
      <c r="AV15" s="10">
        <f>SUM(AJ6:AJ9)</f>
        <v>0</v>
      </c>
      <c r="AW15" s="10">
        <f>SUM(AK6:AK9)</f>
        <v>7.1074543999999999</v>
      </c>
      <c r="AX15" s="10">
        <f>SUM(AL6:AL9)</f>
        <v>0</v>
      </c>
      <c r="AZ15" s="14"/>
      <c r="BA15" s="15"/>
      <c r="BB15" s="15"/>
      <c r="BC15" s="15"/>
      <c r="BD15" s="15"/>
      <c r="BF15" s="3" t="s">
        <v>1</v>
      </c>
      <c r="BG15" s="10">
        <f>SUM(AI10:AL10)</f>
        <v>7.9144100999999996</v>
      </c>
      <c r="BH15" s="10">
        <f>SUM(AI11:AL11)</f>
        <v>0</v>
      </c>
      <c r="BI15" s="10">
        <f>SUM(AI12:AL12)</f>
        <v>0</v>
      </c>
      <c r="BJ15" s="10">
        <f>SUM(AI13:AL13)</f>
        <v>4.8650209000000002</v>
      </c>
      <c r="BL15" s="17"/>
      <c r="BM15" s="17"/>
      <c r="BN15" s="17"/>
      <c r="BO15" s="17"/>
      <c r="BP15" s="17"/>
      <c r="CD15" s="17"/>
      <c r="CE15" s="17"/>
      <c r="CF15" s="17"/>
    </row>
    <row r="16" spans="2:84" ht="16" customHeight="1">
      <c r="B16" s="3" t="s">
        <v>7</v>
      </c>
      <c r="C16" s="5"/>
      <c r="D16" s="4">
        <v>0.15</v>
      </c>
      <c r="E16" s="4">
        <v>0.55000000000000004</v>
      </c>
      <c r="F16" s="4">
        <v>0.25</v>
      </c>
      <c r="G16" s="4">
        <v>0.05</v>
      </c>
      <c r="I16" s="54" t="s">
        <v>24</v>
      </c>
      <c r="J16" s="54"/>
      <c r="K16" s="54"/>
      <c r="L16" s="54"/>
      <c r="N16" s="3"/>
      <c r="O16" s="3" t="s">
        <v>6</v>
      </c>
      <c r="P16" s="3" t="s">
        <v>7</v>
      </c>
      <c r="Q16" s="3" t="s">
        <v>8</v>
      </c>
      <c r="R16" s="3" t="s">
        <v>9</v>
      </c>
      <c r="T16" s="3" t="s">
        <v>2</v>
      </c>
      <c r="U16" s="8">
        <v>0</v>
      </c>
      <c r="V16" s="8">
        <v>0</v>
      </c>
      <c r="W16" s="8">
        <v>2.2208841000000001</v>
      </c>
      <c r="X16" s="8">
        <v>0</v>
      </c>
      <c r="Z16" s="57"/>
      <c r="AA16" s="1" t="s">
        <v>8</v>
      </c>
      <c r="AB16" s="21">
        <v>0</v>
      </c>
      <c r="AC16" s="21">
        <v>0</v>
      </c>
      <c r="AD16" s="21">
        <v>0</v>
      </c>
      <c r="AE16" s="21">
        <v>0</v>
      </c>
      <c r="AG16" s="57"/>
      <c r="AH16" s="1" t="s">
        <v>8</v>
      </c>
      <c r="AI16" s="21">
        <v>0</v>
      </c>
      <c r="AJ16" s="21">
        <v>0</v>
      </c>
      <c r="AK16" s="21">
        <v>0</v>
      </c>
      <c r="AL16" s="21">
        <v>0</v>
      </c>
      <c r="AN16" s="3" t="s">
        <v>2</v>
      </c>
      <c r="AO16" s="10">
        <f>SUM(AB10:AB13)</f>
        <v>0</v>
      </c>
      <c r="AP16" s="10">
        <f>SUM(AC10:AC13)</f>
        <v>0</v>
      </c>
      <c r="AQ16" s="10">
        <f>SUM(AD10:AD13)</f>
        <v>0</v>
      </c>
      <c r="AR16" s="10">
        <f>SUM(AE10:AE13)</f>
        <v>0</v>
      </c>
      <c r="AT16" s="3" t="s">
        <v>2</v>
      </c>
      <c r="AU16" s="10">
        <f>SUM(AI10:AI13)</f>
        <v>0</v>
      </c>
      <c r="AV16" s="10">
        <f>SUM(AJ10:AJ13)</f>
        <v>2.3780199999999998</v>
      </c>
      <c r="AW16" s="10">
        <f>SUM(AK10:AK13)</f>
        <v>10.401411</v>
      </c>
      <c r="AX16" s="10">
        <f>SUM(AL10:AL13)</f>
        <v>0</v>
      </c>
      <c r="AZ16" s="14"/>
      <c r="BA16" s="15"/>
      <c r="BB16" s="15"/>
      <c r="BC16" s="15"/>
      <c r="BD16" s="15"/>
      <c r="BF16" s="3" t="s">
        <v>2</v>
      </c>
      <c r="BG16" s="10">
        <f>SUM(AI14:AL14)</f>
        <v>7.7552120999999996</v>
      </c>
      <c r="BH16" s="10">
        <f>SUM(AI15:AL15)</f>
        <v>0</v>
      </c>
      <c r="BI16" s="10">
        <f>SUM(AI16:AL16)</f>
        <v>0</v>
      </c>
      <c r="BJ16" s="10">
        <f>SUM(AI17:AL17)</f>
        <v>4.7013841999999997</v>
      </c>
      <c r="BL16" s="9"/>
      <c r="BM16" s="9"/>
      <c r="BN16" s="9"/>
      <c r="BO16" s="9"/>
      <c r="BP16" s="9"/>
      <c r="CD16" s="17"/>
      <c r="CE16" s="17"/>
      <c r="CF16" s="17"/>
    </row>
    <row r="17" spans="2:84" ht="16" customHeight="1" thickBot="1">
      <c r="B17" s="3" t="s">
        <v>8</v>
      </c>
      <c r="C17" s="5"/>
      <c r="D17" s="4">
        <v>0.15</v>
      </c>
      <c r="E17" s="4">
        <v>0.2</v>
      </c>
      <c r="F17" s="4">
        <v>0.54</v>
      </c>
      <c r="G17" s="4">
        <v>0.11</v>
      </c>
      <c r="I17" s="54"/>
      <c r="J17" s="54"/>
      <c r="K17" s="54"/>
      <c r="L17" s="54"/>
      <c r="N17" s="3" t="s">
        <v>0</v>
      </c>
      <c r="O17" s="8">
        <v>4.3946623999999996</v>
      </c>
      <c r="P17" s="8">
        <v>13.764392000000001</v>
      </c>
      <c r="Q17" s="8">
        <v>23.261172999999999</v>
      </c>
      <c r="R17" s="8">
        <v>2.7127919999999999</v>
      </c>
      <c r="T17" s="3" t="s">
        <v>3</v>
      </c>
      <c r="U17" s="8">
        <v>0</v>
      </c>
      <c r="V17" s="8">
        <v>0</v>
      </c>
      <c r="W17" s="8">
        <v>5.2023754000000002</v>
      </c>
      <c r="X17" s="8">
        <v>0</v>
      </c>
      <c r="Z17" s="57"/>
      <c r="AA17" s="1" t="s">
        <v>9</v>
      </c>
      <c r="AB17" s="22">
        <v>0</v>
      </c>
      <c r="AC17" s="22">
        <v>0</v>
      </c>
      <c r="AD17" s="22">
        <v>0</v>
      </c>
      <c r="AE17" s="22">
        <v>0</v>
      </c>
      <c r="AG17" s="57"/>
      <c r="AH17" s="1" t="s">
        <v>9</v>
      </c>
      <c r="AI17" s="22">
        <v>0</v>
      </c>
      <c r="AJ17" s="22">
        <v>0</v>
      </c>
      <c r="AK17" s="22">
        <v>4.7013841999999997</v>
      </c>
      <c r="AL17" s="22">
        <v>0</v>
      </c>
      <c r="AN17" s="3" t="s">
        <v>3</v>
      </c>
      <c r="AO17" s="10">
        <f>SUM(AB14:AB17)</f>
        <v>0</v>
      </c>
      <c r="AP17" s="10">
        <f>SUM(AC14:AC17)</f>
        <v>0</v>
      </c>
      <c r="AQ17" s="10">
        <f>SUM(AD14:AD17)</f>
        <v>0</v>
      </c>
      <c r="AR17" s="10">
        <f>SUM(AE14:AE17)</f>
        <v>0</v>
      </c>
      <c r="AT17" s="3" t="s">
        <v>3</v>
      </c>
      <c r="AU17" s="10">
        <f>SUM(AI14:AI17)</f>
        <v>0</v>
      </c>
      <c r="AV17" s="10">
        <f>SUM(AJ14:AJ17)</f>
        <v>1.3709826000000001</v>
      </c>
      <c r="AW17" s="10">
        <f>SUM(AK14:AK17)</f>
        <v>11.0856137</v>
      </c>
      <c r="AX17" s="10">
        <f>SUM(AL14:AL17)</f>
        <v>0</v>
      </c>
      <c r="AZ17" s="14"/>
      <c r="BA17" s="15"/>
      <c r="BB17" s="15"/>
      <c r="BC17" s="15"/>
      <c r="BD17" s="15"/>
      <c r="BF17" s="3" t="s">
        <v>3</v>
      </c>
      <c r="BG17" s="10">
        <f>SUM(AI18:AL18)</f>
        <v>8.7459288999999991</v>
      </c>
      <c r="BH17" s="10">
        <f>SUM(AI19:AL19)</f>
        <v>0</v>
      </c>
      <c r="BI17" s="10">
        <f>SUM(AI20:AL20)</f>
        <v>0</v>
      </c>
      <c r="BJ17" s="10">
        <f>SUM(AI21:AL21)</f>
        <v>5.3692900999999997</v>
      </c>
      <c r="BL17" s="9"/>
      <c r="BM17" s="7"/>
      <c r="BN17" s="7"/>
      <c r="BO17" s="7"/>
      <c r="BP17" s="7"/>
      <c r="CD17" s="17"/>
      <c r="CE17" s="17"/>
      <c r="CF17" s="17"/>
    </row>
    <row r="18" spans="2:84">
      <c r="B18" s="3" t="s">
        <v>9</v>
      </c>
      <c r="C18" s="5"/>
      <c r="D18" s="4">
        <v>0.08</v>
      </c>
      <c r="E18" s="4">
        <v>0.12</v>
      </c>
      <c r="F18" s="4">
        <v>0.27</v>
      </c>
      <c r="G18" s="4">
        <v>0.53</v>
      </c>
      <c r="I18" s="50" t="s">
        <v>22</v>
      </c>
      <c r="J18" s="50"/>
      <c r="K18" s="50" t="s">
        <v>23</v>
      </c>
      <c r="L18" s="50"/>
      <c r="N18" s="3" t="s">
        <v>1</v>
      </c>
      <c r="O18" s="8">
        <v>7.9144100999999996</v>
      </c>
      <c r="P18" s="8">
        <v>12</v>
      </c>
      <c r="Q18" s="8">
        <v>20</v>
      </c>
      <c r="R18" s="8">
        <v>4.8650209000000002</v>
      </c>
      <c r="T18" s="3" t="s">
        <v>4</v>
      </c>
      <c r="U18" s="8">
        <v>0</v>
      </c>
      <c r="V18" s="8">
        <v>2.4321239000000001</v>
      </c>
      <c r="W18" s="8">
        <v>7.9260038000000002</v>
      </c>
      <c r="X18" s="8">
        <v>0</v>
      </c>
      <c r="Z18" s="57" t="s">
        <v>3</v>
      </c>
      <c r="AA18" s="1" t="s">
        <v>6</v>
      </c>
      <c r="AB18" s="20">
        <v>0</v>
      </c>
      <c r="AC18" s="20">
        <v>0</v>
      </c>
      <c r="AD18" s="20">
        <v>0</v>
      </c>
      <c r="AE18" s="20">
        <v>0</v>
      </c>
      <c r="AG18" s="57" t="s">
        <v>3</v>
      </c>
      <c r="AH18" s="1" t="s">
        <v>6</v>
      </c>
      <c r="AI18" s="20">
        <v>0</v>
      </c>
      <c r="AJ18" s="20">
        <v>3.4919970999999999</v>
      </c>
      <c r="AK18" s="20">
        <v>5.2539318000000002</v>
      </c>
      <c r="AL18" s="20">
        <v>0</v>
      </c>
      <c r="AN18" s="3" t="s">
        <v>4</v>
      </c>
      <c r="AO18" s="10">
        <f>SUM(AB18:AB21)</f>
        <v>0</v>
      </c>
      <c r="AP18" s="10">
        <f>SUM(AC18:AC21)</f>
        <v>0</v>
      </c>
      <c r="AQ18" s="10">
        <f>SUM(AD18:AD21)</f>
        <v>0</v>
      </c>
      <c r="AR18" s="10">
        <f>SUM(AE18:AE21)</f>
        <v>0</v>
      </c>
      <c r="AT18" s="3" t="s">
        <v>4</v>
      </c>
      <c r="AU18" s="10">
        <f>SUM(AI18:AI21)</f>
        <v>0</v>
      </c>
      <c r="AV18" s="10">
        <f>SUM(AJ18:AJ21)</f>
        <v>3.4919970999999999</v>
      </c>
      <c r="AW18" s="10">
        <f>SUM(AK18:AK21)</f>
        <v>10.623221900000001</v>
      </c>
      <c r="AX18" s="10">
        <f>SUM(AL18:AL21)</f>
        <v>0</v>
      </c>
      <c r="AZ18" s="14"/>
      <c r="BA18" s="15"/>
      <c r="BB18" s="15"/>
      <c r="BC18" s="15"/>
      <c r="BD18" s="15"/>
      <c r="BF18" s="3" t="s">
        <v>4</v>
      </c>
      <c r="BG18" s="10">
        <f>SUM(AI22:AL22)</f>
        <v>8.7334900999999991</v>
      </c>
      <c r="BH18" s="10">
        <f>SUM(AI23:AL23)</f>
        <v>0</v>
      </c>
      <c r="BI18" s="10">
        <f>SUM(AI24:AL24)</f>
        <v>0</v>
      </c>
      <c r="BJ18" s="10">
        <f>SUM(AI25:AL25)</f>
        <v>5.2583843999999997</v>
      </c>
      <c r="CD18" s="17"/>
      <c r="CE18" s="17"/>
      <c r="CF18" s="17"/>
    </row>
    <row r="19" spans="2:84">
      <c r="I19" s="63">
        <v>30</v>
      </c>
      <c r="J19" s="64"/>
      <c r="K19" s="63">
        <v>50</v>
      </c>
      <c r="L19" s="64"/>
      <c r="N19" s="3" t="s">
        <v>2</v>
      </c>
      <c r="O19" s="8">
        <v>7.7552120999999996</v>
      </c>
      <c r="P19" s="8">
        <v>12</v>
      </c>
      <c r="Q19" s="8">
        <v>22.220884000000002</v>
      </c>
      <c r="R19" s="8">
        <v>4.7013841999999997</v>
      </c>
      <c r="T19" s="3" t="s">
        <v>5</v>
      </c>
      <c r="U19" s="8">
        <v>0</v>
      </c>
      <c r="V19" s="8">
        <v>0.19201396000000001</v>
      </c>
      <c r="W19" s="8">
        <v>11.565446</v>
      </c>
      <c r="X19" s="8">
        <v>0</v>
      </c>
      <c r="Z19" s="57"/>
      <c r="AA19" s="1" t="s">
        <v>7</v>
      </c>
      <c r="AB19" s="21">
        <v>0</v>
      </c>
      <c r="AC19" s="21">
        <v>0</v>
      </c>
      <c r="AD19" s="21">
        <v>0</v>
      </c>
      <c r="AE19" s="21">
        <v>0</v>
      </c>
      <c r="AG19" s="57"/>
      <c r="AH19" s="1" t="s">
        <v>7</v>
      </c>
      <c r="AI19" s="21">
        <v>0</v>
      </c>
      <c r="AJ19" s="21">
        <v>0</v>
      </c>
      <c r="AK19" s="21">
        <v>0</v>
      </c>
      <c r="AL19" s="21">
        <v>0</v>
      </c>
      <c r="AN19" s="3" t="s">
        <v>5</v>
      </c>
      <c r="AO19" s="10">
        <f>SUM(AB22:AB25)</f>
        <v>0</v>
      </c>
      <c r="AP19" s="10">
        <f>SUM(AC22:AC25)</f>
        <v>0</v>
      </c>
      <c r="AQ19" s="10">
        <f>SUM(AD22:AD25)</f>
        <v>0</v>
      </c>
      <c r="AR19" s="10">
        <f>SUM(AE22:AE25)</f>
        <v>0</v>
      </c>
      <c r="AT19" s="3" t="s">
        <v>5</v>
      </c>
      <c r="AU19" s="10">
        <f>SUM(AI22:AI25)</f>
        <v>0</v>
      </c>
      <c r="AV19" s="10">
        <f>SUM(AJ22:AJ25)</f>
        <v>0</v>
      </c>
      <c r="AW19" s="10">
        <f>SUM(AK22:AK25)</f>
        <v>13.991874499999998</v>
      </c>
      <c r="AX19" s="10">
        <f>SUM(AL22:AL25)</f>
        <v>0</v>
      </c>
      <c r="AZ19" s="14"/>
      <c r="BA19" s="15"/>
      <c r="BB19" s="15"/>
      <c r="BC19" s="15"/>
      <c r="BD19" s="15"/>
      <c r="BF19" s="3" t="s">
        <v>5</v>
      </c>
      <c r="BG19" s="10">
        <f>SUM(AI26:AL26)</f>
        <v>7.9300237999999998</v>
      </c>
      <c r="BH19" s="10">
        <f>SUM(AI27:AL27)</f>
        <v>0</v>
      </c>
      <c r="BI19" s="10">
        <f>SUM(AI28:AL28)</f>
        <v>0</v>
      </c>
      <c r="BJ19" s="10">
        <f>SUM(AI29:AL29)</f>
        <v>4.7618932999999997</v>
      </c>
      <c r="BM19" s="17"/>
      <c r="BN19" s="17"/>
      <c r="BO19" s="17"/>
      <c r="CD19" s="17"/>
      <c r="CE19" s="17"/>
      <c r="CF19" s="17"/>
    </row>
    <row r="20" spans="2:84" ht="18">
      <c r="B20" s="57" t="s">
        <v>14</v>
      </c>
      <c r="C20" s="57"/>
      <c r="D20" s="57"/>
      <c r="E20" s="57"/>
      <c r="F20" s="57"/>
      <c r="G20" s="57"/>
      <c r="I20" s="7"/>
      <c r="J20" s="7"/>
      <c r="K20" s="7"/>
      <c r="N20" s="3" t="s">
        <v>3</v>
      </c>
      <c r="O20" s="8">
        <v>8.7459288999999991</v>
      </c>
      <c r="P20" s="8">
        <v>12</v>
      </c>
      <c r="Q20" s="8">
        <v>25.202375</v>
      </c>
      <c r="R20" s="8">
        <v>5.3692900999999997</v>
      </c>
      <c r="Z20" s="57"/>
      <c r="AA20" s="1" t="s">
        <v>8</v>
      </c>
      <c r="AB20" s="21">
        <v>0</v>
      </c>
      <c r="AC20" s="21">
        <v>0</v>
      </c>
      <c r="AD20" s="21">
        <v>0</v>
      </c>
      <c r="AE20" s="21">
        <v>0</v>
      </c>
      <c r="AG20" s="57"/>
      <c r="AH20" s="1" t="s">
        <v>8</v>
      </c>
      <c r="AI20" s="21">
        <v>0</v>
      </c>
      <c r="AJ20" s="21">
        <v>0</v>
      </c>
      <c r="AK20" s="21">
        <v>0</v>
      </c>
      <c r="AL20" s="21">
        <v>0</v>
      </c>
      <c r="BL20" s="17"/>
      <c r="BM20" s="17"/>
      <c r="BN20" s="17"/>
      <c r="BO20" s="17"/>
      <c r="BP20" s="17"/>
      <c r="BQ20" s="17"/>
      <c r="CD20" s="17"/>
      <c r="CE20" s="17"/>
      <c r="CF20" s="17"/>
    </row>
    <row r="21" spans="2:84" ht="18" customHeight="1" thickBot="1">
      <c r="B21" s="3"/>
      <c r="C21" s="3" t="s">
        <v>13</v>
      </c>
      <c r="D21" s="3" t="s">
        <v>6</v>
      </c>
      <c r="E21" s="3" t="s">
        <v>7</v>
      </c>
      <c r="F21" s="3" t="s">
        <v>8</v>
      </c>
      <c r="G21" s="3" t="s">
        <v>9</v>
      </c>
      <c r="I21" s="59" t="s">
        <v>26</v>
      </c>
      <c r="J21" s="60"/>
      <c r="K21" s="7"/>
      <c r="N21" s="3" t="s">
        <v>4</v>
      </c>
      <c r="O21" s="8">
        <v>8.7334900999999991</v>
      </c>
      <c r="P21" s="8">
        <v>14.432124</v>
      </c>
      <c r="Q21" s="8">
        <v>27.926003999999999</v>
      </c>
      <c r="R21" s="8">
        <v>5.2583843999999997</v>
      </c>
      <c r="T21" s="57" t="s">
        <v>35</v>
      </c>
      <c r="U21" s="57"/>
      <c r="V21" s="57"/>
      <c r="W21" s="57"/>
      <c r="X21" s="57"/>
      <c r="Z21" s="57"/>
      <c r="AA21" s="1" t="s">
        <v>9</v>
      </c>
      <c r="AB21" s="22">
        <v>0</v>
      </c>
      <c r="AC21" s="22">
        <v>0</v>
      </c>
      <c r="AD21" s="22">
        <v>0</v>
      </c>
      <c r="AE21" s="22">
        <v>0</v>
      </c>
      <c r="AG21" s="57"/>
      <c r="AH21" s="1" t="s">
        <v>9</v>
      </c>
      <c r="AI21" s="22">
        <v>0</v>
      </c>
      <c r="AJ21" s="22">
        <v>0</v>
      </c>
      <c r="AK21" s="22">
        <v>5.3692900999999997</v>
      </c>
      <c r="AL21" s="22">
        <v>0</v>
      </c>
      <c r="AN21" s="50" t="s">
        <v>41</v>
      </c>
      <c r="AO21" s="50"/>
      <c r="AP21" s="50"/>
      <c r="AQ21" s="50"/>
      <c r="AR21" s="50"/>
      <c r="AT21" s="50" t="s">
        <v>45</v>
      </c>
      <c r="AU21" s="50"/>
      <c r="AV21" s="50"/>
      <c r="AW21" s="50"/>
      <c r="AX21" s="50"/>
      <c r="AZ21" s="50" t="s">
        <v>48</v>
      </c>
      <c r="BA21" s="50"/>
      <c r="BB21" s="50"/>
      <c r="BC21" s="50"/>
      <c r="BD21" s="50"/>
      <c r="BF21" s="50" t="s">
        <v>50</v>
      </c>
      <c r="BG21" s="50"/>
      <c r="BH21" s="50"/>
      <c r="BI21" s="50"/>
      <c r="BJ21" s="50"/>
      <c r="BL21" s="58" t="s">
        <v>61</v>
      </c>
      <c r="BM21" s="2" t="s">
        <v>6</v>
      </c>
      <c r="BN21" s="11">
        <f>(D$32*O$26)+((D$32+D$31)*O$27)+O$10+O$19</f>
        <v>139.52046124999998</v>
      </c>
      <c r="BO21" s="18"/>
      <c r="BP21" s="18"/>
      <c r="BQ21" s="18"/>
      <c r="CD21" s="17"/>
      <c r="CE21" s="17"/>
      <c r="CF21" s="17"/>
    </row>
    <row r="22" spans="2:84">
      <c r="B22" s="3" t="s">
        <v>12</v>
      </c>
      <c r="C22" s="5"/>
      <c r="D22" s="5"/>
      <c r="E22" s="5"/>
      <c r="F22" s="5"/>
      <c r="G22" s="5"/>
      <c r="I22" s="61"/>
      <c r="J22" s="62"/>
      <c r="N22" s="3" t="s">
        <v>5</v>
      </c>
      <c r="O22" s="8">
        <v>7.9300237999999998</v>
      </c>
      <c r="P22" s="8">
        <v>12.192014</v>
      </c>
      <c r="Q22" s="8">
        <v>31.565446000000001</v>
      </c>
      <c r="R22" s="8">
        <v>4.7618932999999997</v>
      </c>
      <c r="T22" s="3"/>
      <c r="U22" s="3" t="s">
        <v>6</v>
      </c>
      <c r="V22" s="3" t="s">
        <v>7</v>
      </c>
      <c r="W22" s="3" t="s">
        <v>8</v>
      </c>
      <c r="X22" s="3" t="s">
        <v>9</v>
      </c>
      <c r="Z22" s="57" t="s">
        <v>4</v>
      </c>
      <c r="AA22" s="1" t="s">
        <v>6</v>
      </c>
      <c r="AB22" s="20">
        <v>0</v>
      </c>
      <c r="AC22" s="20">
        <v>0</v>
      </c>
      <c r="AD22" s="20">
        <v>0</v>
      </c>
      <c r="AE22" s="20">
        <v>0</v>
      </c>
      <c r="AG22" s="57" t="s">
        <v>4</v>
      </c>
      <c r="AH22" s="1" t="s">
        <v>6</v>
      </c>
      <c r="AI22" s="20">
        <v>0</v>
      </c>
      <c r="AJ22" s="20">
        <v>0</v>
      </c>
      <c r="AK22" s="20">
        <v>8.7334900999999991</v>
      </c>
      <c r="AL22" s="20">
        <v>0</v>
      </c>
      <c r="AN22" s="3"/>
      <c r="AO22" s="3" t="s">
        <v>6</v>
      </c>
      <c r="AP22" s="3" t="s">
        <v>7</v>
      </c>
      <c r="AQ22" s="3" t="s">
        <v>8</v>
      </c>
      <c r="AR22" s="3" t="s">
        <v>9</v>
      </c>
      <c r="AT22" s="3"/>
      <c r="AU22" s="3" t="s">
        <v>6</v>
      </c>
      <c r="AV22" s="3" t="s">
        <v>7</v>
      </c>
      <c r="AW22" s="3" t="s">
        <v>8</v>
      </c>
      <c r="AX22" s="3" t="s">
        <v>9</v>
      </c>
      <c r="AZ22" s="3"/>
      <c r="BA22" s="3" t="s">
        <v>6</v>
      </c>
      <c r="BB22" s="3" t="s">
        <v>7</v>
      </c>
      <c r="BC22" s="3" t="s">
        <v>8</v>
      </c>
      <c r="BD22" s="3" t="s">
        <v>9</v>
      </c>
      <c r="BF22" s="3"/>
      <c r="BG22" s="3" t="s">
        <v>6</v>
      </c>
      <c r="BH22" s="3" t="s">
        <v>7</v>
      </c>
      <c r="BI22" s="3" t="s">
        <v>8</v>
      </c>
      <c r="BJ22" s="3" t="s">
        <v>9</v>
      </c>
      <c r="BL22" s="58"/>
      <c r="BM22" s="2" t="s">
        <v>7</v>
      </c>
      <c r="BN22" s="11">
        <f>(D$32*P$26)+((D$32+D$31)*P$27)+P$10+P$19</f>
        <v>198.10708149999999</v>
      </c>
      <c r="BO22" s="18"/>
      <c r="BP22" s="18"/>
      <c r="BQ22" s="18"/>
      <c r="CD22" s="17"/>
      <c r="CE22" s="17"/>
      <c r="CF22" s="17"/>
    </row>
    <row r="23" spans="2:84">
      <c r="B23" s="3" t="s">
        <v>6</v>
      </c>
      <c r="C23" s="5"/>
      <c r="D23" s="4">
        <v>9999</v>
      </c>
      <c r="E23" s="4">
        <v>20</v>
      </c>
      <c r="F23" s="4">
        <v>30</v>
      </c>
      <c r="G23" s="4">
        <v>50</v>
      </c>
      <c r="I23" s="3" t="s">
        <v>15</v>
      </c>
      <c r="J23" s="3" t="s">
        <v>25</v>
      </c>
      <c r="T23" s="3" t="s">
        <v>0</v>
      </c>
      <c r="U23" s="8">
        <v>0</v>
      </c>
      <c r="V23" s="8">
        <v>12</v>
      </c>
      <c r="W23" s="8">
        <v>20</v>
      </c>
      <c r="X23" s="8">
        <v>0</v>
      </c>
      <c r="Z23" s="57"/>
      <c r="AA23" s="1" t="s">
        <v>7</v>
      </c>
      <c r="AB23" s="21">
        <v>0</v>
      </c>
      <c r="AC23" s="21">
        <v>0</v>
      </c>
      <c r="AD23" s="21">
        <v>0</v>
      </c>
      <c r="AE23" s="21">
        <v>0</v>
      </c>
      <c r="AG23" s="57"/>
      <c r="AH23" s="1" t="s">
        <v>7</v>
      </c>
      <c r="AI23" s="21">
        <v>0</v>
      </c>
      <c r="AJ23" s="21">
        <v>0</v>
      </c>
      <c r="AK23" s="21">
        <v>0</v>
      </c>
      <c r="AL23" s="21">
        <v>0</v>
      </c>
      <c r="AN23" s="3" t="s">
        <v>0</v>
      </c>
      <c r="AO23" s="10">
        <f>$U$28</f>
        <v>0</v>
      </c>
      <c r="AP23" s="10">
        <f>$V$28</f>
        <v>12</v>
      </c>
      <c r="AQ23" s="10">
        <f>$W$28</f>
        <v>20</v>
      </c>
      <c r="AR23" s="10">
        <f>$X$28</f>
        <v>0</v>
      </c>
      <c r="AT23" s="3" t="s">
        <v>0</v>
      </c>
      <c r="AU23" s="10">
        <f>U19</f>
        <v>0</v>
      </c>
      <c r="AV23" s="10">
        <f>V19</f>
        <v>0.19201396000000001</v>
      </c>
      <c r="AW23" s="10">
        <f>W19</f>
        <v>11.565446</v>
      </c>
      <c r="AX23" s="10">
        <f>X19</f>
        <v>0</v>
      </c>
      <c r="AZ23" s="3" t="s">
        <v>0</v>
      </c>
      <c r="BA23" s="10">
        <f t="shared" ref="BA23:BD28" si="0">O26+BA5+U5</f>
        <v>110.92217600000001</v>
      </c>
      <c r="BB23" s="10">
        <f t="shared" si="0"/>
        <v>162.62020000000001</v>
      </c>
      <c r="BC23" s="10">
        <f t="shared" si="0"/>
        <v>183.31764800000002</v>
      </c>
      <c r="BD23" s="10">
        <f t="shared" si="0"/>
        <v>67.272167999999994</v>
      </c>
      <c r="BF23" s="3" t="s">
        <v>0</v>
      </c>
      <c r="BG23" s="10">
        <f>SUM(U23,BG14,U14)</f>
        <v>4.3946623999999996</v>
      </c>
      <c r="BH23" s="10">
        <f t="shared" ref="BG23:BJ28" si="1">SUM(V23,BH14,V14)</f>
        <v>13.7643924</v>
      </c>
      <c r="BI23" s="10">
        <f t="shared" si="1"/>
        <v>23.261173100000001</v>
      </c>
      <c r="BJ23" s="10">
        <f t="shared" si="1"/>
        <v>2.7127919999999999</v>
      </c>
      <c r="BL23" s="58"/>
      <c r="BM23" s="2" t="s">
        <v>8</v>
      </c>
      <c r="BN23" s="11">
        <f>(D$32*Q$26)+((D$32+D$31)*Q$27)+Q$10+Q$19</f>
        <v>260.09614399999998</v>
      </c>
      <c r="BO23" s="18"/>
      <c r="BP23" s="18"/>
      <c r="BQ23" s="18"/>
      <c r="CD23" s="17"/>
      <c r="CE23" s="17"/>
      <c r="CF23" s="17"/>
    </row>
    <row r="24" spans="2:84" ht="18">
      <c r="B24" s="3" t="s">
        <v>7</v>
      </c>
      <c r="C24" s="5"/>
      <c r="D24" s="4">
        <v>20</v>
      </c>
      <c r="E24" s="4">
        <v>9999</v>
      </c>
      <c r="F24" s="4">
        <v>15</v>
      </c>
      <c r="G24" s="4">
        <v>35</v>
      </c>
      <c r="I24" s="4">
        <v>1</v>
      </c>
      <c r="J24" s="4">
        <v>20</v>
      </c>
      <c r="N24" s="39" t="s">
        <v>30</v>
      </c>
      <c r="O24" s="40"/>
      <c r="P24" s="40"/>
      <c r="Q24" s="40"/>
      <c r="R24" s="41"/>
      <c r="T24" s="3" t="s">
        <v>1</v>
      </c>
      <c r="U24" s="8">
        <v>0</v>
      </c>
      <c r="V24" s="8">
        <v>12</v>
      </c>
      <c r="W24" s="8">
        <v>20</v>
      </c>
      <c r="X24" s="8">
        <v>0</v>
      </c>
      <c r="Z24" s="57"/>
      <c r="AA24" s="1" t="s">
        <v>8</v>
      </c>
      <c r="AB24" s="21">
        <v>0</v>
      </c>
      <c r="AC24" s="21">
        <v>0</v>
      </c>
      <c r="AD24" s="21">
        <v>0</v>
      </c>
      <c r="AE24" s="21">
        <v>0</v>
      </c>
      <c r="AG24" s="57"/>
      <c r="AH24" s="1" t="s">
        <v>8</v>
      </c>
      <c r="AI24" s="21">
        <v>0</v>
      </c>
      <c r="AJ24" s="21">
        <v>0</v>
      </c>
      <c r="AK24" s="21">
        <v>0</v>
      </c>
      <c r="AL24" s="21">
        <v>0</v>
      </c>
      <c r="AN24" s="3" t="s">
        <v>1</v>
      </c>
      <c r="AO24" s="10">
        <f>$U$23</f>
        <v>0</v>
      </c>
      <c r="AP24" s="10">
        <f>$V$23</f>
        <v>12</v>
      </c>
      <c r="AQ24" s="10">
        <f>$W$23</f>
        <v>20</v>
      </c>
      <c r="AR24" s="10">
        <f>$X$23</f>
        <v>0</v>
      </c>
      <c r="AT24" s="3" t="s">
        <v>1</v>
      </c>
      <c r="AU24" s="10">
        <f t="shared" ref="AU24:AW28" si="2">U14</f>
        <v>0</v>
      </c>
      <c r="AV24" s="10">
        <f t="shared" si="2"/>
        <v>1.7643924</v>
      </c>
      <c r="AW24" s="10">
        <f t="shared" si="2"/>
        <v>3.2611731000000002</v>
      </c>
      <c r="AX24" s="10">
        <f t="shared" ref="AX24" si="3">X14</f>
        <v>0</v>
      </c>
      <c r="AZ24" s="3" t="s">
        <v>1</v>
      </c>
      <c r="BA24" s="10">
        <f t="shared" si="0"/>
        <v>82.151866999999996</v>
      </c>
      <c r="BB24" s="10">
        <f t="shared" si="0"/>
        <v>104.12047</v>
      </c>
      <c r="BC24" s="10">
        <f t="shared" si="0"/>
        <v>195</v>
      </c>
      <c r="BD24" s="10">
        <f t="shared" si="0"/>
        <v>43.785187999999998</v>
      </c>
      <c r="BF24" s="3" t="s">
        <v>1</v>
      </c>
      <c r="BG24" s="10">
        <f>SUM(U24,BG15,U15)</f>
        <v>7.9144100999999996</v>
      </c>
      <c r="BH24" s="10">
        <f t="shared" si="1"/>
        <v>12</v>
      </c>
      <c r="BI24" s="10">
        <f t="shared" si="1"/>
        <v>20</v>
      </c>
      <c r="BJ24" s="10">
        <f t="shared" si="1"/>
        <v>4.8650209000000002</v>
      </c>
      <c r="BL24" s="58"/>
      <c r="BM24" s="2" t="s">
        <v>9</v>
      </c>
      <c r="BN24" s="11">
        <f>(D$32*R$26)+((D$32+D$31)*R$27)+R$10+R$19</f>
        <v>83.535217799999998</v>
      </c>
      <c r="BO24" s="18"/>
      <c r="BP24" s="18"/>
      <c r="BQ24" s="18"/>
      <c r="CD24" s="17"/>
      <c r="CE24" s="17"/>
      <c r="CF24" s="17"/>
    </row>
    <row r="25" spans="2:84" ht="17" thickBot="1">
      <c r="B25" s="3" t="s">
        <v>8</v>
      </c>
      <c r="C25" s="5"/>
      <c r="D25" s="4">
        <v>30</v>
      </c>
      <c r="E25" s="4">
        <v>15</v>
      </c>
      <c r="F25" s="4">
        <v>9999</v>
      </c>
      <c r="G25" s="4">
        <v>25</v>
      </c>
      <c r="I25" s="4">
        <v>2</v>
      </c>
      <c r="J25" s="4">
        <v>25</v>
      </c>
      <c r="N25" s="3"/>
      <c r="O25" s="3" t="s">
        <v>6</v>
      </c>
      <c r="P25" s="3" t="s">
        <v>7</v>
      </c>
      <c r="Q25" s="3" t="s">
        <v>8</v>
      </c>
      <c r="R25" s="3" t="s">
        <v>9</v>
      </c>
      <c r="T25" s="3" t="s">
        <v>2</v>
      </c>
      <c r="U25" s="8">
        <v>0</v>
      </c>
      <c r="V25" s="8">
        <v>12</v>
      </c>
      <c r="W25" s="8">
        <v>20</v>
      </c>
      <c r="X25" s="8">
        <v>0</v>
      </c>
      <c r="Z25" s="57"/>
      <c r="AA25" s="1" t="s">
        <v>9</v>
      </c>
      <c r="AB25" s="22">
        <v>0</v>
      </c>
      <c r="AC25" s="22">
        <v>0</v>
      </c>
      <c r="AD25" s="22">
        <v>0</v>
      </c>
      <c r="AE25" s="22">
        <v>0</v>
      </c>
      <c r="AG25" s="57"/>
      <c r="AH25" s="1" t="s">
        <v>9</v>
      </c>
      <c r="AI25" s="22">
        <v>0</v>
      </c>
      <c r="AJ25" s="22">
        <v>0</v>
      </c>
      <c r="AK25" s="22">
        <v>5.2583843999999997</v>
      </c>
      <c r="AL25" s="22">
        <v>0</v>
      </c>
      <c r="AN25" s="3" t="s">
        <v>2</v>
      </c>
      <c r="AO25" s="10">
        <f>$U$24</f>
        <v>0</v>
      </c>
      <c r="AP25" s="10">
        <f>$V$24</f>
        <v>12</v>
      </c>
      <c r="AQ25" s="10">
        <f>$W$24</f>
        <v>20</v>
      </c>
      <c r="AR25" s="10">
        <f>$X$24</f>
        <v>0</v>
      </c>
      <c r="AT25" s="3" t="s">
        <v>2</v>
      </c>
      <c r="AU25" s="10">
        <f t="shared" si="2"/>
        <v>0</v>
      </c>
      <c r="AV25" s="10">
        <f t="shared" si="2"/>
        <v>0</v>
      </c>
      <c r="AW25" s="10">
        <f t="shared" si="2"/>
        <v>0</v>
      </c>
      <c r="AX25" s="10">
        <f>X15</f>
        <v>0</v>
      </c>
      <c r="AZ25" s="3" t="s">
        <v>2</v>
      </c>
      <c r="BA25" s="10">
        <f t="shared" si="0"/>
        <v>69.796908999999999</v>
      </c>
      <c r="BB25" s="10">
        <f t="shared" si="0"/>
        <v>98.597819999999999</v>
      </c>
      <c r="BC25" s="10">
        <f t="shared" si="0"/>
        <v>126.37526</v>
      </c>
      <c r="BD25" s="10">
        <f t="shared" si="0"/>
        <v>42.312457000000002</v>
      </c>
      <c r="BF25" s="3" t="s">
        <v>2</v>
      </c>
      <c r="BG25" s="10">
        <f t="shared" si="1"/>
        <v>7.7552120999999996</v>
      </c>
      <c r="BH25" s="10">
        <f t="shared" si="1"/>
        <v>12</v>
      </c>
      <c r="BI25" s="10">
        <f t="shared" si="1"/>
        <v>22.220884099999999</v>
      </c>
      <c r="BJ25" s="10">
        <f t="shared" si="1"/>
        <v>4.7013841999999997</v>
      </c>
      <c r="CD25" s="17"/>
      <c r="CE25" s="17"/>
      <c r="CF25" s="17"/>
    </row>
    <row r="26" spans="2:84">
      <c r="B26" s="3" t="s">
        <v>9</v>
      </c>
      <c r="C26" s="5"/>
      <c r="D26" s="4">
        <v>50</v>
      </c>
      <c r="E26" s="4">
        <v>35</v>
      </c>
      <c r="F26" s="4">
        <v>25</v>
      </c>
      <c r="G26" s="4">
        <v>9999</v>
      </c>
      <c r="I26" s="4">
        <v>3</v>
      </c>
      <c r="J26" s="4">
        <v>30</v>
      </c>
      <c r="N26" s="3" t="s">
        <v>0</v>
      </c>
      <c r="O26" s="8">
        <v>100</v>
      </c>
      <c r="P26" s="8">
        <v>162.62020000000001</v>
      </c>
      <c r="Q26" s="8">
        <v>95</v>
      </c>
      <c r="R26" s="8">
        <v>67.272167999999994</v>
      </c>
      <c r="T26" s="3" t="s">
        <v>3</v>
      </c>
      <c r="U26" s="8">
        <v>0</v>
      </c>
      <c r="V26" s="8">
        <v>12</v>
      </c>
      <c r="W26" s="8">
        <v>20</v>
      </c>
      <c r="X26" s="8">
        <v>0</v>
      </c>
      <c r="Z26" s="57" t="s">
        <v>5</v>
      </c>
      <c r="AA26" s="1" t="s">
        <v>6</v>
      </c>
      <c r="AB26" s="20">
        <v>0</v>
      </c>
      <c r="AC26" s="20">
        <v>0</v>
      </c>
      <c r="AD26" s="20">
        <v>0</v>
      </c>
      <c r="AE26" s="20">
        <v>0</v>
      </c>
      <c r="AG26" s="57" t="s">
        <v>5</v>
      </c>
      <c r="AH26" s="1" t="s">
        <v>6</v>
      </c>
      <c r="AI26" s="20">
        <v>0</v>
      </c>
      <c r="AJ26" s="20">
        <v>7.9300237999999998</v>
      </c>
      <c r="AK26" s="20">
        <v>0</v>
      </c>
      <c r="AL26" s="20">
        <v>0</v>
      </c>
      <c r="AN26" s="3" t="s">
        <v>3</v>
      </c>
      <c r="AO26" s="10">
        <f>$U$25</f>
        <v>0</v>
      </c>
      <c r="AP26" s="10">
        <f>$V$25</f>
        <v>12</v>
      </c>
      <c r="AQ26" s="10">
        <f>$W$25</f>
        <v>20</v>
      </c>
      <c r="AR26" s="10">
        <f>$X$25</f>
        <v>0</v>
      </c>
      <c r="AT26" s="3" t="s">
        <v>3</v>
      </c>
      <c r="AU26" s="10">
        <f t="shared" si="2"/>
        <v>0</v>
      </c>
      <c r="AV26" s="10">
        <f t="shared" si="2"/>
        <v>0</v>
      </c>
      <c r="AW26" s="10">
        <f t="shared" si="2"/>
        <v>2.2208841000000001</v>
      </c>
      <c r="AX26" s="10">
        <f>X16</f>
        <v>0</v>
      </c>
      <c r="AZ26" s="3" t="s">
        <v>3</v>
      </c>
      <c r="BA26" s="10">
        <f t="shared" si="0"/>
        <v>78.713359999999994</v>
      </c>
      <c r="BB26" s="10">
        <f t="shared" si="0"/>
        <v>126.25897999999999</v>
      </c>
      <c r="BC26" s="10">
        <f t="shared" si="0"/>
        <v>127.062899</v>
      </c>
      <c r="BD26" s="10">
        <f t="shared" si="0"/>
        <v>48.323611</v>
      </c>
      <c r="BF26" s="3" t="s">
        <v>3</v>
      </c>
      <c r="BG26" s="10">
        <f t="shared" si="1"/>
        <v>8.7459288999999991</v>
      </c>
      <c r="BH26" s="10">
        <f t="shared" si="1"/>
        <v>12</v>
      </c>
      <c r="BI26" s="10">
        <f t="shared" si="1"/>
        <v>25.202375400000001</v>
      </c>
      <c r="BJ26" s="10">
        <f t="shared" si="1"/>
        <v>5.3692900999999997</v>
      </c>
      <c r="BL26" s="50" t="s">
        <v>51</v>
      </c>
      <c r="BM26" s="50"/>
      <c r="BN26" s="50"/>
      <c r="CD26" s="17"/>
      <c r="CE26" s="17"/>
      <c r="CF26" s="17"/>
    </row>
    <row r="27" spans="2:84">
      <c r="N27" s="3" t="s">
        <v>1</v>
      </c>
      <c r="O27" s="8">
        <v>82.151866999999996</v>
      </c>
      <c r="P27" s="8">
        <v>104.12047</v>
      </c>
      <c r="Q27" s="8">
        <v>195</v>
      </c>
      <c r="R27" s="8">
        <v>43.785187999999998</v>
      </c>
      <c r="T27" s="3" t="s">
        <v>4</v>
      </c>
      <c r="U27" s="8">
        <v>0</v>
      </c>
      <c r="V27" s="8">
        <v>12</v>
      </c>
      <c r="W27" s="8">
        <v>20</v>
      </c>
      <c r="X27" s="8">
        <v>0</v>
      </c>
      <c r="Z27" s="57"/>
      <c r="AA27" s="1" t="s">
        <v>7</v>
      </c>
      <c r="AB27" s="21">
        <v>0</v>
      </c>
      <c r="AC27" s="21">
        <v>0</v>
      </c>
      <c r="AD27" s="21">
        <v>0</v>
      </c>
      <c r="AE27" s="21">
        <v>0</v>
      </c>
      <c r="AG27" s="57"/>
      <c r="AH27" s="1" t="s">
        <v>7</v>
      </c>
      <c r="AI27" s="21">
        <v>0</v>
      </c>
      <c r="AJ27" s="21">
        <v>0</v>
      </c>
      <c r="AK27" s="21">
        <v>0</v>
      </c>
      <c r="AL27" s="21">
        <v>0</v>
      </c>
      <c r="AN27" s="3" t="s">
        <v>4</v>
      </c>
      <c r="AO27" s="10">
        <f>$U$26</f>
        <v>0</v>
      </c>
      <c r="AP27" s="10">
        <f>$V$26</f>
        <v>12</v>
      </c>
      <c r="AQ27" s="10">
        <f>$W$26</f>
        <v>20</v>
      </c>
      <c r="AR27" s="10">
        <f>$X$26</f>
        <v>0</v>
      </c>
      <c r="AT27" s="3" t="s">
        <v>4</v>
      </c>
      <c r="AU27" s="10">
        <f t="shared" si="2"/>
        <v>0</v>
      </c>
      <c r="AV27" s="10">
        <f t="shared" si="2"/>
        <v>0</v>
      </c>
      <c r="AW27" s="10">
        <f t="shared" si="2"/>
        <v>5.2023754000000002</v>
      </c>
      <c r="AX27" s="10">
        <f>X17</f>
        <v>0</v>
      </c>
      <c r="AZ27" s="3" t="s">
        <v>4</v>
      </c>
      <c r="BA27" s="10">
        <f t="shared" si="0"/>
        <v>78.601410999999999</v>
      </c>
      <c r="BB27" s="10">
        <f t="shared" si="0"/>
        <v>110.46114</v>
      </c>
      <c r="BC27" s="10">
        <f t="shared" si="0"/>
        <v>144.96655699999999</v>
      </c>
      <c r="BD27" s="10">
        <f t="shared" si="0"/>
        <v>47.325459000000002</v>
      </c>
      <c r="BF27" s="3" t="s">
        <v>4</v>
      </c>
      <c r="BG27" s="10">
        <f t="shared" si="1"/>
        <v>8.7334900999999991</v>
      </c>
      <c r="BH27" s="10">
        <f t="shared" si="1"/>
        <v>14.432123900000001</v>
      </c>
      <c r="BI27" s="10">
        <f t="shared" si="1"/>
        <v>27.9260038</v>
      </c>
      <c r="BJ27" s="10">
        <f t="shared" si="1"/>
        <v>5.2583843999999997</v>
      </c>
      <c r="BL27" s="11">
        <f>SUM(BN21:BN24)</f>
        <v>681.2589045499999</v>
      </c>
      <c r="BM27" s="4" t="s">
        <v>43</v>
      </c>
      <c r="BN27" s="11">
        <f>P3</f>
        <v>681.25890000000004</v>
      </c>
      <c r="CD27" s="17"/>
      <c r="CE27" s="17"/>
      <c r="CF27" s="17"/>
    </row>
    <row r="28" spans="2:84" ht="16" customHeight="1">
      <c r="B28" s="54" t="s">
        <v>17</v>
      </c>
      <c r="C28" s="54"/>
      <c r="D28" s="54"/>
      <c r="E28" s="54"/>
      <c r="N28" s="3" t="s">
        <v>2</v>
      </c>
      <c r="O28" s="8">
        <v>69.796908999999999</v>
      </c>
      <c r="P28" s="8">
        <v>80</v>
      </c>
      <c r="Q28" s="8">
        <v>126.37526</v>
      </c>
      <c r="R28" s="8">
        <v>42.312457000000002</v>
      </c>
      <c r="T28" s="3" t="s">
        <v>5</v>
      </c>
      <c r="U28" s="8">
        <v>0</v>
      </c>
      <c r="V28" s="8">
        <v>12</v>
      </c>
      <c r="W28" s="8">
        <v>20</v>
      </c>
      <c r="X28" s="8">
        <v>0</v>
      </c>
      <c r="Z28" s="57"/>
      <c r="AA28" s="1" t="s">
        <v>8</v>
      </c>
      <c r="AB28" s="21">
        <v>0</v>
      </c>
      <c r="AC28" s="21">
        <v>0</v>
      </c>
      <c r="AD28" s="21">
        <v>0</v>
      </c>
      <c r="AE28" s="21">
        <v>0</v>
      </c>
      <c r="AG28" s="57"/>
      <c r="AH28" s="1" t="s">
        <v>8</v>
      </c>
      <c r="AI28" s="21">
        <v>0</v>
      </c>
      <c r="AJ28" s="21">
        <v>0</v>
      </c>
      <c r="AK28" s="21">
        <v>0</v>
      </c>
      <c r="AL28" s="21">
        <v>0</v>
      </c>
      <c r="AN28" s="3" t="s">
        <v>5</v>
      </c>
      <c r="AO28" s="10">
        <f>$U$27</f>
        <v>0</v>
      </c>
      <c r="AP28" s="10">
        <f>$V$27</f>
        <v>12</v>
      </c>
      <c r="AQ28" s="10">
        <f>$W$27</f>
        <v>20</v>
      </c>
      <c r="AR28" s="10">
        <f>$X$27</f>
        <v>0</v>
      </c>
      <c r="AT28" s="3" t="s">
        <v>5</v>
      </c>
      <c r="AU28" s="10">
        <f t="shared" si="2"/>
        <v>0</v>
      </c>
      <c r="AV28" s="10">
        <f t="shared" si="2"/>
        <v>2.4321239000000001</v>
      </c>
      <c r="AW28" s="10">
        <f t="shared" si="2"/>
        <v>7.9260038000000002</v>
      </c>
      <c r="AX28" s="10">
        <f>X18</f>
        <v>0</v>
      </c>
      <c r="AZ28" s="3" t="s">
        <v>5</v>
      </c>
      <c r="BA28" s="10">
        <f t="shared" si="0"/>
        <v>71.370214000000004</v>
      </c>
      <c r="BB28" s="10">
        <f t="shared" si="0"/>
        <v>99.839010999999999</v>
      </c>
      <c r="BC28" s="10">
        <f t="shared" si="0"/>
        <v>181.79467399999999</v>
      </c>
      <c r="BD28" s="10">
        <f t="shared" si="0"/>
        <v>42.857039999999998</v>
      </c>
      <c r="BF28" s="3" t="s">
        <v>5</v>
      </c>
      <c r="BG28" s="10">
        <f t="shared" si="1"/>
        <v>7.9300237999999998</v>
      </c>
      <c r="BH28" s="10">
        <f t="shared" si="1"/>
        <v>12.192013960000001</v>
      </c>
      <c r="BI28" s="10">
        <f t="shared" si="1"/>
        <v>31.565446000000001</v>
      </c>
      <c r="BJ28" s="10">
        <f t="shared" si="1"/>
        <v>4.7618932999999997</v>
      </c>
      <c r="CD28" s="17"/>
      <c r="CE28" s="17"/>
      <c r="CF28" s="17"/>
    </row>
    <row r="29" spans="2:84" ht="17" thickBot="1">
      <c r="B29" s="50" t="s">
        <v>15</v>
      </c>
      <c r="C29" s="50"/>
      <c r="D29" s="50" t="s">
        <v>16</v>
      </c>
      <c r="E29" s="50"/>
      <c r="N29" s="3" t="s">
        <v>3</v>
      </c>
      <c r="O29" s="8">
        <v>78.713359999999994</v>
      </c>
      <c r="P29" s="8">
        <v>126.25897999999999</v>
      </c>
      <c r="Q29" s="8">
        <v>111</v>
      </c>
      <c r="R29" s="8">
        <v>48.323611</v>
      </c>
      <c r="T29" s="9"/>
      <c r="U29" t="s">
        <v>59</v>
      </c>
      <c r="V29" t="s">
        <v>59</v>
      </c>
      <c r="W29" t="s">
        <v>59</v>
      </c>
      <c r="X29" t="s">
        <v>59</v>
      </c>
      <c r="Z29" s="57"/>
      <c r="AA29" s="1" t="s">
        <v>9</v>
      </c>
      <c r="AB29" s="22">
        <v>0</v>
      </c>
      <c r="AC29" s="22">
        <v>0</v>
      </c>
      <c r="AD29" s="22">
        <v>0</v>
      </c>
      <c r="AE29" s="22">
        <v>0</v>
      </c>
      <c r="AG29" s="57"/>
      <c r="AH29" s="1" t="s">
        <v>9</v>
      </c>
      <c r="AI29" s="22">
        <v>0</v>
      </c>
      <c r="AJ29" s="22">
        <v>0</v>
      </c>
      <c r="AK29" s="22">
        <v>4.7618932999999997</v>
      </c>
      <c r="AL29" s="22">
        <v>0</v>
      </c>
      <c r="BA29" s="7" t="s">
        <v>43</v>
      </c>
      <c r="BB29" s="7" t="s">
        <v>43</v>
      </c>
      <c r="BC29" s="7" t="s">
        <v>43</v>
      </c>
      <c r="BD29" s="7" t="s">
        <v>43</v>
      </c>
      <c r="BG29" s="7" t="s">
        <v>43</v>
      </c>
      <c r="BH29" s="7" t="s">
        <v>43</v>
      </c>
      <c r="BI29" s="7" t="s">
        <v>43</v>
      </c>
      <c r="BJ29" s="7" t="s">
        <v>43</v>
      </c>
      <c r="CD29" s="17"/>
      <c r="CE29" s="17"/>
      <c r="CF29" s="17"/>
    </row>
    <row r="30" spans="2:84" ht="18">
      <c r="B30" s="50">
        <v>1</v>
      </c>
      <c r="C30" s="50"/>
      <c r="D30" s="55">
        <v>0.55000000000000004</v>
      </c>
      <c r="E30" s="55"/>
      <c r="N30" s="3" t="s">
        <v>4</v>
      </c>
      <c r="O30" s="8">
        <v>78.601410999999999</v>
      </c>
      <c r="P30" s="8">
        <v>110.46114</v>
      </c>
      <c r="Q30" s="8">
        <v>70</v>
      </c>
      <c r="R30" s="8">
        <v>47.325459000000002</v>
      </c>
      <c r="T30" s="57" t="s">
        <v>60</v>
      </c>
      <c r="U30" s="57"/>
      <c r="V30" s="57"/>
      <c r="W30" s="57"/>
      <c r="X30" s="57"/>
      <c r="AN30" s="50" t="s">
        <v>42</v>
      </c>
      <c r="AO30" s="50"/>
      <c r="AP30" s="50"/>
      <c r="AQ30" s="50"/>
      <c r="AR30" s="50"/>
      <c r="AT30" s="50" t="s">
        <v>42</v>
      </c>
      <c r="AU30" s="50"/>
      <c r="AV30" s="50"/>
      <c r="AW30" s="50"/>
      <c r="AX30" s="50"/>
      <c r="AZ30" s="39" t="s">
        <v>28</v>
      </c>
      <c r="BA30" s="40"/>
      <c r="BB30" s="40"/>
      <c r="BC30" s="40"/>
      <c r="BD30" s="41"/>
      <c r="BF30" s="39" t="s">
        <v>29</v>
      </c>
      <c r="BG30" s="40"/>
      <c r="BH30" s="40"/>
      <c r="BI30" s="40"/>
      <c r="BJ30" s="41"/>
      <c r="CD30" s="17"/>
      <c r="CE30" s="17"/>
      <c r="CF30" s="17"/>
    </row>
    <row r="31" spans="2:84">
      <c r="B31" s="50">
        <v>2</v>
      </c>
      <c r="C31" s="50"/>
      <c r="D31" s="55">
        <v>0.2</v>
      </c>
      <c r="E31" s="55"/>
      <c r="N31" s="3" t="s">
        <v>5</v>
      </c>
      <c r="O31" s="8">
        <v>0</v>
      </c>
      <c r="P31" s="8">
        <v>0</v>
      </c>
      <c r="Q31" s="8">
        <v>80.881523999999999</v>
      </c>
      <c r="R31" s="8">
        <v>0</v>
      </c>
      <c r="T31" s="3"/>
      <c r="U31" s="3" t="s">
        <v>6</v>
      </c>
      <c r="V31" s="3" t="s">
        <v>7</v>
      </c>
      <c r="W31" s="3" t="s">
        <v>8</v>
      </c>
      <c r="X31" s="3" t="s">
        <v>9</v>
      </c>
      <c r="AN31" s="3"/>
      <c r="AO31" s="3" t="s">
        <v>6</v>
      </c>
      <c r="AP31" s="3" t="s">
        <v>7</v>
      </c>
      <c r="AQ31" s="3" t="s">
        <v>8</v>
      </c>
      <c r="AR31" s="3" t="s">
        <v>9</v>
      </c>
      <c r="AT31" s="3"/>
      <c r="AU31" s="3" t="s">
        <v>6</v>
      </c>
      <c r="AV31" s="3" t="s">
        <v>7</v>
      </c>
      <c r="AW31" s="3" t="s">
        <v>8</v>
      </c>
      <c r="AX31" s="3" t="s">
        <v>9</v>
      </c>
      <c r="AZ31" s="3"/>
      <c r="BA31" s="3" t="s">
        <v>6</v>
      </c>
      <c r="BB31" s="3" t="s">
        <v>7</v>
      </c>
      <c r="BC31" s="3" t="s">
        <v>8</v>
      </c>
      <c r="BD31" s="3" t="s">
        <v>9</v>
      </c>
      <c r="BF31" s="3"/>
      <c r="BG31" s="3" t="s">
        <v>6</v>
      </c>
      <c r="BH31" s="3" t="s">
        <v>7</v>
      </c>
      <c r="BI31" s="3" t="s">
        <v>8</v>
      </c>
      <c r="BJ31" s="3" t="s">
        <v>9</v>
      </c>
      <c r="BY31" s="17"/>
      <c r="BZ31" s="17"/>
      <c r="CA31" s="17"/>
      <c r="CB31" s="17"/>
      <c r="CC31" s="17"/>
      <c r="CD31" s="17"/>
      <c r="CE31" s="17"/>
      <c r="CF31" s="17"/>
    </row>
    <row r="32" spans="2:84">
      <c r="B32" s="50">
        <v>3</v>
      </c>
      <c r="C32" s="50"/>
      <c r="D32" s="55">
        <v>0.25</v>
      </c>
      <c r="E32" s="55"/>
      <c r="T32" s="3" t="s">
        <v>0</v>
      </c>
      <c r="U32" s="4">
        <f t="shared" ref="U32:U37" si="4">$K$4</f>
        <v>0</v>
      </c>
      <c r="V32" s="4">
        <f>$K$5</f>
        <v>12</v>
      </c>
      <c r="W32" s="4">
        <f>$K$6</f>
        <v>20</v>
      </c>
      <c r="X32" s="4">
        <f>$K$7</f>
        <v>0</v>
      </c>
      <c r="AN32" s="3" t="s">
        <v>0</v>
      </c>
      <c r="AO32" s="10">
        <f>U10</f>
        <v>71.370214000000004</v>
      </c>
      <c r="AP32" s="10">
        <f>V10</f>
        <v>99.839010999999999</v>
      </c>
      <c r="AQ32" s="10">
        <f>W10</f>
        <v>100.91315</v>
      </c>
      <c r="AR32" s="10">
        <f>X10</f>
        <v>42.857039999999998</v>
      </c>
      <c r="AT32" s="3" t="s">
        <v>0</v>
      </c>
      <c r="AU32" s="10">
        <f t="shared" ref="AU32:AX37" si="5">SUM(AU5,AU14,AU23)</f>
        <v>4.3946624563999999</v>
      </c>
      <c r="AV32" s="10">
        <f t="shared" si="5"/>
        <v>13.764392417600002</v>
      </c>
      <c r="AW32" s="10">
        <f t="shared" si="5"/>
        <v>23.261172962650001</v>
      </c>
      <c r="AX32" s="10">
        <f t="shared" si="5"/>
        <v>2.7127920183500005</v>
      </c>
      <c r="AZ32" s="3" t="s">
        <v>0</v>
      </c>
      <c r="BA32" s="10">
        <f>$O$8</f>
        <v>110.92218</v>
      </c>
      <c r="BB32" s="10">
        <f>$P$8</f>
        <v>162.62020000000001</v>
      </c>
      <c r="BC32" s="10">
        <f>$Q$8</f>
        <v>183.31764999999999</v>
      </c>
      <c r="BD32" s="10">
        <f>$R$8</f>
        <v>67.272167999999994</v>
      </c>
      <c r="BF32" s="3" t="s">
        <v>0</v>
      </c>
      <c r="BG32" s="10">
        <f>$O$17</f>
        <v>4.3946623999999996</v>
      </c>
      <c r="BH32" s="10">
        <f>$P$17</f>
        <v>13.764392000000001</v>
      </c>
      <c r="BI32" s="10">
        <f>$Q$17</f>
        <v>23.261172999999999</v>
      </c>
      <c r="BJ32" s="10">
        <f>$R$17</f>
        <v>2.7127919999999999</v>
      </c>
      <c r="BY32" s="17"/>
      <c r="BZ32" s="17"/>
      <c r="CA32" s="17"/>
      <c r="CB32" s="17"/>
      <c r="CC32" s="17"/>
      <c r="CD32" s="17"/>
      <c r="CE32" s="17"/>
      <c r="CF32" s="17"/>
    </row>
    <row r="33" spans="2:84">
      <c r="T33" s="3" t="s">
        <v>1</v>
      </c>
      <c r="U33" s="4">
        <f t="shared" si="4"/>
        <v>0</v>
      </c>
      <c r="V33" s="4">
        <f t="shared" ref="V33:V37" si="6">$K$5</f>
        <v>12</v>
      </c>
      <c r="W33" s="4">
        <f t="shared" ref="W33:W37" si="7">$K$6</f>
        <v>20</v>
      </c>
      <c r="X33" s="4">
        <f t="shared" ref="X33:X37" si="8">$K$7</f>
        <v>0</v>
      </c>
      <c r="AN33" s="3" t="s">
        <v>1</v>
      </c>
      <c r="AO33" s="10">
        <f t="shared" ref="AO33:AR37" si="9">U5</f>
        <v>10.922176</v>
      </c>
      <c r="AP33" s="10">
        <f t="shared" si="9"/>
        <v>0</v>
      </c>
      <c r="AQ33" s="10">
        <f t="shared" si="9"/>
        <v>88.317648000000005</v>
      </c>
      <c r="AR33" s="10">
        <f t="shared" si="9"/>
        <v>0</v>
      </c>
      <c r="AT33" s="3" t="s">
        <v>1</v>
      </c>
      <c r="AU33" s="10">
        <f t="shared" si="5"/>
        <v>7.9144101191999994</v>
      </c>
      <c r="AV33" s="10">
        <f t="shared" si="5"/>
        <v>11.999999961800002</v>
      </c>
      <c r="AW33" s="10">
        <f t="shared" si="5"/>
        <v>19.999999904750002</v>
      </c>
      <c r="AX33" s="10">
        <f t="shared" si="5"/>
        <v>4.8650208842500007</v>
      </c>
      <c r="AZ33" s="3" t="s">
        <v>1</v>
      </c>
      <c r="BA33" s="10">
        <f>$O$9</f>
        <v>82.151866999999996</v>
      </c>
      <c r="BB33" s="10">
        <f>$P$9</f>
        <v>104.12047</v>
      </c>
      <c r="BC33" s="10">
        <f>$Q$9</f>
        <v>195</v>
      </c>
      <c r="BD33" s="10">
        <f>$R$9</f>
        <v>43.785187999999998</v>
      </c>
      <c r="BF33" s="3" t="s">
        <v>1</v>
      </c>
      <c r="BG33" s="10">
        <f>$O$18</f>
        <v>7.9144100999999996</v>
      </c>
      <c r="BH33" s="10">
        <f>$P$18</f>
        <v>12</v>
      </c>
      <c r="BI33" s="10">
        <f>$Q$18</f>
        <v>20</v>
      </c>
      <c r="BJ33" s="10">
        <f>$R$18</f>
        <v>4.8650209000000002</v>
      </c>
      <c r="BY33" s="17"/>
      <c r="BZ33" s="17"/>
      <c r="CA33" s="17"/>
      <c r="CB33" s="17"/>
      <c r="CC33" s="17"/>
      <c r="CD33" s="17"/>
      <c r="CE33" s="17"/>
      <c r="CF33" s="17"/>
    </row>
    <row r="34" spans="2:84">
      <c r="T34" s="3" t="s">
        <v>2</v>
      </c>
      <c r="U34" s="4">
        <f t="shared" si="4"/>
        <v>0</v>
      </c>
      <c r="V34" s="4">
        <f t="shared" si="6"/>
        <v>12</v>
      </c>
      <c r="W34" s="4">
        <f t="shared" si="7"/>
        <v>20</v>
      </c>
      <c r="X34" s="4">
        <f t="shared" si="8"/>
        <v>0</v>
      </c>
      <c r="AN34" s="3" t="s">
        <v>2</v>
      </c>
      <c r="AO34" s="10">
        <f t="shared" si="9"/>
        <v>0</v>
      </c>
      <c r="AP34" s="10">
        <f t="shared" si="9"/>
        <v>0</v>
      </c>
      <c r="AQ34" s="10">
        <f t="shared" si="9"/>
        <v>0</v>
      </c>
      <c r="AR34" s="10">
        <f t="shared" si="9"/>
        <v>0</v>
      </c>
      <c r="AT34" s="3" t="s">
        <v>2</v>
      </c>
      <c r="AU34" s="10">
        <f t="shared" si="5"/>
        <v>7.7552120995000013</v>
      </c>
      <c r="AV34" s="10">
        <f t="shared" si="5"/>
        <v>12.000000018500003</v>
      </c>
      <c r="AW34" s="10">
        <f t="shared" si="5"/>
        <v>22.220884054000003</v>
      </c>
      <c r="AX34" s="10">
        <f t="shared" si="5"/>
        <v>4.7013841630000002</v>
      </c>
      <c r="AZ34" s="3" t="s">
        <v>2</v>
      </c>
      <c r="BA34" s="10">
        <f>$O$10</f>
        <v>69.796908999999999</v>
      </c>
      <c r="BB34" s="10">
        <f>$P$10</f>
        <v>98.597819999999999</v>
      </c>
      <c r="BC34" s="10">
        <f>$Q$10</f>
        <v>126.37526</v>
      </c>
      <c r="BD34" s="10">
        <f>$R$10</f>
        <v>42.312457000000002</v>
      </c>
      <c r="BF34" s="3" t="s">
        <v>2</v>
      </c>
      <c r="BG34" s="10">
        <f>$O$19</f>
        <v>7.7552120999999996</v>
      </c>
      <c r="BH34" s="10">
        <f>$P$19</f>
        <v>12</v>
      </c>
      <c r="BI34" s="10">
        <f>$Q$19</f>
        <v>22.220884000000002</v>
      </c>
      <c r="BJ34" s="10">
        <f>$R$19</f>
        <v>4.7013841999999997</v>
      </c>
      <c r="BY34" s="17"/>
      <c r="BZ34" s="17"/>
      <c r="CA34" s="17"/>
      <c r="CB34" s="17"/>
      <c r="CC34" s="17"/>
      <c r="CD34" s="17"/>
      <c r="CE34" s="17"/>
      <c r="CF34" s="17"/>
    </row>
    <row r="35" spans="2:84">
      <c r="T35" s="3" t="s">
        <v>3</v>
      </c>
      <c r="U35" s="4">
        <f t="shared" si="4"/>
        <v>0</v>
      </c>
      <c r="V35" s="4">
        <f t="shared" si="6"/>
        <v>12</v>
      </c>
      <c r="W35" s="4">
        <f t="shared" si="7"/>
        <v>20</v>
      </c>
      <c r="X35" s="4">
        <f t="shared" si="8"/>
        <v>0</v>
      </c>
      <c r="AN35" s="3" t="s">
        <v>3</v>
      </c>
      <c r="AO35" s="10">
        <f t="shared" si="9"/>
        <v>0</v>
      </c>
      <c r="AP35" s="10">
        <f t="shared" si="9"/>
        <v>18.597819999999999</v>
      </c>
      <c r="AQ35" s="10">
        <f t="shared" si="9"/>
        <v>0</v>
      </c>
      <c r="AR35" s="10">
        <f t="shared" si="9"/>
        <v>0</v>
      </c>
      <c r="AT35" s="3" t="s">
        <v>3</v>
      </c>
      <c r="AU35" s="10">
        <f t="shared" si="5"/>
        <v>8.7459289036000012</v>
      </c>
      <c r="AV35" s="10">
        <f t="shared" si="5"/>
        <v>12.000000018400003</v>
      </c>
      <c r="AW35" s="10">
        <f t="shared" si="5"/>
        <v>25.202375491150001</v>
      </c>
      <c r="AX35" s="10">
        <f t="shared" si="5"/>
        <v>5.3692901168500002</v>
      </c>
      <c r="AZ35" s="3" t="s">
        <v>3</v>
      </c>
      <c r="BA35" s="10">
        <f>$O$11</f>
        <v>78.713359999999994</v>
      </c>
      <c r="BB35" s="10">
        <f>$P$11</f>
        <v>126.25897999999999</v>
      </c>
      <c r="BC35" s="10">
        <f>$Q$11</f>
        <v>127.0629</v>
      </c>
      <c r="BD35" s="10">
        <f>$R$11</f>
        <v>48.323611</v>
      </c>
      <c r="BF35" s="3" t="s">
        <v>3</v>
      </c>
      <c r="BG35" s="10">
        <f>$O$20</f>
        <v>8.7459288999999991</v>
      </c>
      <c r="BH35" s="10">
        <f>$P$20</f>
        <v>12</v>
      </c>
      <c r="BI35" s="10">
        <f>$Q$20</f>
        <v>25.202375</v>
      </c>
      <c r="BJ35" s="10">
        <f>$R$20</f>
        <v>5.3692900999999997</v>
      </c>
      <c r="BY35" s="17"/>
      <c r="BZ35" s="17"/>
      <c r="CA35" s="17"/>
      <c r="CB35" s="17"/>
      <c r="CC35" s="17"/>
      <c r="CD35" s="17"/>
      <c r="CE35" s="17"/>
      <c r="CF35" s="17"/>
    </row>
    <row r="36" spans="2:84">
      <c r="B36" s="56" t="s">
        <v>52</v>
      </c>
      <c r="C36" s="56"/>
      <c r="T36" s="3" t="s">
        <v>4</v>
      </c>
      <c r="U36" s="4">
        <f t="shared" si="4"/>
        <v>0</v>
      </c>
      <c r="V36" s="4">
        <f t="shared" si="6"/>
        <v>12</v>
      </c>
      <c r="W36" s="4">
        <f t="shared" si="7"/>
        <v>20</v>
      </c>
      <c r="X36" s="4">
        <f t="shared" si="8"/>
        <v>0</v>
      </c>
      <c r="AN36" s="3" t="s">
        <v>4</v>
      </c>
      <c r="AO36" s="10">
        <f t="shared" si="9"/>
        <v>0</v>
      </c>
      <c r="AP36" s="10">
        <f t="shared" si="9"/>
        <v>0</v>
      </c>
      <c r="AQ36" s="10">
        <f t="shared" si="9"/>
        <v>16.062899000000002</v>
      </c>
      <c r="AR36" s="10">
        <f t="shared" si="9"/>
        <v>0</v>
      </c>
      <c r="AT36" s="3" t="s">
        <v>4</v>
      </c>
      <c r="AU36" s="10">
        <f t="shared" si="5"/>
        <v>8.7334901160999987</v>
      </c>
      <c r="AV36" s="10">
        <f t="shared" si="5"/>
        <v>14.432123971900001</v>
      </c>
      <c r="AW36" s="10">
        <f t="shared" si="5"/>
        <v>27.926003896150004</v>
      </c>
      <c r="AX36" s="10">
        <f t="shared" si="5"/>
        <v>5.2583843658500005</v>
      </c>
      <c r="AZ36" s="3" t="s">
        <v>4</v>
      </c>
      <c r="BA36" s="10">
        <f>$O$12</f>
        <v>78.601410999999999</v>
      </c>
      <c r="BB36" s="10">
        <f>$P$12</f>
        <v>110.46114</v>
      </c>
      <c r="BC36" s="10">
        <f>$Q$12</f>
        <v>144.96655999999999</v>
      </c>
      <c r="BD36" s="10">
        <f>$R$12</f>
        <v>47.325459000000002</v>
      </c>
      <c r="BF36" s="3" t="s">
        <v>4</v>
      </c>
      <c r="BG36" s="10">
        <f>$O$21</f>
        <v>8.7334900999999991</v>
      </c>
      <c r="BH36" s="10">
        <f>$P$21</f>
        <v>14.432124</v>
      </c>
      <c r="BI36" s="10">
        <f>$Q$21</f>
        <v>27.926003999999999</v>
      </c>
      <c r="BJ36" s="10">
        <f>$R$21</f>
        <v>5.2583843999999997</v>
      </c>
      <c r="BY36" s="17"/>
      <c r="BZ36" s="17"/>
      <c r="CA36" s="17"/>
      <c r="CB36" s="17"/>
      <c r="CC36" s="17"/>
      <c r="CD36" s="17"/>
      <c r="CE36" s="17"/>
      <c r="CF36" s="17"/>
    </row>
    <row r="37" spans="2:84">
      <c r="I37" s="54" t="s">
        <v>62</v>
      </c>
      <c r="J37" s="54"/>
      <c r="L37" s="54" t="s">
        <v>63</v>
      </c>
      <c r="M37" s="54"/>
      <c r="T37" s="3" t="s">
        <v>5</v>
      </c>
      <c r="U37" s="4">
        <f t="shared" si="4"/>
        <v>0</v>
      </c>
      <c r="V37" s="4">
        <f t="shared" si="6"/>
        <v>12</v>
      </c>
      <c r="W37" s="4">
        <f t="shared" si="7"/>
        <v>20</v>
      </c>
      <c r="X37" s="4">
        <f t="shared" si="8"/>
        <v>0</v>
      </c>
      <c r="AN37" s="3" t="s">
        <v>5</v>
      </c>
      <c r="AO37" s="10">
        <f t="shared" si="9"/>
        <v>0</v>
      </c>
      <c r="AP37" s="10">
        <f t="shared" si="9"/>
        <v>0</v>
      </c>
      <c r="AQ37" s="10">
        <f t="shared" si="9"/>
        <v>74.966556999999995</v>
      </c>
      <c r="AR37" s="10">
        <f t="shared" si="9"/>
        <v>0</v>
      </c>
      <c r="AT37" s="3" t="s">
        <v>5</v>
      </c>
      <c r="AU37" s="10">
        <f t="shared" si="5"/>
        <v>7.9300237991999998</v>
      </c>
      <c r="AV37" s="10">
        <f t="shared" si="5"/>
        <v>12.192014037800003</v>
      </c>
      <c r="AW37" s="10">
        <f t="shared" si="5"/>
        <v>31.565446288299999</v>
      </c>
      <c r="AX37" s="10">
        <f t="shared" si="5"/>
        <v>4.761893294700001</v>
      </c>
      <c r="AZ37" s="3" t="s">
        <v>5</v>
      </c>
      <c r="BA37" s="10">
        <f>$O$13</f>
        <v>71.370214000000004</v>
      </c>
      <c r="BB37" s="10">
        <f>$P$13</f>
        <v>99.839010999999999</v>
      </c>
      <c r="BC37" s="10">
        <f>$Q$13</f>
        <v>181.79467</v>
      </c>
      <c r="BD37" s="10">
        <f>$R$13</f>
        <v>42.857039999999998</v>
      </c>
      <c r="BF37" s="3" t="s">
        <v>5</v>
      </c>
      <c r="BG37" s="10">
        <f>$O$22</f>
        <v>7.9300237999999998</v>
      </c>
      <c r="BH37" s="10">
        <f>$P$22</f>
        <v>12.192014</v>
      </c>
      <c r="BI37" s="10">
        <f>$Q$22</f>
        <v>31.565446000000001</v>
      </c>
      <c r="BJ37" s="10">
        <f>$R$22</f>
        <v>4.7618932999999997</v>
      </c>
      <c r="BY37" s="17"/>
      <c r="BZ37" s="17"/>
      <c r="CA37" s="17"/>
      <c r="CB37" s="17"/>
      <c r="CC37" s="17"/>
      <c r="CD37" s="17"/>
      <c r="CE37" s="17"/>
      <c r="CF37" s="17"/>
    </row>
    <row r="38" spans="2:84">
      <c r="B38" s="3" t="s">
        <v>53</v>
      </c>
      <c r="C38" s="12">
        <f>L56+L65-G44</f>
        <v>119302.04362227501</v>
      </c>
      <c r="E38" s="51" t="s">
        <v>54</v>
      </c>
      <c r="F38" s="51"/>
      <c r="G38" s="52">
        <f>SUMPRODUCT($D$23:$G$26,$AB$6:$AE$9)+SUMPRODUCT($D$23:$G$26,$AB$10:$AE$13)+SUMPRODUCT($D$23:$G$26,$AB$14:$AE$17)+SUMPRODUCT($D$23:$G$26,$AB$18:$AE$21)+SUMPRODUCT($D$23:$G$26,$AB$22:$AE$25)+SUMPRODUCT($D$23:$G$26,$AB$26:$AE$29)</f>
        <v>0</v>
      </c>
      <c r="I38" s="54"/>
      <c r="J38" s="54"/>
      <c r="L38" s="54"/>
      <c r="M38" s="54"/>
      <c r="AU38" s="7" t="s">
        <v>43</v>
      </c>
      <c r="AV38" s="7" t="s">
        <v>43</v>
      </c>
      <c r="AW38" s="7" t="s">
        <v>43</v>
      </c>
      <c r="AX38" s="7" t="s">
        <v>43</v>
      </c>
      <c r="BY38" s="17"/>
      <c r="BZ38" s="17"/>
      <c r="CA38" s="17"/>
      <c r="CB38" s="17"/>
      <c r="CC38" s="17"/>
      <c r="CD38" s="17"/>
      <c r="CE38" s="17"/>
      <c r="CF38" s="17"/>
    </row>
    <row r="39" spans="2:84" ht="18">
      <c r="E39" s="51"/>
      <c r="F39" s="51"/>
      <c r="G39" s="52"/>
      <c r="I39" s="4" t="s">
        <v>15</v>
      </c>
      <c r="J39" s="4" t="s">
        <v>25</v>
      </c>
      <c r="L39" s="4" t="s">
        <v>15</v>
      </c>
      <c r="M39" s="4" t="s">
        <v>25</v>
      </c>
      <c r="AN39" s="50" t="s">
        <v>46</v>
      </c>
      <c r="AO39" s="50"/>
      <c r="AP39" s="50"/>
      <c r="AQ39" s="50"/>
      <c r="AR39" s="50"/>
      <c r="AT39" s="39" t="s">
        <v>29</v>
      </c>
      <c r="AU39" s="40"/>
      <c r="AV39" s="40"/>
      <c r="AW39" s="40"/>
      <c r="AX39" s="41"/>
      <c r="BY39" s="17"/>
      <c r="BZ39" s="17"/>
      <c r="CA39" s="17"/>
      <c r="CB39" s="17"/>
      <c r="CC39" s="17"/>
      <c r="CD39" s="17"/>
      <c r="CE39" s="17"/>
      <c r="CF39" s="17"/>
    </row>
    <row r="40" spans="2:84">
      <c r="I40" s="4">
        <v>1</v>
      </c>
      <c r="J40" s="10">
        <f>$K$12-$J$24+10</f>
        <v>60</v>
      </c>
      <c r="L40" s="4">
        <v>1</v>
      </c>
      <c r="M40" s="10">
        <f>$J$12-$J$24+10</f>
        <v>40</v>
      </c>
      <c r="AN40" s="3"/>
      <c r="AO40" s="3" t="s">
        <v>6</v>
      </c>
      <c r="AP40" s="3" t="s">
        <v>7</v>
      </c>
      <c r="AQ40" s="3" t="s">
        <v>8</v>
      </c>
      <c r="AR40" s="3" t="s">
        <v>9</v>
      </c>
      <c r="AT40" s="3"/>
      <c r="AU40" s="3" t="s">
        <v>6</v>
      </c>
      <c r="AV40" s="3" t="s">
        <v>7</v>
      </c>
      <c r="AW40" s="3" t="s">
        <v>8</v>
      </c>
      <c r="AX40" s="3" t="s">
        <v>9</v>
      </c>
      <c r="BY40" s="17"/>
      <c r="BZ40" s="17"/>
      <c r="CA40" s="17"/>
      <c r="CB40" s="17"/>
      <c r="CC40" s="17"/>
      <c r="CD40" s="17"/>
      <c r="CE40" s="17"/>
      <c r="CF40" s="17"/>
    </row>
    <row r="41" spans="2:84">
      <c r="E41" s="51" t="s">
        <v>55</v>
      </c>
      <c r="F41" s="51"/>
      <c r="G41" s="52">
        <f>SUMPRODUCT($D$23:$G$26,$AI$6:$AL$9)+SUMPRODUCT($D$23:$G$26,$AI$10:$AL$13)+SUMPRODUCT($D$23:$G$26,$AI$14:$AL$17)+SUMPRODUCT($D$23:$G$26,$AI$18:$AL$21)+SUMPRODUCT($D$23:$G$26,$AI$22:$AL$25)+SUMPRODUCT($D$23:$G$26,$AI$26:$AL$29)</f>
        <v>1904.2207094999999</v>
      </c>
      <c r="I41" s="4">
        <v>2</v>
      </c>
      <c r="J41" s="10">
        <f>$K$13-$J$25+10</f>
        <v>85</v>
      </c>
      <c r="L41" s="4">
        <v>2</v>
      </c>
      <c r="M41" s="10">
        <f>$J$13-$J$25+10</f>
        <v>55</v>
      </c>
      <c r="AN41" s="3" t="s">
        <v>0</v>
      </c>
      <c r="AO41" s="10">
        <f t="shared" ref="AO41:AP46" si="10">SUM(AO5,AO14,AO23,AO32)</f>
        <v>110.9221761076</v>
      </c>
      <c r="AP41" s="10">
        <f t="shared" si="10"/>
        <v>162.6202029184</v>
      </c>
      <c r="AQ41" s="10">
        <f t="shared" ref="AQ41:AR46" si="11">SUM(AQ5,AQ14,AQ23,AQ32)</f>
        <v>183.31765296385001</v>
      </c>
      <c r="AR41" s="10">
        <f t="shared" si="11"/>
        <v>67.272168165149992</v>
      </c>
      <c r="AT41" s="3" t="s">
        <v>0</v>
      </c>
      <c r="AU41" s="10">
        <f>$O$17</f>
        <v>4.3946623999999996</v>
      </c>
      <c r="AV41" s="10">
        <f>$P$17</f>
        <v>13.764392000000001</v>
      </c>
      <c r="AW41" s="10">
        <f>$Q$17</f>
        <v>23.261172999999999</v>
      </c>
      <c r="AX41" s="10">
        <f>$R$17</f>
        <v>2.7127919999999999</v>
      </c>
      <c r="BY41" s="17"/>
      <c r="BZ41" s="17"/>
      <c r="CA41" s="17"/>
      <c r="CB41" s="17"/>
      <c r="CC41" s="17"/>
      <c r="CD41" s="17"/>
      <c r="CE41" s="17"/>
      <c r="CF41" s="17"/>
    </row>
    <row r="42" spans="2:84">
      <c r="E42" s="51"/>
      <c r="F42" s="51"/>
      <c r="G42" s="52"/>
      <c r="I42" s="4">
        <v>3</v>
      </c>
      <c r="J42" s="10">
        <f>$K$14-$J$26+10</f>
        <v>130</v>
      </c>
      <c r="L42" s="4">
        <v>3</v>
      </c>
      <c r="M42" s="10">
        <f>$J$14-$J$26+10</f>
        <v>100</v>
      </c>
      <c r="AN42" s="3" t="s">
        <v>1</v>
      </c>
      <c r="AO42" s="10">
        <f t="shared" si="10"/>
        <v>82.151867072800002</v>
      </c>
      <c r="AP42" s="10">
        <f t="shared" si="10"/>
        <v>104.12046805620002</v>
      </c>
      <c r="AQ42" s="10">
        <f t="shared" si="11"/>
        <v>194.99999964275003</v>
      </c>
      <c r="AR42" s="10">
        <f t="shared" si="11"/>
        <v>43.785187958250006</v>
      </c>
      <c r="AT42" s="3" t="s">
        <v>1</v>
      </c>
      <c r="AU42" s="10">
        <f>$O$18</f>
        <v>7.9144100999999996</v>
      </c>
      <c r="AV42" s="10">
        <f>$P$18</f>
        <v>12</v>
      </c>
      <c r="AW42" s="10">
        <f>$Q$18</f>
        <v>20</v>
      </c>
      <c r="AX42" s="10">
        <f>$R$18</f>
        <v>4.8650209000000002</v>
      </c>
      <c r="BY42" s="17"/>
      <c r="BZ42" s="17"/>
      <c r="CA42" s="17"/>
      <c r="CB42" s="17"/>
      <c r="CC42" s="17"/>
      <c r="CD42" s="17"/>
      <c r="CE42" s="17"/>
      <c r="CF42" s="17"/>
    </row>
    <row r="43" spans="2:84">
      <c r="AN43" s="3" t="s">
        <v>2</v>
      </c>
      <c r="AO43" s="10">
        <f t="shared" si="10"/>
        <v>69.79690889550001</v>
      </c>
      <c r="AP43" s="10">
        <f t="shared" si="10"/>
        <v>98.597820166500028</v>
      </c>
      <c r="AQ43" s="10">
        <f t="shared" si="11"/>
        <v>126.37525748600001</v>
      </c>
      <c r="AR43" s="10">
        <f t="shared" si="11"/>
        <v>42.312457467000002</v>
      </c>
      <c r="AT43" s="3" t="s">
        <v>2</v>
      </c>
      <c r="AU43" s="10">
        <f>$O$19</f>
        <v>7.7552120999999996</v>
      </c>
      <c r="AV43" s="10">
        <f>$P$19</f>
        <v>12</v>
      </c>
      <c r="AW43" s="10">
        <f>$Q$19</f>
        <v>22.220884000000002</v>
      </c>
      <c r="AX43" s="10">
        <f>$R$19</f>
        <v>4.7013841999999997</v>
      </c>
      <c r="BY43" s="17"/>
      <c r="BZ43" s="17"/>
      <c r="CA43" s="17"/>
      <c r="CB43" s="17"/>
      <c r="CC43" s="17"/>
      <c r="CD43" s="17"/>
      <c r="CE43" s="17"/>
      <c r="CF43" s="17"/>
    </row>
    <row r="44" spans="2:84">
      <c r="E44" s="53" t="s">
        <v>56</v>
      </c>
      <c r="F44" s="53"/>
      <c r="G44" s="13">
        <f>G38+G41+(15*P3)</f>
        <v>12123.104209499999</v>
      </c>
      <c r="I44" s="54" t="s">
        <v>64</v>
      </c>
      <c r="J44" s="54"/>
      <c r="L44" s="54" t="s">
        <v>65</v>
      </c>
      <c r="M44" s="54"/>
      <c r="AN44" s="3" t="s">
        <v>3</v>
      </c>
      <c r="AO44" s="10">
        <f t="shared" si="10"/>
        <v>78.713360132399998</v>
      </c>
      <c r="AP44" s="10">
        <f t="shared" si="10"/>
        <v>126.25897676560002</v>
      </c>
      <c r="AQ44" s="10">
        <f t="shared" si="11"/>
        <v>127.06289922035</v>
      </c>
      <c r="AR44" s="10">
        <f t="shared" si="11"/>
        <v>48.323611051650005</v>
      </c>
      <c r="AT44" s="3" t="s">
        <v>3</v>
      </c>
      <c r="AU44" s="10">
        <f>$O$20</f>
        <v>8.7459288999999991</v>
      </c>
      <c r="AV44" s="10">
        <f>$P$20</f>
        <v>12</v>
      </c>
      <c r="AW44" s="10">
        <f>$Q$20</f>
        <v>25.202375</v>
      </c>
      <c r="AX44" s="10">
        <f>$R$20</f>
        <v>5.3692900999999997</v>
      </c>
      <c r="BY44" s="17"/>
      <c r="BZ44" s="17"/>
      <c r="CA44" s="17"/>
      <c r="CB44" s="17"/>
      <c r="CC44" s="17"/>
      <c r="CD44" s="17"/>
      <c r="CE44" s="17"/>
      <c r="CF44" s="17"/>
    </row>
    <row r="45" spans="2:84">
      <c r="I45" s="54"/>
      <c r="J45" s="54"/>
      <c r="L45" s="54"/>
      <c r="M45" s="54"/>
      <c r="AN45" s="3" t="s">
        <v>4</v>
      </c>
      <c r="AO45" s="10">
        <f t="shared" si="10"/>
        <v>78.60141104489999</v>
      </c>
      <c r="AP45" s="10">
        <f t="shared" si="10"/>
        <v>110.46114184710001</v>
      </c>
      <c r="AQ45" s="10">
        <f t="shared" si="11"/>
        <v>144.96655836535001</v>
      </c>
      <c r="AR45" s="10">
        <f t="shared" si="11"/>
        <v>47.325459292650002</v>
      </c>
      <c r="AT45" s="3" t="s">
        <v>4</v>
      </c>
      <c r="AU45" s="10">
        <f>$O$21</f>
        <v>8.7334900999999991</v>
      </c>
      <c r="AV45" s="10">
        <f>$P$21</f>
        <v>14.432124</v>
      </c>
      <c r="AW45" s="10">
        <f>$Q$21</f>
        <v>27.926003999999999</v>
      </c>
      <c r="AX45" s="10">
        <f>$R$21</f>
        <v>5.2583843999999997</v>
      </c>
      <c r="BY45" s="17"/>
      <c r="BZ45" s="17"/>
      <c r="CA45" s="17"/>
      <c r="CB45" s="17"/>
      <c r="CC45" s="17"/>
      <c r="CD45" s="17"/>
      <c r="CE45" s="17"/>
      <c r="CF45" s="17"/>
    </row>
    <row r="46" spans="2:84">
      <c r="I46" s="4" t="s">
        <v>15</v>
      </c>
      <c r="J46" s="4" t="s">
        <v>25</v>
      </c>
      <c r="L46" s="4" t="s">
        <v>15</v>
      </c>
      <c r="M46" s="4" t="s">
        <v>25</v>
      </c>
      <c r="AN46" s="3" t="s">
        <v>5</v>
      </c>
      <c r="AO46" s="10">
        <f t="shared" si="10"/>
        <v>71.370214192799992</v>
      </c>
      <c r="AP46" s="10">
        <f t="shared" si="10"/>
        <v>99.839011240200023</v>
      </c>
      <c r="AQ46" s="10">
        <f t="shared" si="11"/>
        <v>181.79466889470001</v>
      </c>
      <c r="AR46" s="10">
        <f t="shared" si="11"/>
        <v>42.857039652300003</v>
      </c>
      <c r="AT46" s="3" t="s">
        <v>5</v>
      </c>
      <c r="AU46" s="10">
        <f>$O$22</f>
        <v>7.9300237999999998</v>
      </c>
      <c r="AV46" s="10">
        <f>$P$22</f>
        <v>12.192014</v>
      </c>
      <c r="AW46" s="10">
        <f>$Q$22</f>
        <v>31.565446000000001</v>
      </c>
      <c r="AX46" s="10">
        <f>$R$22</f>
        <v>4.7618932999999997</v>
      </c>
      <c r="BY46" s="17"/>
      <c r="BZ46" s="17"/>
      <c r="CA46" s="17"/>
      <c r="CB46" s="17"/>
      <c r="CC46" s="17"/>
      <c r="CD46" s="17"/>
      <c r="CE46" s="17"/>
      <c r="CF46" s="17"/>
    </row>
    <row r="47" spans="2:84">
      <c r="I47" s="4">
        <v>1</v>
      </c>
      <c r="J47" s="10">
        <f>$K$12-$J$24-10</f>
        <v>40</v>
      </c>
      <c r="L47" s="4">
        <v>1</v>
      </c>
      <c r="M47" s="10">
        <f>$J$12-$J$24-10</f>
        <v>20</v>
      </c>
      <c r="AO47" s="7" t="s">
        <v>43</v>
      </c>
      <c r="AP47" s="7" t="s">
        <v>43</v>
      </c>
      <c r="AQ47" s="7" t="s">
        <v>43</v>
      </c>
      <c r="AR47" s="7" t="s">
        <v>43</v>
      </c>
      <c r="BY47" s="17"/>
      <c r="BZ47" s="17"/>
      <c r="CA47" s="17"/>
      <c r="CB47" s="17"/>
      <c r="CC47" s="17"/>
      <c r="CD47" s="17"/>
      <c r="CE47" s="17"/>
      <c r="CF47" s="17"/>
    </row>
    <row r="48" spans="2:84" ht="18">
      <c r="I48" s="7"/>
      <c r="J48" s="7"/>
      <c r="L48" s="7"/>
      <c r="M48" s="7"/>
      <c r="AN48" s="39" t="s">
        <v>28</v>
      </c>
      <c r="AO48" s="40"/>
      <c r="AP48" s="40"/>
      <c r="AQ48" s="40"/>
      <c r="AR48" s="41"/>
      <c r="BY48" s="17"/>
      <c r="BZ48" s="17"/>
      <c r="CA48" s="17"/>
      <c r="CB48" s="17"/>
      <c r="CC48" s="17"/>
      <c r="CD48" s="17"/>
      <c r="CE48" s="17"/>
      <c r="CF48" s="17"/>
    </row>
    <row r="49" spans="2:45">
      <c r="E49" s="39" t="s">
        <v>66</v>
      </c>
      <c r="F49" s="40"/>
      <c r="G49" s="40"/>
      <c r="H49" s="40"/>
      <c r="I49" s="41"/>
      <c r="L49" s="17"/>
      <c r="M49" s="17"/>
      <c r="AN49" s="3"/>
      <c r="AO49" s="3" t="s">
        <v>6</v>
      </c>
      <c r="AP49" s="3" t="s">
        <v>7</v>
      </c>
      <c r="AQ49" s="3" t="s">
        <v>8</v>
      </c>
      <c r="AR49" s="3" t="s">
        <v>9</v>
      </c>
    </row>
    <row r="50" spans="2:45">
      <c r="E50" s="3"/>
      <c r="F50" s="3" t="s">
        <v>6</v>
      </c>
      <c r="G50" s="3" t="s">
        <v>7</v>
      </c>
      <c r="H50" s="3" t="s">
        <v>8</v>
      </c>
      <c r="I50" s="3" t="s">
        <v>9</v>
      </c>
      <c r="L50" s="17"/>
      <c r="M50" s="17"/>
      <c r="AN50" s="3" t="s">
        <v>0</v>
      </c>
      <c r="AO50" s="10">
        <f>$O$8</f>
        <v>110.92218</v>
      </c>
      <c r="AP50" s="10">
        <f>$P$8</f>
        <v>162.62020000000001</v>
      </c>
      <c r="AQ50" s="10">
        <f>$Q$8</f>
        <v>183.31764999999999</v>
      </c>
      <c r="AR50" s="10">
        <f>$R$8</f>
        <v>67.272167999999994</v>
      </c>
    </row>
    <row r="51" spans="2:45">
      <c r="E51" s="3" t="s">
        <v>0</v>
      </c>
      <c r="F51" s="10">
        <f>($D$15*$D$30*$O$31*$M$47)+($D$15*$D$31*$O$30*$M$41)+($D$15*$D$32*$O$29*$M$42)</f>
        <v>1699.4697126000001</v>
      </c>
      <c r="G51" s="10">
        <f>($E$16*$D$30*$P$31*$M$47)+($E$16*$D$31*$P$30*$M$41)+($E$16*$D$32*$P$29*$M$42)</f>
        <v>2404.350872</v>
      </c>
      <c r="H51" s="10">
        <f>($F$17*$D$30*$Q$31*$M$47)+($F$17*$D$31*$Q$30*$M$41)+($F$17*$D$32*$Q$29*$M$42)</f>
        <v>2394.7362525600001</v>
      </c>
      <c r="I51" s="10">
        <f>($G$18*$D$30*$R$31*$M$47)+($G$18*$D$31*$R$30*$M$41)+($G$18*$D$32*$R$29*$M$42)</f>
        <v>916.19527172000005</v>
      </c>
      <c r="L51" s="17"/>
      <c r="M51" s="17"/>
      <c r="AN51" s="3" t="s">
        <v>1</v>
      </c>
      <c r="AO51" s="10">
        <f>$O$9</f>
        <v>82.151866999999996</v>
      </c>
      <c r="AP51" s="10">
        <f>$P$9</f>
        <v>104.12047</v>
      </c>
      <c r="AQ51" s="10">
        <f>$Q$9</f>
        <v>195</v>
      </c>
      <c r="AR51" s="10">
        <f>$R$9</f>
        <v>43.785187999999998</v>
      </c>
    </row>
    <row r="52" spans="2:45">
      <c r="E52" s="3" t="s">
        <v>1</v>
      </c>
      <c r="F52" s="10">
        <f>($D$15*$D$30*$O$26*$M$40)+($D$15*$D$31*$O$31*$M$41)+($D$15*$D$32*$O$30*$M$42)</f>
        <v>2499.0211650000001</v>
      </c>
      <c r="G52" s="10">
        <f>($E$16*$D$30*$P$26*$M$40)+($E$16*$D$31*$P$31*$M$41)+($E$16*$D$32*$P$30*$M$42)</f>
        <v>3486.5450950000004</v>
      </c>
      <c r="H52" s="10">
        <f>($F$17*$D$30*$Q$26*$M$40)+($F$17*$D$31*$Q$31*$M$41)+($F$17*$D$32*$Q$30*$M$42)</f>
        <v>2554.0362525600003</v>
      </c>
      <c r="I52" s="10">
        <f>($G$18*$D$30*$R$26*$M$40)+($G$18*$D$31*$R$31*$M$41)+($G$18*$D$32*$R$30*$M$42)</f>
        <v>1411.4558106300001</v>
      </c>
      <c r="L52" s="17"/>
      <c r="M52" s="17"/>
      <c r="AN52" s="3" t="s">
        <v>2</v>
      </c>
      <c r="AO52" s="10">
        <f>$O$10</f>
        <v>69.796908999999999</v>
      </c>
      <c r="AP52" s="10">
        <f>$P$10</f>
        <v>98.597819999999999</v>
      </c>
      <c r="AQ52" s="10">
        <f>$Q$10</f>
        <v>126.37526</v>
      </c>
      <c r="AR52" s="10">
        <f>$R$10</f>
        <v>42.312457000000002</v>
      </c>
    </row>
    <row r="53" spans="2:45">
      <c r="E53" s="3" t="s">
        <v>2</v>
      </c>
      <c r="F53" s="10">
        <f>($D$15*$D$30*$O$27*$M$40)+($D$15*$D$31*$O$26*$M$41)+($D$15*$D$32*$O$31*$M$42)</f>
        <v>1744.4046444000001</v>
      </c>
      <c r="G53" s="10">
        <f>($E$16*$D$30*$P$27*$M$40)+($E$16*$D$31*$P$26*$M$41)+($E$16*$D$32*$P$31*$M$42)</f>
        <v>2243.7098970000002</v>
      </c>
      <c r="H53" s="10">
        <f>($F$17*$D$30*$Q$27*$M$40)+($F$17*$D$31*$Q$26*$M$41)+($F$17*$D$32*$Q$31*$M$42)</f>
        <v>3972.8005740000008</v>
      </c>
      <c r="I53" s="10">
        <f>($G$18*$D$30*$R$27*$M$40)+($G$18*$D$31*$R$26*$M$41)+($G$18*$D$32*$R$31*$M$42)</f>
        <v>902.73203152000008</v>
      </c>
      <c r="L53" s="17"/>
      <c r="M53" s="17"/>
      <c r="AN53" s="3" t="s">
        <v>3</v>
      </c>
      <c r="AO53" s="10">
        <f>$O$11</f>
        <v>78.713359999999994</v>
      </c>
      <c r="AP53" s="10">
        <f>$P$11</f>
        <v>126.25897999999999</v>
      </c>
      <c r="AQ53" s="10">
        <f>$Q$11</f>
        <v>127.0629</v>
      </c>
      <c r="AR53" s="10">
        <f>$R$11</f>
        <v>48.323611</v>
      </c>
    </row>
    <row r="54" spans="2:45">
      <c r="E54" s="3" t="s">
        <v>3</v>
      </c>
      <c r="F54" s="10">
        <f>($D$15*$D$30*$O$28*$M$40)+($D$15*$D$31*$O$27*$M$41)+($D$15*$D$32*$O$26*$M$42)</f>
        <v>2963.5215210000001</v>
      </c>
      <c r="G54" s="10">
        <f>($E$16*$D$30*$P$28*$M$40)+($E$16*$D$31*$P$27*$M$41)+($E$16*$D$32*$P$26*$M$42)</f>
        <v>3833.9565935000005</v>
      </c>
      <c r="H54" s="10">
        <f>($F$17*$D$30*$Q$28*$M$40)+($F$17*$D$31*$Q$27*$M$41)+($F$17*$D$32*$Q$26*$M$42)</f>
        <v>3942.1380888000003</v>
      </c>
      <c r="I54" s="10">
        <f>($G$18*$D$30*$R$28*$M$40)+($G$18*$D$31*$R$27*$M$41)+($G$18*$D$32*$R$26*$M$42)</f>
        <v>1639.9871206600001</v>
      </c>
      <c r="L54" s="17"/>
      <c r="M54" s="17"/>
      <c r="AN54" s="3" t="s">
        <v>4</v>
      </c>
      <c r="AO54" s="10">
        <f>$O$12</f>
        <v>78.601410999999999</v>
      </c>
      <c r="AP54" s="10">
        <f>$P$12</f>
        <v>110.46114</v>
      </c>
      <c r="AQ54" s="10">
        <f>$Q$12</f>
        <v>144.96655999999999</v>
      </c>
      <c r="AR54" s="10">
        <f>$R$12</f>
        <v>47.325459000000002</v>
      </c>
    </row>
    <row r="55" spans="2:45">
      <c r="B55" s="17"/>
      <c r="C55" s="17"/>
      <c r="E55" s="3" t="s">
        <v>4</v>
      </c>
      <c r="F55" s="10">
        <f>($D$15*$D$30*$O$29*$M$40)+($D$15*$D$31*$O$28*$M$41)+($D$15*$D$32*$O$27*$M$42)</f>
        <v>2731.9539563999997</v>
      </c>
      <c r="G55" s="10">
        <f>($E$16*$D$30*$P$29*$M$40)+($E$16*$D$31*$P$28*$M$41)+($E$16*$D$32*$P$27*$M$42)</f>
        <v>3443.3901205000002</v>
      </c>
      <c r="H55" s="10">
        <f>($F$17*$D$30*$Q$29*$M$40)+($F$17*$D$31*$Q$28*$M$41)+($F$17*$D$32*$Q$27*$M$42)</f>
        <v>4701.8490444000008</v>
      </c>
      <c r="I55" s="10">
        <f>($G$18*$D$30*$R$29*$M$40)+($G$18*$D$31*$R$28*$M$41)+($G$18*$D$32*$R$27*$M$42)</f>
        <v>1390.2886695699999</v>
      </c>
      <c r="L55" s="17"/>
      <c r="M55" s="17"/>
      <c r="AN55" s="3" t="s">
        <v>5</v>
      </c>
      <c r="AO55" s="10">
        <f>$O$13</f>
        <v>71.370214000000004</v>
      </c>
      <c r="AP55" s="10">
        <f>$P$13</f>
        <v>99.839010999999999</v>
      </c>
      <c r="AQ55" s="10">
        <f>$Q$13</f>
        <v>181.79467</v>
      </c>
      <c r="AR55" s="10">
        <f>$R$13</f>
        <v>42.857039999999998</v>
      </c>
    </row>
    <row r="56" spans="2:45">
      <c r="B56" s="18"/>
      <c r="C56" s="18"/>
      <c r="E56" s="3" t="s">
        <v>5</v>
      </c>
      <c r="F56" s="10">
        <f>($D$15*$D$30*$O$30*$M$40)+($D$15*$D$31*$O$29*$M$41)+($D$15*$D$32*$O$28*$M$42)</f>
        <v>2604.0004362</v>
      </c>
      <c r="G56" s="10">
        <f>($E$16*$D$30*$P$30*$M$40)+($E$16*$D$31*$P$29*$M$41)+($E$16*$D$32*$P$28*$M$42)</f>
        <v>3200.4466230000003</v>
      </c>
      <c r="H56" s="10">
        <f>($F$17*$D$30*$Q$30*$M$40)+($F$17*$D$31*$Q$29*$M$41)+($F$17*$D$32*$Q$28*$M$42)</f>
        <v>3197.0060100000001</v>
      </c>
      <c r="I56" s="10">
        <f>($G$18*$D$30*$R$30*$M$40)+($G$18*$D$31*$R$29*$M$41)+($G$18*$D$32*$R$28*$M$42)</f>
        <v>1394.1815593200004</v>
      </c>
      <c r="K56" s="17" t="s">
        <v>58</v>
      </c>
      <c r="L56" s="19">
        <f>SUM(F51:I56)</f>
        <v>61272.177322340001</v>
      </c>
      <c r="M56" s="17"/>
    </row>
    <row r="57" spans="2:45">
      <c r="B57" s="18"/>
      <c r="C57" s="18"/>
      <c r="L57" s="17"/>
      <c r="M57" s="17"/>
      <c r="AS57" s="9"/>
    </row>
    <row r="58" spans="2:45">
      <c r="B58" s="18"/>
      <c r="C58" s="18"/>
      <c r="E58" s="39" t="s">
        <v>67</v>
      </c>
      <c r="F58" s="40"/>
      <c r="G58" s="40"/>
      <c r="H58" s="40"/>
      <c r="I58" s="41"/>
      <c r="L58" s="17"/>
      <c r="M58" s="17"/>
      <c r="AS58" s="9"/>
    </row>
    <row r="59" spans="2:45">
      <c r="B59" s="18"/>
      <c r="C59" s="18"/>
      <c r="E59" s="3"/>
      <c r="F59" s="3" t="s">
        <v>6</v>
      </c>
      <c r="G59" s="3" t="s">
        <v>7</v>
      </c>
      <c r="H59" s="3" t="s">
        <v>8</v>
      </c>
      <c r="I59" s="3" t="s">
        <v>9</v>
      </c>
      <c r="L59" s="17"/>
      <c r="M59" s="17"/>
    </row>
    <row r="60" spans="2:45">
      <c r="B60" s="7"/>
      <c r="E60" s="3" t="s">
        <v>0</v>
      </c>
      <c r="F60" s="10">
        <f>($D$16*$P$26)*(($J$40*$D$30)+($D$31*$J$41)+($J$42*$D$32))+($D$17*$Q$26)*(($J$40*$D$30)+($D$31*$J$41)+($J$42*$D$32))+($D$18*$R$26)*(($J$40*$D$30)+($D$31*$J$41)+($J$42*$D$32))</f>
        <v>3632.0462837999999</v>
      </c>
      <c r="G60" s="10">
        <f>($E$15*$O$26)*(($J$40*$D$30)+($D$31*$J$41)+($J$42*$D$32))+($E$17*$Q$26)*(($J$40*$D$30)+($D$31*$J$41)+($J$42*$D$32))+($E$18*$R$26)*(($J$40*$D$30)+($D$31*$J$41)+($J$42*$D$32))</f>
        <v>3883.4944631999997</v>
      </c>
      <c r="H60" s="10">
        <f>($F$15*$O$26)*(($J$40*$D$30)+($D$31*$J$41)+($J$42*$D$32))+($F$16*$P$26)*(($J$40*$D$30)+($D$31*$J$41)+($J$42*$D$32))+($F$18*$R$26)*(($J$40*$D$30)+($D$31*$J$41)+($J$42*$D$32))</f>
        <v>5677.5291672000003</v>
      </c>
      <c r="I60" s="10">
        <f>($G$15*$O$26)*(($J$40*$D$30)+($D$31*$J$41)+($J$42*$D$32))+($G$16*$P$26)*(($J$40*$D$30)+($D$31*$J$41)+($J$42*$D$32))+($G$17*$Q$26)*(($J$40*$D$30)+($D$31*$J$41)+($J$42*$D$32))</f>
        <v>2357.933325</v>
      </c>
      <c r="L60" s="17"/>
      <c r="M60" s="17"/>
    </row>
    <row r="61" spans="2:45">
      <c r="B61" s="7"/>
      <c r="E61" s="3" t="s">
        <v>1</v>
      </c>
      <c r="F61" s="10">
        <f>($D$16*$P$27)*(($J$40*$D$30)+($D$31*$J$41)+($J$42*$D$32))+($D$17*$Q$27)*(($J$40*$D$30)+($D$31*$J$41)+($J$42*$D$32))+($D$18*$R$27)*(($J$40*$D$30)+($D$31*$J$41)+($J$42*$D$32))</f>
        <v>3990.5980570499996</v>
      </c>
      <c r="G61" s="10">
        <f>($E$15*$O$27)*(($J$40*$D$30)+($D$31*$J$41)+($J$42*$D$32))+($E$17*$Q$27)*(($J$40*$D$30)+($D$31*$J$41)+($J$42*$D$32))+($E$18*$R$27)*(($J$40*$D$30)+($D$31*$J$41)+($J$42*$D$32))</f>
        <v>5006.4791667</v>
      </c>
      <c r="H61" s="10">
        <f>($F$15*$O$27)*(($J$40*$D$30)+($D$31*$J$41)+($J$42*$D$32))+($F$16*$P$27)*(($J$40*$D$30)+($D$31*$J$41)+($J$42*$D$32))+($F$18*$R$27)*(($J$40*$D$30)+($D$31*$J$41)+($J$42*$D$32))</f>
        <v>3800.5526592000001</v>
      </c>
      <c r="I61" s="10">
        <f>($G$15*$O$27)*(($J$40*$D$30)+($D$31*$J$41)+($J$42*$D$32))+($G$16*$P$27)*(($J$40*$D$30)+($D$31*$J$41)+($J$42*$D$32))+($G$17*$Q$27)*(($J$40*$D$30)+($D$31*$J$41)+($J$42*$D$32))</f>
        <v>2876.8748415</v>
      </c>
      <c r="L61" s="17"/>
      <c r="M61" s="17"/>
    </row>
    <row r="62" spans="2:45">
      <c r="B62" s="7"/>
      <c r="E62" s="3" t="s">
        <v>2</v>
      </c>
      <c r="F62" s="10">
        <f>($D$16*$P$28)*(($J$40*$D$30)+($D$31*$J$41)+($J$42*$D$32))+($D$17*$Q$28)*(($J$40*$D$30)+($D$31*$J$41)+($J$42*$D$32))+($D$18*$R$28)*(($J$40*$D$30)+($D$31*$J$41)+($J$42*$D$32))</f>
        <v>2833.1560586999994</v>
      </c>
      <c r="G62" s="10">
        <f>($E$15*$O$28)*(($J$40*$D$30)+($D$31*$J$41)+($J$42*$D$32))+($E$17*$Q$28)*(($J$40*$D$30)+($D$31*$J$41)+($J$42*$D$32))+($E$18*$R$28)*(($J$40*$D$30)+($D$31*$J$41)+($J$42*$D$32))</f>
        <v>3655.7341128000007</v>
      </c>
      <c r="H62" s="10">
        <f>($F$15*$O$28)*(($J$40*$D$30)+($D$31*$J$41)+($J$42*$D$32))+($F$16*$P$28)*(($J$40*$D$30)+($D$31*$J$41)+($J$42*$D$32))+($F$18*$R$28)*(($J$40*$D$30)+($D$31*$J$41)+($J$42*$D$32))</f>
        <v>3168.334478925</v>
      </c>
      <c r="I62" s="10">
        <f>($G$15*$O$28)*(($J$40*$D$30)+($D$31*$J$41)+($J$42*$D$32))+($G$16*$P$28)*(($J$40*$D$30)+($D$31*$J$41)+($J$42*$D$32))+($G$17*$Q$28)*(($J$40*$D$30)+($D$31*$J$41)+($J$42*$D$32))</f>
        <v>2052.6799837499998</v>
      </c>
      <c r="L62" s="17"/>
      <c r="M62" s="17"/>
    </row>
    <row r="63" spans="2:45">
      <c r="B63" s="7"/>
      <c r="E63" s="3" t="s">
        <v>3</v>
      </c>
      <c r="F63" s="10">
        <f>($D$16*$P$29)*(($J$40*$D$30)+($D$31*$J$41)+($J$42*$D$32))+($D$17*$Q$29)*(($J$40*$D$30)+($D$31*$J$41)+($J$42*$D$32))+($D$18*$R$29)*(($J$40*$D$30)+($D$31*$J$41)+($J$42*$D$32))</f>
        <v>3255.0157100999995</v>
      </c>
      <c r="G63" s="10">
        <f>($E$15*$O$29)*(($J$40*$D$30)+($D$31*$J$41)+($J$42*$D$32))+($E$17*$Q$29)*(($J$40*$D$30)+($D$31*$J$41)+($J$42*$D$32))+($E$18*$R$29)*(($J$40*$D$30)+($D$31*$J$41)+($J$42*$D$32))</f>
        <v>3608.6741889000004</v>
      </c>
      <c r="H63" s="10">
        <f>($F$15*$O$29)*(($J$40*$D$30)+($D$31*$J$41)+($J$42*$D$32))+($F$16*$P$29)*(($J$40*$D$30)+($D$31*$J$41)+($J$42*$D$32))+($F$18*$R$29)*(($J$40*$D$30)+($D$31*$J$41)+($J$42*$D$32))</f>
        <v>4329.8851175250002</v>
      </c>
      <c r="I63" s="10">
        <f>($G$15*$O$29)*(($J$40*$D$30)+($D$31*$J$41)+($J$42*$D$32))+($G$16*$P$29)*(($J$40*$D$30)+($D$31*$J$41)+($J$42*$D$32))+($G$17*$Q$29)*(($J$40*$D$30)+($D$31*$J$41)+($J$42*$D$32))</f>
        <v>2177.5285125</v>
      </c>
      <c r="L63" s="17"/>
      <c r="M63" s="17"/>
    </row>
    <row r="64" spans="2:45">
      <c r="B64" s="7"/>
      <c r="E64" s="3" t="s">
        <v>4</v>
      </c>
      <c r="F64" s="10">
        <f>($D$16*$P$30)*(($J$40*$D$30)+($D$31*$J$41)+($J$42*$D$32))+($D$17*$Q$30)*(($J$40*$D$30)+($D$31*$J$41)+($J$42*$D$32))+($D$18*$R$30)*(($J$40*$D$30)+($D$31*$J$41)+($J$42*$D$32))</f>
        <v>2545.5546369000003</v>
      </c>
      <c r="G64" s="10">
        <f>($E$15*$O$30)*(($J$40*$D$30)+($D$31*$J$41)+($J$42*$D$32))+($E$17*$Q$30)*(($J$40*$D$30)+($D$31*$J$41)+($J$42*$D$32))+($E$18*$R$30)*(($J$40*$D$30)+($D$31*$J$41)+($J$42*$D$32))</f>
        <v>2920.4453256000002</v>
      </c>
      <c r="H64" s="10">
        <f>($F$15*$O$30)*(($J$40*$D$30)+($D$31*$J$41)+($J$42*$D$32))+($F$16*$P$30)*(($J$40*$D$30)+($D$31*$J$41)+($J$42*$D$32))+($F$18*$R$30)*(($J$40*$D$30)+($D$31*$J$41)+($J$42*$D$32))</f>
        <v>3980.8972524749997</v>
      </c>
      <c r="I64" s="10">
        <f>($G$15*$O$30)*(($J$40*$D$30)+($D$31*$J$41)+($J$42*$D$32))+($G$16*$P$30)*(($J$40*$D$30)+($D$31*$J$41)+($J$42*$D$32))+($G$17*$Q$30)*(($J$40*$D$30)+($D$31*$J$41)+($J$42*$D$32))</f>
        <v>1739.3638432500002</v>
      </c>
      <c r="L64" s="17"/>
      <c r="M64" s="17"/>
    </row>
    <row r="65" spans="5:13">
      <c r="E65" s="3" t="s">
        <v>5</v>
      </c>
      <c r="F65" s="10">
        <f>($D$16*$P$31)*(($J$47*$D$30)+($D$31*$J$41)+($J$42*$D$32))+($D$17*$Q$31)*(($J$47*$D$30)+($D$31*$J$41)+($J$42*$D$32))+($D$18*$R$31)*(($J$47*$D$30)+($D$31*$J$41)+($J$42*$D$32))</f>
        <v>867.45434489999991</v>
      </c>
      <c r="G65" s="10">
        <f>($E$15*$O$31)*(($J$47*$D$30)+($D$31*$J$41)+($J$42*$D$32))+($E$17*$Q$31)*(($J$47*$D$30)+($D$31*$J$41)+($J$42*$D$32))+($E$18*$R$31)*(($J$47*$D$30)+($D$31*$J$41)+($J$42*$D$32))</f>
        <v>1156.6057932000001</v>
      </c>
      <c r="H65" s="10">
        <f>($F$15*$O$31)*(($J$47*$D$30)+($D$31*$J$41)+($J$42*$D$32))+($F$16*$P$31)*(($J$47*$D$30)+($D$31*$J$41)+($J$42*$D$32))+($F$18*$R$31)*(($J$47*$D$30)+($D$31*$J$41)+($J$42*$D$32))</f>
        <v>0</v>
      </c>
      <c r="I65" s="10">
        <f>($G$15*$O$31)*(($J$47*$D$30)+($D$31*$J$41)+($J$42*$D$32))+($G$16*$P$31)*(($J$47*$D$30)+($D$31*$J$41)+($J$42*$D$32))+($G$17*$Q$31)*(($J$47*$D$30)+($D$31*$J$41)+($J$42*$D$32))</f>
        <v>636.13318626</v>
      </c>
      <c r="K65" s="17" t="s">
        <v>58</v>
      </c>
      <c r="L65" s="19">
        <f>SUM(F60:I65)</f>
        <v>70152.970509435007</v>
      </c>
      <c r="M65" s="17"/>
    </row>
  </sheetData>
  <mergeCells count="82">
    <mergeCell ref="E49:I49"/>
    <mergeCell ref="E58:I58"/>
    <mergeCell ref="BL26:BN26"/>
    <mergeCell ref="I37:J38"/>
    <mergeCell ref="L37:M38"/>
    <mergeCell ref="I44:J45"/>
    <mergeCell ref="L44:M45"/>
    <mergeCell ref="AN48:AR48"/>
    <mergeCell ref="E44:F44"/>
    <mergeCell ref="T30:X30"/>
    <mergeCell ref="AN30:AR30"/>
    <mergeCell ref="AN39:AR39"/>
    <mergeCell ref="BL21:BL24"/>
    <mergeCell ref="AG18:AG21"/>
    <mergeCell ref="AG22:AG25"/>
    <mergeCell ref="AG26:AG29"/>
    <mergeCell ref="I19:J19"/>
    <mergeCell ref="K18:L18"/>
    <mergeCell ref="K19:L19"/>
    <mergeCell ref="I21:J22"/>
    <mergeCell ref="T21:X21"/>
    <mergeCell ref="Z22:Z25"/>
    <mergeCell ref="Z26:Z29"/>
    <mergeCell ref="T3:X3"/>
    <mergeCell ref="T12:X12"/>
    <mergeCell ref="K5:L5"/>
    <mergeCell ref="K6:L6"/>
    <mergeCell ref="K7:L7"/>
    <mergeCell ref="N15:R15"/>
    <mergeCell ref="N24:R24"/>
    <mergeCell ref="B29:C29"/>
    <mergeCell ref="B30:C30"/>
    <mergeCell ref="B31:C31"/>
    <mergeCell ref="B32:C32"/>
    <mergeCell ref="D29:E29"/>
    <mergeCell ref="D30:E30"/>
    <mergeCell ref="D31:E31"/>
    <mergeCell ref="D32:E32"/>
    <mergeCell ref="B3:F3"/>
    <mergeCell ref="B12:G12"/>
    <mergeCell ref="B20:G20"/>
    <mergeCell ref="B28:E28"/>
    <mergeCell ref="N6:R6"/>
    <mergeCell ref="P3:P4"/>
    <mergeCell ref="N3:O4"/>
    <mergeCell ref="I9:K10"/>
    <mergeCell ref="I16:L17"/>
    <mergeCell ref="I18:J18"/>
    <mergeCell ref="I3:L3"/>
    <mergeCell ref="I4:J4"/>
    <mergeCell ref="I5:J5"/>
    <mergeCell ref="I6:J6"/>
    <mergeCell ref="I7:J7"/>
    <mergeCell ref="K4:L4"/>
    <mergeCell ref="AN3:AR3"/>
    <mergeCell ref="AN12:AR12"/>
    <mergeCell ref="AN21:AR21"/>
    <mergeCell ref="AG3:AL4"/>
    <mergeCell ref="AG6:AG9"/>
    <mergeCell ref="AG10:AG13"/>
    <mergeCell ref="AG14:AG17"/>
    <mergeCell ref="Z3:AE4"/>
    <mergeCell ref="Z6:Z9"/>
    <mergeCell ref="Z10:Z13"/>
    <mergeCell ref="Z14:Z17"/>
    <mergeCell ref="Z18:Z21"/>
    <mergeCell ref="AT3:AX3"/>
    <mergeCell ref="AT12:AX12"/>
    <mergeCell ref="AT21:AX21"/>
    <mergeCell ref="AT30:AX30"/>
    <mergeCell ref="AT39:AX39"/>
    <mergeCell ref="AZ3:BD3"/>
    <mergeCell ref="AZ21:BD21"/>
    <mergeCell ref="AZ30:BD30"/>
    <mergeCell ref="BF12:BJ12"/>
    <mergeCell ref="BF21:BJ21"/>
    <mergeCell ref="BF30:BJ30"/>
    <mergeCell ref="B36:C36"/>
    <mergeCell ref="E38:F39"/>
    <mergeCell ref="G38:G39"/>
    <mergeCell ref="E41:F42"/>
    <mergeCell ref="G41:G42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 Rental 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Mohid Ali Gill</dc:creator>
  <cp:lastModifiedBy>Mohid Ali Gill</cp:lastModifiedBy>
  <dcterms:created xsi:type="dcterms:W3CDTF">2024-01-06T14:09:46Z</dcterms:created>
  <dcterms:modified xsi:type="dcterms:W3CDTF">2024-01-11T23:49:56Z</dcterms:modified>
</cp:coreProperties>
</file>