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8010" activeTab="5"/>
  </bookViews>
  <sheets>
    <sheet name="Break fast" sheetId="10" r:id="rId1"/>
    <sheet name="Brunch" sheetId="1" r:id="rId2"/>
    <sheet name="Snacks" sheetId="2" r:id="rId3"/>
    <sheet name="Banana" sheetId="11" r:id="rId4"/>
    <sheet name="Dinner" sheetId="3" r:id="rId5"/>
    <sheet name="Consolidated Report" sheetId="12" r:id="rId6"/>
  </sheets>
  <definedNames>
    <definedName name="_xlnm._FilterDatabase" localSheetId="4" hidden="1">Dinner!$A$7:$AL$7</definedName>
  </definedNames>
  <calcPr calcId="171027"/>
</workbook>
</file>

<file path=xl/calcChain.xml><?xml version="1.0" encoding="utf-8"?>
<calcChain xmlns="http://schemas.openxmlformats.org/spreadsheetml/2006/main">
  <c r="G47" i="2" l="1"/>
  <c r="G13" i="2"/>
  <c r="G28" i="2"/>
  <c r="G46" i="2"/>
  <c r="G74" i="2"/>
  <c r="G66" i="2"/>
  <c r="G50" i="2"/>
  <c r="G67" i="2"/>
  <c r="G53" i="2"/>
  <c r="G79" i="2"/>
  <c r="G78" i="2"/>
  <c r="G75" i="2"/>
  <c r="G71" i="2"/>
  <c r="G70" i="2"/>
  <c r="G64" i="2"/>
  <c r="G63" i="2"/>
  <c r="G60" i="2"/>
  <c r="G59" i="2"/>
  <c r="G56" i="2"/>
  <c r="G55" i="2"/>
  <c r="G52" i="2"/>
  <c r="G49" i="2"/>
  <c r="I69" i="10"/>
  <c r="I66" i="10"/>
  <c r="G73" i="10"/>
  <c r="G72" i="10"/>
  <c r="G69" i="10"/>
  <c r="G67" i="10"/>
  <c r="G66" i="10"/>
  <c r="G63" i="10"/>
  <c r="G60" i="10"/>
  <c r="G57" i="10"/>
  <c r="G56" i="10"/>
  <c r="G49" i="10"/>
  <c r="G46" i="10"/>
  <c r="G43" i="10"/>
  <c r="G42" i="10"/>
  <c r="G18" i="10"/>
  <c r="N25" i="1"/>
  <c r="M25" i="12"/>
  <c r="P14" i="12"/>
  <c r="P13" i="12"/>
  <c r="P19" i="12"/>
  <c r="F81" i="2"/>
  <c r="E80" i="2" l="1"/>
  <c r="E79" i="2"/>
  <c r="E78" i="2"/>
  <c r="E75" i="10"/>
  <c r="E74" i="10"/>
  <c r="E73" i="10"/>
  <c r="E72" i="10"/>
  <c r="E77" i="2"/>
  <c r="E76" i="2"/>
  <c r="E75" i="2"/>
  <c r="E74" i="2"/>
  <c r="E70" i="10"/>
  <c r="E69" i="10"/>
  <c r="E73" i="2"/>
  <c r="E72" i="2"/>
  <c r="E71" i="2"/>
  <c r="E70" i="2"/>
  <c r="E68" i="10"/>
  <c r="E67" i="10"/>
  <c r="E66" i="10"/>
  <c r="E69" i="2" l="1"/>
  <c r="E68" i="2"/>
  <c r="E67" i="2"/>
  <c r="E66" i="2"/>
  <c r="C63" i="10"/>
  <c r="E63" i="10" s="1"/>
  <c r="E64" i="10"/>
  <c r="E65" i="2"/>
  <c r="E64" i="2"/>
  <c r="E63" i="2"/>
  <c r="E62" i="10"/>
  <c r="E61" i="10"/>
  <c r="E60" i="10"/>
  <c r="E62" i="2"/>
  <c r="E61" i="2"/>
  <c r="E60" i="2"/>
  <c r="E59" i="2"/>
  <c r="E59" i="10"/>
  <c r="E58" i="10"/>
  <c r="E57" i="10"/>
  <c r="E56" i="10"/>
  <c r="D56" i="2" l="1"/>
  <c r="C56" i="2"/>
  <c r="E58" i="2"/>
  <c r="E57" i="2"/>
  <c r="E55" i="2"/>
  <c r="E55" i="10"/>
  <c r="E54" i="10"/>
  <c r="E53" i="10"/>
  <c r="G53" i="10" s="1"/>
  <c r="E52" i="10"/>
  <c r="G52" i="10" s="1"/>
  <c r="E54" i="2"/>
  <c r="E53" i="2"/>
  <c r="E52" i="2"/>
  <c r="E50" i="10"/>
  <c r="E49" i="10"/>
  <c r="E51" i="2"/>
  <c r="E50" i="2"/>
  <c r="E49" i="2"/>
  <c r="E56" i="2" l="1"/>
  <c r="E47" i="10"/>
  <c r="E46" i="10"/>
  <c r="E48" i="2"/>
  <c r="E47" i="2"/>
  <c r="E46" i="2"/>
  <c r="E45" i="10"/>
  <c r="E44" i="10"/>
  <c r="E43" i="10"/>
  <c r="E42" i="10"/>
  <c r="I49" i="10" l="1"/>
  <c r="E45" i="2" l="1"/>
  <c r="E44" i="2"/>
  <c r="E43" i="2"/>
  <c r="E40" i="10"/>
  <c r="E39" i="10"/>
  <c r="G39" i="10" s="1"/>
  <c r="E38" i="10"/>
  <c r="G38" i="10" s="1"/>
  <c r="E41" i="2"/>
  <c r="E40" i="2"/>
  <c r="G40" i="2" s="1"/>
  <c r="E39" i="2"/>
  <c r="G39" i="2" s="1"/>
  <c r="E37" i="10"/>
  <c r="E36" i="10"/>
  <c r="E35" i="10"/>
  <c r="G35" i="10" s="1"/>
  <c r="E34" i="10"/>
  <c r="G34" i="10" s="1"/>
  <c r="G44" i="2" l="1"/>
  <c r="G43" i="2"/>
  <c r="E38" i="2" l="1"/>
  <c r="E37" i="2"/>
  <c r="E36" i="2"/>
  <c r="G36" i="2" s="1"/>
  <c r="E35" i="2"/>
  <c r="G35" i="2" s="1"/>
  <c r="E33" i="10"/>
  <c r="E32" i="10"/>
  <c r="E31" i="10"/>
  <c r="G31" i="10" s="1"/>
  <c r="E33" i="2"/>
  <c r="E32" i="2"/>
  <c r="G32" i="2" s="1"/>
  <c r="E31" i="2"/>
  <c r="G31" i="2" s="1"/>
  <c r="E30" i="10"/>
  <c r="E29" i="10"/>
  <c r="E28" i="10"/>
  <c r="E27" i="10"/>
  <c r="G27" i="10" s="1"/>
  <c r="E30" i="2"/>
  <c r="E29" i="2"/>
  <c r="E28" i="2"/>
  <c r="E27" i="2"/>
  <c r="G27" i="2" s="1"/>
  <c r="E25" i="10"/>
  <c r="D24" i="10"/>
  <c r="C24" i="10"/>
  <c r="E24" i="10" l="1"/>
  <c r="G24" i="10" s="1"/>
  <c r="H31" i="10"/>
  <c r="E26" i="2"/>
  <c r="E25" i="2"/>
  <c r="G25" i="2" s="1"/>
  <c r="E24" i="2"/>
  <c r="G24" i="2" s="1"/>
  <c r="I21" i="10"/>
  <c r="E22" i="10"/>
  <c r="E21" i="10"/>
  <c r="G21" i="10" s="1"/>
  <c r="I20" i="2"/>
  <c r="I19" i="2"/>
  <c r="E23" i="2"/>
  <c r="E22" i="2"/>
  <c r="E21" i="2"/>
  <c r="E20" i="2"/>
  <c r="G20" i="2" s="1"/>
  <c r="E19" i="2"/>
  <c r="G19" i="2" s="1"/>
  <c r="E20" i="10"/>
  <c r="E19" i="10"/>
  <c r="E18" i="10"/>
  <c r="E17" i="10"/>
  <c r="G17" i="10" s="1"/>
  <c r="I15" i="2"/>
  <c r="E18" i="2"/>
  <c r="E17" i="2"/>
  <c r="E16" i="2"/>
  <c r="G16" i="2" s="1"/>
  <c r="E15" i="2"/>
  <c r="G15" i="2" s="1"/>
  <c r="E16" i="10"/>
  <c r="E15" i="10"/>
  <c r="E14" i="10"/>
  <c r="G14" i="10" s="1"/>
  <c r="E14" i="2"/>
  <c r="E13" i="2"/>
  <c r="E12" i="2"/>
  <c r="G12" i="2" s="1"/>
  <c r="E13" i="10"/>
  <c r="E12" i="10"/>
  <c r="E11" i="10"/>
  <c r="G11" i="10" s="1"/>
  <c r="E11" i="2"/>
  <c r="E10" i="2"/>
  <c r="E9" i="2"/>
  <c r="G9" i="2" s="1"/>
  <c r="E8" i="2"/>
  <c r="G8" i="2" s="1"/>
  <c r="E9" i="10"/>
  <c r="C8" i="10"/>
  <c r="E8" i="10" s="1"/>
  <c r="G8" i="10" s="1"/>
  <c r="E7" i="2"/>
  <c r="E6" i="2"/>
  <c r="E5" i="2"/>
  <c r="G5" i="2" s="1"/>
  <c r="E4" i="2"/>
  <c r="G4" i="2" s="1"/>
  <c r="E7" i="10"/>
  <c r="E6" i="10"/>
  <c r="E5" i="10"/>
  <c r="G5" i="10" s="1"/>
  <c r="E4" i="10"/>
  <c r="G4" i="10" s="1"/>
  <c r="AK26" i="3" l="1"/>
  <c r="AJ26" i="3"/>
  <c r="AI26" i="3"/>
  <c r="AH26" i="3"/>
  <c r="AG26" i="3"/>
  <c r="AF26" i="3"/>
  <c r="AE26" i="3"/>
  <c r="AD26" i="3"/>
  <c r="AC26" i="3"/>
  <c r="X26" i="3"/>
  <c r="W26" i="3"/>
  <c r="V26" i="3"/>
  <c r="U26" i="3"/>
  <c r="T26" i="3"/>
  <c r="S26" i="3"/>
  <c r="R26" i="3"/>
  <c r="Q26" i="3"/>
  <c r="P26" i="3"/>
  <c r="J25" i="12" l="1"/>
  <c r="K76" i="10"/>
  <c r="J76" i="10"/>
  <c r="F76" i="10"/>
  <c r="J81" i="2"/>
  <c r="K26" i="3"/>
  <c r="J26" i="3"/>
  <c r="I26" i="3"/>
  <c r="H26" i="3"/>
  <c r="G26" i="3"/>
  <c r="F26" i="3"/>
  <c r="E26" i="3"/>
  <c r="D26" i="3"/>
  <c r="C26" i="3"/>
  <c r="AM26" i="3"/>
  <c r="K81" i="2"/>
  <c r="E24" i="11"/>
  <c r="D24" i="11"/>
  <c r="B25" i="12" l="1"/>
  <c r="AA25" i="12"/>
  <c r="Z25" i="12"/>
  <c r="Y25" i="12"/>
  <c r="X25" i="12"/>
  <c r="W25" i="12"/>
  <c r="V25" i="12"/>
  <c r="U25" i="12"/>
  <c r="R25" i="12"/>
  <c r="Q25" i="12"/>
  <c r="L25" i="12"/>
  <c r="K25" i="12"/>
  <c r="I25" i="12"/>
  <c r="H25" i="12"/>
  <c r="G25" i="12"/>
  <c r="D25" i="12"/>
  <c r="C25" i="12"/>
  <c r="P25" i="12"/>
  <c r="K77" i="1" l="1"/>
  <c r="J77" i="1"/>
  <c r="I77" i="1"/>
  <c r="H77" i="1"/>
  <c r="G77" i="1"/>
  <c r="F77" i="1"/>
  <c r="E77" i="1"/>
  <c r="D77" i="1"/>
  <c r="C77" i="1"/>
  <c r="N30" i="2" l="1"/>
  <c r="N29" i="2"/>
  <c r="N31" i="2" l="1"/>
  <c r="N33" i="2" s="1"/>
  <c r="N34" i="2" l="1"/>
  <c r="N6" i="2"/>
  <c r="K51" i="1" l="1"/>
  <c r="J51" i="1"/>
  <c r="I51" i="1"/>
  <c r="H51" i="1"/>
  <c r="G51" i="1"/>
  <c r="F51" i="1"/>
  <c r="E51" i="1"/>
  <c r="D51" i="1"/>
  <c r="C51" i="1"/>
  <c r="K25" i="1"/>
  <c r="J25" i="1"/>
  <c r="I25" i="1"/>
  <c r="H25" i="1"/>
  <c r="G25" i="1"/>
  <c r="F25" i="1"/>
  <c r="E25" i="1"/>
  <c r="D25" i="1"/>
  <c r="C25" i="1"/>
</calcChain>
</file>

<file path=xl/sharedStrings.xml><?xml version="1.0" encoding="utf-8"?>
<sst xmlns="http://schemas.openxmlformats.org/spreadsheetml/2006/main" count="861" uniqueCount="330">
  <si>
    <t>Sl No</t>
  </si>
  <si>
    <t>Date</t>
  </si>
  <si>
    <t>Materials</t>
  </si>
  <si>
    <t xml:space="preserve"> No of Plates order</t>
  </si>
  <si>
    <t>No of plates consumed</t>
  </si>
  <si>
    <t>Remaining in the counter</t>
  </si>
  <si>
    <t>Remarks</t>
  </si>
  <si>
    <t>Rice</t>
  </si>
  <si>
    <t>Dal / sambar</t>
  </si>
  <si>
    <t>Curry</t>
  </si>
  <si>
    <t xml:space="preserve">Curd </t>
  </si>
  <si>
    <t>Chapathi</t>
  </si>
  <si>
    <t>Rasam</t>
  </si>
  <si>
    <t>HARSHA CHAT</t>
  </si>
  <si>
    <t>Curd  Ltrs</t>
  </si>
  <si>
    <t xml:space="preserve">KAMAT </t>
  </si>
  <si>
    <t>Vasudev Adigas</t>
  </si>
  <si>
    <t>Actual order</t>
  </si>
  <si>
    <t>Qty received as per Kg</t>
  </si>
  <si>
    <t>W/C</t>
  </si>
  <si>
    <t>Container</t>
  </si>
  <si>
    <t>Total</t>
  </si>
  <si>
    <t>Details of measurement of foods received in Kgs</t>
  </si>
  <si>
    <t>Dinner  - Kamat Yatrinivas</t>
  </si>
  <si>
    <t>Dinner  - Harsha chat</t>
  </si>
  <si>
    <t>No of plates served</t>
  </si>
  <si>
    <t>Pkts</t>
  </si>
  <si>
    <t xml:space="preserve">Dal </t>
  </si>
  <si>
    <t>chapathi</t>
  </si>
  <si>
    <t>Curd - Ltrs</t>
  </si>
  <si>
    <t>Chappathi</t>
  </si>
  <si>
    <t>Usli</t>
  </si>
  <si>
    <t>Qty</t>
  </si>
  <si>
    <t>Remaining food in plates / numbers</t>
  </si>
  <si>
    <t>Rice / Veg pulav</t>
  </si>
  <si>
    <t xml:space="preserve">Curry </t>
  </si>
  <si>
    <t>Curd  Ltrs / Raitha</t>
  </si>
  <si>
    <t>No of plate used</t>
  </si>
  <si>
    <t>Dahi Vada</t>
  </si>
  <si>
    <t>ADIGAS (VASUDEV)</t>
  </si>
  <si>
    <t>Veg Upma</t>
  </si>
  <si>
    <t>Rava Idly</t>
  </si>
  <si>
    <t xml:space="preserve">Poha </t>
  </si>
  <si>
    <t>Maddur Vada</t>
  </si>
  <si>
    <t xml:space="preserve">Idls </t>
  </si>
  <si>
    <t>Pongal</t>
  </si>
  <si>
    <t>Dinner  - Adigas</t>
  </si>
  <si>
    <t xml:space="preserve">Vada Pav </t>
  </si>
  <si>
    <t>Cutlet</t>
  </si>
  <si>
    <t xml:space="preserve">Vada </t>
  </si>
  <si>
    <t>Veg pulav</t>
  </si>
  <si>
    <t>Description</t>
  </si>
  <si>
    <t>Grams</t>
  </si>
  <si>
    <t>Somasa (Big)</t>
  </si>
  <si>
    <t>Savige bath</t>
  </si>
  <si>
    <t>Bonda Soup (Only bonda - 37gms)</t>
  </si>
  <si>
    <t>Remaining food</t>
  </si>
  <si>
    <t>Balance</t>
  </si>
  <si>
    <t>No of employees</t>
  </si>
  <si>
    <t>Sabbaki vada ( 1 No)</t>
  </si>
  <si>
    <t>Emp head count</t>
  </si>
  <si>
    <t>Set dos  ( 3 nos)  ( each dosa - 68gms)</t>
  </si>
  <si>
    <t>Veg Idly - 2 nos ( each 58 gms)</t>
  </si>
  <si>
    <t>Emp Head count</t>
  </si>
  <si>
    <t>Dokhla ( each 35 gms) 2 nos</t>
  </si>
  <si>
    <t>Total Banana received - 12 crate in kgs</t>
  </si>
  <si>
    <t>Less: Crate</t>
  </si>
  <si>
    <t>Total kgs  (Per crate 18kgs * total weight)</t>
  </si>
  <si>
    <t>No of banana received</t>
  </si>
  <si>
    <t>Nett Weight</t>
  </si>
  <si>
    <t>Banana</t>
  </si>
  <si>
    <t>SL No</t>
  </si>
  <si>
    <t>Capcicum Bhajji - 2 nos</t>
  </si>
  <si>
    <t>Spring roll</t>
  </si>
  <si>
    <t>Bread pokada ( 1 No)</t>
  </si>
  <si>
    <t>Breakfast</t>
  </si>
  <si>
    <t>Brunch</t>
  </si>
  <si>
    <t>Dinner</t>
  </si>
  <si>
    <t>Mayura Sagar and Kamat</t>
  </si>
  <si>
    <t>Harsha chat</t>
  </si>
  <si>
    <t>Kamat</t>
  </si>
  <si>
    <t>Adigas</t>
  </si>
  <si>
    <t>No of plates used</t>
  </si>
  <si>
    <t>Employees Head count</t>
  </si>
  <si>
    <t>Snacks</t>
  </si>
  <si>
    <t>Kamat Yatrinivas</t>
  </si>
  <si>
    <t>Thate Idly  1 No</t>
  </si>
  <si>
    <t>2nd April 18</t>
  </si>
  <si>
    <t>3rd April 18</t>
  </si>
  <si>
    <t>4th April 18</t>
  </si>
  <si>
    <t>5th April 18</t>
  </si>
  <si>
    <t>6th April 18</t>
  </si>
  <si>
    <t>9th April 18</t>
  </si>
  <si>
    <t>10th April 18</t>
  </si>
  <si>
    <t>11th April 18</t>
  </si>
  <si>
    <t>12th April 18</t>
  </si>
  <si>
    <t>13th April 18</t>
  </si>
  <si>
    <t>16th Apirl 18</t>
  </si>
  <si>
    <t>17th April 18</t>
  </si>
  <si>
    <t>18th April 18</t>
  </si>
  <si>
    <t>19th April 18</t>
  </si>
  <si>
    <t>20th April 18</t>
  </si>
  <si>
    <t>23rd April 18</t>
  </si>
  <si>
    <t>24th April 18</t>
  </si>
  <si>
    <t>25th April 18</t>
  </si>
  <si>
    <t>26th April 18</t>
  </si>
  <si>
    <t>27th April 18</t>
  </si>
  <si>
    <t>30th April 18</t>
  </si>
  <si>
    <t xml:space="preserve">Idly </t>
  </si>
  <si>
    <t>Vada</t>
  </si>
  <si>
    <t>Sambar</t>
  </si>
  <si>
    <t>chutney</t>
  </si>
  <si>
    <t>Nil</t>
  </si>
  <si>
    <t>2.7 kgs</t>
  </si>
  <si>
    <t>2.4 kgs</t>
  </si>
  <si>
    <t>Rice - 11.30 kgs, Dal - 6.5 kgs, Rasam - 3.60 kgs</t>
  </si>
  <si>
    <t>chapathi - 76 Nos</t>
  </si>
  <si>
    <t>Rasam - 7.3 kgs</t>
  </si>
  <si>
    <t>Thatte Idly</t>
  </si>
  <si>
    <t>Fruit custard</t>
  </si>
  <si>
    <t>Red chutney</t>
  </si>
  <si>
    <t>Chutney</t>
  </si>
  <si>
    <t>132  nos</t>
  </si>
  <si>
    <t>108 bowls</t>
  </si>
  <si>
    <t>20.45 kgs</t>
  </si>
  <si>
    <t>Rice - 9 kgs, Mix veg - 4 kgs, Sambar- 3.75 kgs</t>
  </si>
  <si>
    <t>Rice - 15 kgs, Sambar - 13 kgs</t>
  </si>
  <si>
    <t>Rice - 8 kgs, Sambar - 3 kgs</t>
  </si>
  <si>
    <t>Parota</t>
  </si>
  <si>
    <t>curd</t>
  </si>
  <si>
    <t xml:space="preserve"> Nil</t>
  </si>
  <si>
    <t>Bhindi Fry - 3.6 kgs</t>
  </si>
  <si>
    <t>Rice - 3.7 kgs</t>
  </si>
  <si>
    <t>Rice - 7 kgs</t>
  </si>
  <si>
    <t>Veg Roll</t>
  </si>
  <si>
    <t>Rava Vangi bath</t>
  </si>
  <si>
    <t>Sauce</t>
  </si>
  <si>
    <t>255 plates</t>
  </si>
  <si>
    <t>38.25 kgs</t>
  </si>
  <si>
    <t>12.45 kgs</t>
  </si>
  <si>
    <t>Akki roti</t>
  </si>
  <si>
    <t>Tomato chutney</t>
  </si>
  <si>
    <t>19 Nos</t>
  </si>
  <si>
    <t>2.8 kgs</t>
  </si>
  <si>
    <t>.40 kgs</t>
  </si>
  <si>
    <t>Veg Upama</t>
  </si>
  <si>
    <t>Marble cake</t>
  </si>
  <si>
    <t>48.85 kgs</t>
  </si>
  <si>
    <t>325 plates</t>
  </si>
  <si>
    <t>164 Nos</t>
  </si>
  <si>
    <t>23.7 kgs</t>
  </si>
  <si>
    <t>Rice- 20 kgs, Sambar - 9 kgs</t>
  </si>
  <si>
    <t>Rice- 7 kgs, Sambar - 5 kgs</t>
  </si>
  <si>
    <t>Poori</t>
  </si>
  <si>
    <t>Sagu</t>
  </si>
  <si>
    <t>2.3 kgs</t>
  </si>
  <si>
    <t>Mango Rice- 17.3 kgs, Khadi - 9.7 kgs, chapathi - 217 Nos</t>
  </si>
  <si>
    <t>Chapathi - 129 Nos</t>
  </si>
  <si>
    <t>Idly</t>
  </si>
  <si>
    <t>53.80 kgs</t>
  </si>
  <si>
    <t>Rice - 20 kgs, Dal - 12 kgs</t>
  </si>
  <si>
    <t>Rice - 5 kgs</t>
  </si>
  <si>
    <t>Kesari Bath</t>
  </si>
  <si>
    <t>Rice- 2.5, Sambar- 6.7 , Rasam - 9.7 kgs, Butter Milk - 11.20 kgs</t>
  </si>
  <si>
    <t>Sambar - 4.7 kgs, Rasam - 8.7 kgs</t>
  </si>
  <si>
    <t>Sambar - 9.3 kgs, Rasam - 5.90 kgs</t>
  </si>
  <si>
    <t>Set Dosa</t>
  </si>
  <si>
    <t>Bhel Puri</t>
  </si>
  <si>
    <t>Sweet chutney</t>
  </si>
  <si>
    <t>75.15 kgs</t>
  </si>
  <si>
    <t>10.75 kgs</t>
  </si>
  <si>
    <t>80.55 kgs</t>
  </si>
  <si>
    <t>42.30 kgs</t>
  </si>
  <si>
    <t xml:space="preserve"> chutney</t>
  </si>
  <si>
    <t>Veg Biriyani- 13, Dum aloo- 5, chapathi - 195 Nos</t>
  </si>
  <si>
    <t>Veg Biriyani - 17 kgs</t>
  </si>
  <si>
    <t>Veg Biriyani - 6 kgs</t>
  </si>
  <si>
    <t>Avalakki bath</t>
  </si>
  <si>
    <t>2.2 kgs</t>
  </si>
  <si>
    <t>Rice - 6, Dal - 7 kgs, Rasam - 12.9 kgs, chapathi - 108 nos</t>
  </si>
  <si>
    <t>Rice - 4 kgs, Rasam - 9 kgs</t>
  </si>
  <si>
    <t>144 Pieces</t>
  </si>
  <si>
    <t>31.45 kgs</t>
  </si>
  <si>
    <t>Somasa</t>
  </si>
  <si>
    <t>Dahivada</t>
  </si>
  <si>
    <t>Mint Chutney</t>
  </si>
  <si>
    <t>491 Nos</t>
  </si>
  <si>
    <t>Aloo Paratha</t>
  </si>
  <si>
    <t>Curd</t>
  </si>
  <si>
    <t>Rice- 7 kgs, chapathi - 60 nos</t>
  </si>
  <si>
    <t>Butter milk - 2 ltrs</t>
  </si>
  <si>
    <t>Rice- 10 kgs, Rasam - 16 kgs</t>
  </si>
  <si>
    <t>Rice - 13 kgs</t>
  </si>
  <si>
    <t>20 Nos</t>
  </si>
  <si>
    <t>3 kgs</t>
  </si>
  <si>
    <t>2.6 kgs</t>
  </si>
  <si>
    <t>Rasam - 13.5 kgs</t>
  </si>
  <si>
    <t>Rasam - 10 kgs</t>
  </si>
  <si>
    <t>Ice cream</t>
  </si>
  <si>
    <t>162 plates</t>
  </si>
  <si>
    <t>116 cups</t>
  </si>
  <si>
    <t>20 kgs</t>
  </si>
  <si>
    <t>Rice - 4.2 kgs</t>
  </si>
  <si>
    <t>Rice - 11.2 kgs, Sambar - 22.10 kgs</t>
  </si>
  <si>
    <t>Rice - 10.10 kgs, Sambar - 11.30 kgs</t>
  </si>
  <si>
    <t>4  Nos</t>
  </si>
  <si>
    <t>1.4 kgs</t>
  </si>
  <si>
    <t>Mango Rice</t>
  </si>
  <si>
    <t>Mix Veg Kadai - 16.3 kgs, chapathi - 136 nos</t>
  </si>
  <si>
    <t>Onion Dosa</t>
  </si>
  <si>
    <t>Bombay Sagu</t>
  </si>
  <si>
    <t>1.10 kgs</t>
  </si>
  <si>
    <t>63 Bowls</t>
  </si>
  <si>
    <t>Rice - 6.10 kgs</t>
  </si>
  <si>
    <t>Rice - 8.2 kgs, Dal - 17.1 kgs, Rasam - 14.1kgs</t>
  </si>
  <si>
    <t>Rice - 5.7 kgs, Malai Kufta - 5.05 kgs</t>
  </si>
  <si>
    <t>16th April 18</t>
  </si>
  <si>
    <t>Veg Sandwich</t>
  </si>
  <si>
    <t>Veg roll</t>
  </si>
  <si>
    <t>Rice - 6 kgs, Sambar-7 kgs, Rasam - 12.90 kgs, Chapathi - 108 nos</t>
  </si>
  <si>
    <t>Rice - 3kgs, Sambar - 4.3 kgs, Rasam - 10 , chapathi - 53 nos</t>
  </si>
  <si>
    <t>sambar - 9 kgs, Rasam - 6 kgs</t>
  </si>
  <si>
    <t>Bisi bele bath</t>
  </si>
  <si>
    <t>Ada pradamam</t>
  </si>
  <si>
    <t>Bondi</t>
  </si>
  <si>
    <t>Dal - 8.7 kgs</t>
  </si>
  <si>
    <t>Jeera Rice- 11.5kgs, Raitha - 6 kgs</t>
  </si>
  <si>
    <t>Kharabath</t>
  </si>
  <si>
    <t>Rasam - 11 kgs, Chapathi - 62 Nos</t>
  </si>
  <si>
    <t>Dal Tadka - 10.10 kgs, Rasam - 10.30 kgs</t>
  </si>
  <si>
    <t>Rice - 20 kgs, Sambar - 10 kgs, Chapathi - 20 Nos</t>
  </si>
  <si>
    <t>Rice - 5 kgs, Mix Veg - 10 kgs, Chapathi - 30 Nos</t>
  </si>
  <si>
    <t>Assorted bhajji</t>
  </si>
  <si>
    <t>Mixture</t>
  </si>
  <si>
    <t>1.95 kgs</t>
  </si>
  <si>
    <t>5.5 kgs</t>
  </si>
  <si>
    <t>Ice Cream</t>
  </si>
  <si>
    <t>Coconut Rice- 6.55 kgs</t>
  </si>
  <si>
    <t>Menu - coconut rice with chutney , Chutney - 5.9kgs</t>
  </si>
  <si>
    <t>Mix Veg Kadai - 11.9 kgs, chapathi - 100 nos, chutney - 4.9 kgs</t>
  </si>
  <si>
    <t>Rice - 13, Dal- 7.8kgs, Rasam - 6 kgs</t>
  </si>
  <si>
    <t>Rice - 16, Chole - 11.2, Dal - 10 kgs, Rasam - 9 kgs</t>
  </si>
  <si>
    <t>Rice - 7 kgs, Chole M- 15 kgs</t>
  </si>
  <si>
    <t>3.6 ltrs</t>
  </si>
  <si>
    <t>Rajma masala - 6.75 kgs, Rasam - 7.75</t>
  </si>
  <si>
    <t>Rasam - 10.11 kgs</t>
  </si>
  <si>
    <t>Rice - 10 kgs, Mutter panner - 1 kgs, Sambar - 8 kgs</t>
  </si>
  <si>
    <t>Rice - 23 kgs, Sambar - 15 kgs, chapathi - 15 Nos</t>
  </si>
  <si>
    <t>Rice - 11.5 kgs, Sambar - 13.2 kgs and Chapathi - 100 nos</t>
  </si>
  <si>
    <t>Bhindi fry - 11. 5 kgs</t>
  </si>
  <si>
    <t>Rice - 5 kgs, Malai kofta- 9 kgs, Dal makani - 7 kgs</t>
  </si>
  <si>
    <t>Rice - 19 kgs, Malai kofta- 5 kgs, Dal - 11 kgs, Rasam - 7 kgs</t>
  </si>
  <si>
    <t xml:space="preserve">Rava Idly </t>
  </si>
  <si>
    <t>Aloo gobi dry - 7.8 kgs and chapathi - 100 nos</t>
  </si>
  <si>
    <t>Sambar - 4.6 kgs, Rasam - 6.70 kgs</t>
  </si>
  <si>
    <t>Sambar - 4.10 kgs, Rasam - 4.2 kgs</t>
  </si>
  <si>
    <t>Bhel Puri chat</t>
  </si>
  <si>
    <t xml:space="preserve">Sagu </t>
  </si>
  <si>
    <t>454 Plates</t>
  </si>
  <si>
    <t>120 Bowls</t>
  </si>
  <si>
    <t>12.85 kgs</t>
  </si>
  <si>
    <t>veg Biriyani - 12 kgs, Duam Aloo - 7 kgs, chapathi - 15 nos</t>
  </si>
  <si>
    <t>Veg Biriyani - 8 kgs, Dum aloo - 3 kgs chapathi - 30 Nos</t>
  </si>
  <si>
    <t>Rice -7 kgs, Malai Kofta- 5 kgs, Dal - 6 kgs</t>
  </si>
  <si>
    <t>6 Nos</t>
  </si>
  <si>
    <t>9 Nos</t>
  </si>
  <si>
    <t>.80 gms</t>
  </si>
  <si>
    <t>.60 gms</t>
  </si>
  <si>
    <t>Dal Tadka - 3.5 kgs, Rasam - 7.7 kgs</t>
  </si>
  <si>
    <t>Chapathi - 44 nos</t>
  </si>
  <si>
    <t>Rice- 5.6 kgs, Dal - 7.10, Butter Milk - 9 kgs</t>
  </si>
  <si>
    <t>coleslaw sandwich</t>
  </si>
  <si>
    <t>271 Nos</t>
  </si>
  <si>
    <t>100 nos</t>
  </si>
  <si>
    <t>Rice - 4.5 kgs, Mix veg curry - 4.3 kgs, Sambar - 6.2 kgs</t>
  </si>
  <si>
    <t>Rice - 17.2 kgs, Sambar - 7 kgs, Mix veg curry - 10 kgs, chapathi - 38 nos</t>
  </si>
  <si>
    <t>Veg Biriyani - 6 kgs, Dum aloo - 4 kgs, Raitha - 2 kgs</t>
  </si>
  <si>
    <t>40 Nos</t>
  </si>
  <si>
    <t>5.9 kgs</t>
  </si>
  <si>
    <t>6.10 kgs</t>
  </si>
  <si>
    <t>Mix Veg Kadai - 11.70 kgs</t>
  </si>
  <si>
    <t>chapathi - 46 Nos</t>
  </si>
  <si>
    <t>Mix veg Kadai - 1.7 kgs, chapathi - 68 Nos</t>
  </si>
  <si>
    <t>Strawberry Milk shake</t>
  </si>
  <si>
    <t>100 cups</t>
  </si>
  <si>
    <t>14.3 kgs</t>
  </si>
  <si>
    <t>Rice - 7.95, Dal - 3.7 kgs,Rasam - 20.15</t>
  </si>
  <si>
    <t>Rice - 5.5 kgs</t>
  </si>
  <si>
    <t>Chapathi - 30 nos</t>
  </si>
  <si>
    <t>500 gms</t>
  </si>
  <si>
    <t>Rasam - 10kgs</t>
  </si>
  <si>
    <t>R M - 5.85kgs, Rasam - 8.5 kgs</t>
  </si>
  <si>
    <t>Poha</t>
  </si>
  <si>
    <t>Dokla</t>
  </si>
  <si>
    <t>Khara chutney</t>
  </si>
  <si>
    <t>Rice - 3.5 kgs, Sambar - 5 kgs</t>
  </si>
  <si>
    <t>Sambar - 3.2 kgs</t>
  </si>
  <si>
    <t>Rice - 9 kgs, Sambar - 5 kgs</t>
  </si>
  <si>
    <t>3.9 kgs</t>
  </si>
  <si>
    <t>Rice- 3.7 kgs, Sambar - 2.3 kgs, chapathi - 63 nos</t>
  </si>
  <si>
    <t>Rice - 7.6 kgs, Sambar - 9.8 kgs, Chapathi - 239 Nos</t>
  </si>
  <si>
    <t>Butter milk</t>
  </si>
  <si>
    <t>371 nos</t>
  </si>
  <si>
    <t>185 plates</t>
  </si>
  <si>
    <t>Rice - 5 kgs, Dal Makani - 6 kgs</t>
  </si>
  <si>
    <t>Rice - 17 kgs, Dal - 3 kgs, Rasam - 10 kgs</t>
  </si>
  <si>
    <t>4.1 kgs</t>
  </si>
  <si>
    <t>2.5 kgs</t>
  </si>
  <si>
    <t>Sambar - 7 kgs, chapathi - 174 nos</t>
  </si>
  <si>
    <t>B R Puriyal - 3.7 , Sambar - 6.8 kgs, Rasam - 3.2 kgs, chapthi - 247 nos</t>
  </si>
  <si>
    <t>B R Puriyal - 2.1ks,Sambar- 5.3 kgs, Chapthi -89 nos</t>
  </si>
  <si>
    <t>Veg Gobi manchuriyan</t>
  </si>
  <si>
    <t>29 plates</t>
  </si>
  <si>
    <t>37.45 kgs</t>
  </si>
  <si>
    <t>Veg Biriyani - 4 kgs</t>
  </si>
  <si>
    <t>Veg Biriyani - 10 kgs, Dum aloo - 4 kgs, Raitha - 1 kgs</t>
  </si>
  <si>
    <t>Veg Biriyani - 5 kgs, Dum aloo - 2 kgs</t>
  </si>
  <si>
    <t>5.8 kgs</t>
  </si>
  <si>
    <t>3.25 kgs</t>
  </si>
  <si>
    <t>Pakoda</t>
  </si>
  <si>
    <t>63.5 kgs</t>
  </si>
  <si>
    <t>39.65 kgs</t>
  </si>
  <si>
    <t>423 plates</t>
  </si>
  <si>
    <t>396 plates</t>
  </si>
  <si>
    <t>Mix Veg Kadai - 11 kgs, Chapathi - 69 Nos</t>
  </si>
  <si>
    <t>Veg Pulav - 7.05 kgs, Chapathi - 26Nos</t>
  </si>
  <si>
    <t>Veg Pulav - 2.5 kgs, chapathi - 219 nos</t>
  </si>
  <si>
    <t>Rice - 9.2 kgs, Channa masala - 10.50 kgs</t>
  </si>
  <si>
    <t>Rice - 9.95, Dal Tadka - 12.8, Jeera Rasam - 8.30 kgs</t>
  </si>
  <si>
    <t>Rice - 5.8 kgs, Dal Tadka - 11.5, Jeera Rasam - 6.7 kgs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</si>
</sst>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4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2" xfId="0" applyBorder="1"/>
    <xf numFmtId="2" fontId="0" fillId="0" borderId="12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20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1" fillId="0" borderId="9" xfId="0" applyFont="1" applyBorder="1" applyAlignment="1">
      <alignment horizontal="center"/>
    </xf>
    <xf numFmtId="0" fontId="0" fillId="0" borderId="9" xfId="0" applyBorder="1"/>
    <xf numFmtId="0" fontId="0" fillId="0" borderId="17" xfId="0" applyBorder="1"/>
    <xf numFmtId="0" fontId="1" fillId="0" borderId="18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2" fontId="0" fillId="0" borderId="12" xfId="0" applyNumberFormat="1" applyBorder="1" applyAlignment="1">
      <alignment vertical="center"/>
    </xf>
    <xf numFmtId="1" fontId="0" fillId="0" borderId="12" xfId="0" applyNumberFormat="1" applyBorder="1" applyAlignment="1">
      <alignment vertical="center"/>
    </xf>
    <xf numFmtId="0" fontId="0" fillId="2" borderId="12" xfId="0" applyFill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vertical="center"/>
    </xf>
    <xf numFmtId="0" fontId="0" fillId="2" borderId="2" xfId="0" applyFill="1" applyBorder="1" applyAlignment="1">
      <alignment horizontal="right" vertical="center"/>
    </xf>
    <xf numFmtId="2" fontId="0" fillId="0" borderId="6" xfId="0" applyNumberFormat="1" applyBorder="1" applyAlignment="1">
      <alignment vertical="center"/>
    </xf>
    <xf numFmtId="1" fontId="0" fillId="0" borderId="6" xfId="0" applyNumberFormat="1" applyBorder="1" applyAlignment="1">
      <alignment vertical="center"/>
    </xf>
    <xf numFmtId="0" fontId="0" fillId="2" borderId="6" xfId="0" applyFill="1" applyBorder="1" applyAlignment="1">
      <alignment horizontal="right" vertical="center"/>
    </xf>
    <xf numFmtId="0" fontId="0" fillId="0" borderId="12" xfId="0" applyBorder="1" applyAlignment="1">
      <alignment wrapText="1"/>
    </xf>
    <xf numFmtId="0" fontId="0" fillId="0" borderId="6" xfId="0" applyFont="1" applyBorder="1" applyAlignment="1">
      <alignment horizontal="center" wrapText="1"/>
    </xf>
    <xf numFmtId="0" fontId="0" fillId="0" borderId="6" xfId="0" applyFont="1" applyBorder="1" applyAlignment="1">
      <alignment horizontal="right" vertical="center"/>
    </xf>
    <xf numFmtId="0" fontId="0" fillId="0" borderId="6" xfId="0" applyBorder="1" applyAlignment="1">
      <alignment vertical="center"/>
    </xf>
    <xf numFmtId="0" fontId="0" fillId="0" borderId="12" xfId="0" applyFont="1" applyFill="1" applyBorder="1" applyAlignment="1"/>
    <xf numFmtId="0" fontId="0" fillId="0" borderId="12" xfId="0" applyFont="1" applyBorder="1"/>
    <xf numFmtId="0" fontId="0" fillId="0" borderId="0" xfId="0" applyFont="1"/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1" fontId="0" fillId="5" borderId="12" xfId="0" applyNumberFormat="1" applyFont="1" applyFill="1" applyBorder="1"/>
    <xf numFmtId="0" fontId="0" fillId="5" borderId="12" xfId="0" applyFont="1" applyFill="1" applyBorder="1"/>
    <xf numFmtId="0" fontId="0" fillId="5" borderId="6" xfId="0" applyFont="1" applyFill="1" applyBorder="1"/>
    <xf numFmtId="0" fontId="0" fillId="0" borderId="8" xfId="0" applyBorder="1" applyAlignment="1">
      <alignment horizontal="center"/>
    </xf>
    <xf numFmtId="0" fontId="0" fillId="0" borderId="18" xfId="0" applyBorder="1"/>
    <xf numFmtId="1" fontId="1" fillId="0" borderId="18" xfId="0" applyNumberFormat="1" applyFont="1" applyBorder="1"/>
    <xf numFmtId="0" fontId="0" fillId="0" borderId="12" xfId="0" applyFill="1" applyBorder="1"/>
    <xf numFmtId="0" fontId="0" fillId="0" borderId="22" xfId="0" applyFill="1" applyBorder="1"/>
    <xf numFmtId="0" fontId="0" fillId="0" borderId="12" xfId="0" applyFill="1" applyBorder="1" applyAlignment="1">
      <alignment wrapText="1"/>
    </xf>
    <xf numFmtId="0" fontId="0" fillId="0" borderId="12" xfId="0" applyBorder="1" applyAlignment="1">
      <alignment vertical="center"/>
    </xf>
    <xf numFmtId="0" fontId="0" fillId="0" borderId="22" xfId="0" applyBorder="1" applyAlignment="1">
      <alignment wrapText="1"/>
    </xf>
    <xf numFmtId="1" fontId="0" fillId="5" borderId="12" xfId="0" applyNumberFormat="1" applyFont="1" applyFill="1" applyBorder="1" applyAlignment="1">
      <alignment horizontal="right"/>
    </xf>
    <xf numFmtId="0" fontId="0" fillId="0" borderId="21" xfId="0" applyBorder="1"/>
    <xf numFmtId="1" fontId="0" fillId="5" borderId="2" xfId="0" applyNumberFormat="1" applyFont="1" applyFill="1" applyBorder="1" applyAlignment="1">
      <alignment horizontal="right"/>
    </xf>
    <xf numFmtId="0" fontId="1" fillId="0" borderId="3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" xfId="0" applyBorder="1"/>
    <xf numFmtId="2" fontId="0" fillId="0" borderId="12" xfId="0" applyNumberFormat="1" applyBorder="1" applyAlignment="1">
      <alignment horizontal="right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vertical="center"/>
    </xf>
    <xf numFmtId="1" fontId="0" fillId="0" borderId="9" xfId="0" applyNumberFormat="1" applyBorder="1" applyAlignment="1">
      <alignment vertical="center"/>
    </xf>
    <xf numFmtId="0" fontId="0" fillId="2" borderId="9" xfId="0" applyFill="1" applyBorder="1" applyAlignment="1">
      <alignment horizontal="right" vertical="center"/>
    </xf>
    <xf numFmtId="1" fontId="0" fillId="5" borderId="9" xfId="0" applyNumberFormat="1" applyFont="1" applyFill="1" applyBorder="1" applyAlignment="1">
      <alignment horizontal="right"/>
    </xf>
    <xf numFmtId="2" fontId="0" fillId="0" borderId="3" xfId="0" applyNumberFormat="1" applyBorder="1" applyAlignment="1">
      <alignment vertical="center"/>
    </xf>
    <xf numFmtId="0" fontId="0" fillId="3" borderId="12" xfId="0" applyFill="1" applyBorder="1" applyAlignment="1">
      <alignment horizontal="right" vertical="center"/>
    </xf>
    <xf numFmtId="0" fontId="0" fillId="4" borderId="2" xfId="0" applyFill="1" applyBorder="1" applyAlignment="1">
      <alignment horizontal="right" vertical="center"/>
    </xf>
    <xf numFmtId="0" fontId="0" fillId="4" borderId="12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0" borderId="6" xfId="0" applyFont="1" applyBorder="1" applyAlignment="1">
      <alignment horizontal="center" vertical="center"/>
    </xf>
    <xf numFmtId="1" fontId="0" fillId="4" borderId="2" xfId="0" applyNumberFormat="1" applyFont="1" applyFill="1" applyBorder="1" applyAlignment="1">
      <alignment horizontal="right"/>
    </xf>
    <xf numFmtId="1" fontId="0" fillId="4" borderId="12" xfId="0" applyNumberFormat="1" applyFont="1" applyFill="1" applyBorder="1" applyAlignment="1">
      <alignment horizontal="right"/>
    </xf>
    <xf numFmtId="1" fontId="0" fillId="3" borderId="2" xfId="0" applyNumberFormat="1" applyFont="1" applyFill="1" applyBorder="1" applyAlignment="1">
      <alignment horizontal="right"/>
    </xf>
    <xf numFmtId="1" fontId="0" fillId="3" borderId="12" xfId="0" applyNumberFormat="1" applyFont="1" applyFill="1" applyBorder="1" applyAlignment="1">
      <alignment horizontal="right"/>
    </xf>
    <xf numFmtId="1" fontId="0" fillId="4" borderId="6" xfId="0" applyNumberFormat="1" applyFont="1" applyFill="1" applyBorder="1" applyAlignment="1">
      <alignment horizontal="right"/>
    </xf>
    <xf numFmtId="1" fontId="0" fillId="3" borderId="6" xfId="0" applyNumberFormat="1" applyFont="1" applyFill="1" applyBorder="1" applyAlignment="1">
      <alignment horizontal="right"/>
    </xf>
    <xf numFmtId="1" fontId="0" fillId="4" borderId="9" xfId="0" applyNumberFormat="1" applyFont="1" applyFill="1" applyBorder="1" applyAlignment="1">
      <alignment horizontal="right"/>
    </xf>
    <xf numFmtId="1" fontId="0" fillId="3" borderId="9" xfId="0" applyNumberFormat="1" applyFont="1" applyFill="1" applyBorder="1" applyAlignment="1">
      <alignment horizontal="right"/>
    </xf>
    <xf numFmtId="0" fontId="0" fillId="0" borderId="21" xfId="0" applyFill="1" applyBorder="1" applyAlignment="1"/>
    <xf numFmtId="0" fontId="0" fillId="0" borderId="12" xfId="0" applyBorder="1" applyAlignment="1"/>
    <xf numFmtId="0" fontId="0" fillId="0" borderId="0" xfId="0" applyFill="1" applyBorder="1"/>
    <xf numFmtId="0" fontId="0" fillId="5" borderId="9" xfId="0" applyFont="1" applyFill="1" applyBorder="1"/>
    <xf numFmtId="0" fontId="0" fillId="4" borderId="9" xfId="0" applyFill="1" applyBorder="1" applyAlignment="1">
      <alignment horizontal="right" vertical="center"/>
    </xf>
    <xf numFmtId="1" fontId="0" fillId="3" borderId="9" xfId="0" applyNumberFormat="1" applyFont="1" applyFill="1" applyBorder="1"/>
    <xf numFmtId="0" fontId="0" fillId="0" borderId="30" xfId="0" applyFill="1" applyBorder="1" applyAlignment="1">
      <alignment horizontal="left" wrapText="1"/>
    </xf>
    <xf numFmtId="0" fontId="0" fillId="0" borderId="30" xfId="0" applyBorder="1"/>
    <xf numFmtId="0" fontId="0" fillId="0" borderId="30" xfId="0" applyBorder="1" applyAlignment="1">
      <alignment wrapText="1"/>
    </xf>
    <xf numFmtId="0" fontId="1" fillId="0" borderId="32" xfId="0" applyFont="1" applyFill="1" applyBorder="1" applyAlignment="1"/>
    <xf numFmtId="0" fontId="0" fillId="0" borderId="30" xfId="0" applyFont="1" applyBorder="1"/>
    <xf numFmtId="0" fontId="0" fillId="0" borderId="10" xfId="0" applyBorder="1"/>
    <xf numFmtId="0" fontId="0" fillId="0" borderId="19" xfId="0" applyBorder="1"/>
    <xf numFmtId="0" fontId="0" fillId="2" borderId="43" xfId="0" applyFill="1" applyBorder="1"/>
    <xf numFmtId="0" fontId="0" fillId="2" borderId="43" xfId="0" applyFont="1" applyFill="1" applyBorder="1"/>
    <xf numFmtId="0" fontId="0" fillId="2" borderId="45" xfId="0" applyFill="1" applyBorder="1"/>
    <xf numFmtId="0" fontId="0" fillId="0" borderId="15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2" fontId="0" fillId="0" borderId="15" xfId="0" applyNumberFormat="1" applyBorder="1" applyAlignment="1">
      <alignment vertical="center"/>
    </xf>
    <xf numFmtId="1" fontId="0" fillId="0" borderId="15" xfId="0" applyNumberFormat="1" applyBorder="1" applyAlignment="1">
      <alignment vertical="center"/>
    </xf>
    <xf numFmtId="0" fontId="0" fillId="2" borderId="15" xfId="0" applyFill="1" applyBorder="1" applyAlignment="1">
      <alignment horizontal="right" vertical="center"/>
    </xf>
    <xf numFmtId="1" fontId="0" fillId="5" borderId="15" xfId="0" applyNumberFormat="1" applyFont="1" applyFill="1" applyBorder="1" applyAlignment="1">
      <alignment horizontal="right"/>
    </xf>
    <xf numFmtId="1" fontId="0" fillId="0" borderId="3" xfId="0" applyNumberFormat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Border="1" applyAlignment="1">
      <alignment vertical="center"/>
    </xf>
    <xf numFmtId="2" fontId="0" fillId="0" borderId="16" xfId="0" applyNumberFormat="1" applyBorder="1" applyAlignment="1">
      <alignment vertical="center"/>
    </xf>
    <xf numFmtId="1" fontId="0" fillId="0" borderId="16" xfId="0" applyNumberFormat="1" applyBorder="1" applyAlignment="1">
      <alignment vertical="center"/>
    </xf>
    <xf numFmtId="0" fontId="1" fillId="0" borderId="21" xfId="0" applyFont="1" applyBorder="1"/>
    <xf numFmtId="0" fontId="1" fillId="0" borderId="22" xfId="0" applyFont="1" applyBorder="1"/>
    <xf numFmtId="0" fontId="1" fillId="0" borderId="5" xfId="0" applyFont="1" applyBorder="1"/>
    <xf numFmtId="0" fontId="1" fillId="0" borderId="23" xfId="0" applyFont="1" applyBorder="1"/>
    <xf numFmtId="1" fontId="0" fillId="4" borderId="15" xfId="0" applyNumberFormat="1" applyFont="1" applyFill="1" applyBorder="1" applyAlignment="1">
      <alignment horizontal="right"/>
    </xf>
    <xf numFmtId="1" fontId="0" fillId="3" borderId="15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vertical="center"/>
    </xf>
    <xf numFmtId="0" fontId="0" fillId="5" borderId="12" xfId="0" applyFont="1" applyFill="1" applyBorder="1" applyAlignment="1">
      <alignment horizontal="right"/>
    </xf>
    <xf numFmtId="0" fontId="0" fillId="0" borderId="9" xfId="0" applyFont="1" applyBorder="1" applyAlignment="1">
      <alignment horizontal="center" wrapText="1"/>
    </xf>
    <xf numFmtId="0" fontId="0" fillId="0" borderId="9" xfId="0" applyFont="1" applyBorder="1" applyAlignment="1">
      <alignment horizontal="right" vertical="center"/>
    </xf>
    <xf numFmtId="0" fontId="1" fillId="0" borderId="18" xfId="0" applyFont="1" applyFill="1" applyBorder="1" applyAlignment="1">
      <alignment horizontal="center"/>
    </xf>
    <xf numFmtId="1" fontId="1" fillId="0" borderId="18" xfId="0" applyNumberFormat="1" applyFont="1" applyFill="1" applyBorder="1"/>
    <xf numFmtId="0" fontId="0" fillId="0" borderId="18" xfId="0" applyFill="1" applyBorder="1"/>
    <xf numFmtId="0" fontId="0" fillId="0" borderId="19" xfId="0" applyFill="1" applyBorder="1"/>
    <xf numFmtId="0" fontId="0" fillId="2" borderId="13" xfId="0" applyFill="1" applyBorder="1"/>
    <xf numFmtId="0" fontId="0" fillId="0" borderId="25" xfId="0" applyBorder="1"/>
    <xf numFmtId="0" fontId="0" fillId="0" borderId="26" xfId="0" applyBorder="1"/>
    <xf numFmtId="2" fontId="0" fillId="3" borderId="3" xfId="0" applyNumberFormat="1" applyFill="1" applyBorder="1" applyAlignment="1">
      <alignment horizontal="right" vertical="center"/>
    </xf>
    <xf numFmtId="2" fontId="0" fillId="3" borderId="12" xfId="0" applyNumberFormat="1" applyFill="1" applyBorder="1" applyAlignment="1">
      <alignment horizontal="right" vertical="center"/>
    </xf>
    <xf numFmtId="1" fontId="0" fillId="0" borderId="2" xfId="0" applyNumberFormat="1" applyBorder="1"/>
    <xf numFmtId="0" fontId="0" fillId="4" borderId="15" xfId="0" applyFill="1" applyBorder="1" applyAlignment="1">
      <alignment horizontal="right" vertical="center"/>
    </xf>
    <xf numFmtId="1" fontId="0" fillId="3" borderId="16" xfId="0" applyNumberFormat="1" applyFont="1" applyFill="1" applyBorder="1"/>
    <xf numFmtId="0" fontId="0" fillId="5" borderId="15" xfId="0" applyFill="1" applyBorder="1" applyAlignment="1">
      <alignment horizontal="right" vertical="center"/>
    </xf>
    <xf numFmtId="0" fontId="0" fillId="0" borderId="9" xfId="0" applyBorder="1" applyAlignment="1"/>
    <xf numFmtId="2" fontId="0" fillId="0" borderId="6" xfId="0" applyNumberFormat="1" applyFont="1" applyBorder="1" applyAlignment="1">
      <alignment horizontal="right" vertical="center"/>
    </xf>
    <xf numFmtId="2" fontId="0" fillId="0" borderId="22" xfId="0" applyNumberFormat="1" applyBorder="1" applyAlignment="1"/>
    <xf numFmtId="0" fontId="0" fillId="0" borderId="13" xfId="0" applyBorder="1"/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1" xfId="0" applyNumberFormat="1" applyBorder="1" applyAlignment="1"/>
    <xf numFmtId="0" fontId="0" fillId="3" borderId="6" xfId="0" applyFont="1" applyFill="1" applyBorder="1" applyAlignment="1">
      <alignment horizontal="right"/>
    </xf>
    <xf numFmtId="0" fontId="0" fillId="2" borderId="3" xfId="0" applyFill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6" xfId="0" applyFill="1" applyBorder="1" applyAlignment="1">
      <alignment horizontal="right" vertical="center"/>
    </xf>
    <xf numFmtId="0" fontId="0" fillId="0" borderId="28" xfId="0" applyBorder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7" xfId="0" applyFont="1" applyBorder="1"/>
    <xf numFmtId="0" fontId="1" fillId="0" borderId="41" xfId="0" applyFont="1" applyBorder="1" applyAlignment="1">
      <alignment horizontal="center"/>
    </xf>
    <xf numFmtId="0" fontId="0" fillId="0" borderId="12" xfId="0" applyFont="1" applyBorder="1" applyAlignment="1">
      <alignment horizontal="center" wrapText="1"/>
    </xf>
    <xf numFmtId="0" fontId="0" fillId="0" borderId="12" xfId="0" applyFont="1" applyBorder="1" applyAlignment="1">
      <alignment horizontal="right" vertical="center"/>
    </xf>
    <xf numFmtId="0" fontId="0" fillId="0" borderId="2" xfId="0" applyFont="1" applyBorder="1" applyAlignment="1">
      <alignment horizontal="center" wrapText="1"/>
    </xf>
    <xf numFmtId="0" fontId="0" fillId="0" borderId="2" xfId="0" applyFont="1" applyBorder="1" applyAlignment="1">
      <alignment horizontal="right" vertical="center"/>
    </xf>
    <xf numFmtId="1" fontId="0" fillId="0" borderId="9" xfId="0" applyNumberFormat="1" applyBorder="1" applyAlignment="1">
      <alignment horizontal="center" vertical="center"/>
    </xf>
    <xf numFmtId="2" fontId="0" fillId="4" borderId="3" xfId="0" applyNumberFormat="1" applyFill="1" applyBorder="1" applyAlignment="1">
      <alignment horizontal="right" vertical="center"/>
    </xf>
    <xf numFmtId="2" fontId="0" fillId="4" borderId="12" xfId="0" applyNumberForma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1" fillId="0" borderId="6" xfId="0" applyFont="1" applyBorder="1" applyAlignment="1">
      <alignment horizontal="center" wrapText="1"/>
    </xf>
    <xf numFmtId="1" fontId="0" fillId="5" borderId="9" xfId="0" applyNumberFormat="1" applyFont="1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22" xfId="0" applyBorder="1" applyAlignment="1">
      <alignment horizontal="left" wrapText="1"/>
    </xf>
    <xf numFmtId="0" fontId="0" fillId="0" borderId="22" xfId="0" applyBorder="1" applyAlignment="1">
      <alignment horizontal="center" vertical="center"/>
    </xf>
    <xf numFmtId="1" fontId="0" fillId="5" borderId="12" xfId="0" applyNumberFormat="1" applyFill="1" applyBorder="1" applyAlignment="1">
      <alignment horizontal="right" vertical="center"/>
    </xf>
    <xf numFmtId="0" fontId="0" fillId="0" borderId="8" xfId="0" applyBorder="1"/>
    <xf numFmtId="0" fontId="0" fillId="0" borderId="11" xfId="0" applyBorder="1"/>
    <xf numFmtId="0" fontId="0" fillId="0" borderId="21" xfId="0" applyFill="1" applyBorder="1"/>
    <xf numFmtId="0" fontId="0" fillId="0" borderId="5" xfId="0" applyFill="1" applyBorder="1"/>
    <xf numFmtId="0" fontId="0" fillId="0" borderId="23" xfId="0" applyFill="1" applyBorder="1"/>
    <xf numFmtId="2" fontId="0" fillId="0" borderId="15" xfId="0" applyNumberFormat="1" applyBorder="1"/>
    <xf numFmtId="0" fontId="0" fillId="0" borderId="51" xfId="0" applyBorder="1"/>
    <xf numFmtId="0" fontId="3" fillId="7" borderId="52" xfId="0" applyFont="1" applyFill="1" applyBorder="1" applyAlignment="1"/>
    <xf numFmtId="0" fontId="1" fillId="7" borderId="36" xfId="0" applyFont="1" applyFill="1" applyBorder="1" applyAlignment="1">
      <alignment vertical="center" wrapText="1"/>
    </xf>
    <xf numFmtId="0" fontId="3" fillId="9" borderId="52" xfId="0" applyFont="1" applyFill="1" applyBorder="1" applyAlignment="1"/>
    <xf numFmtId="0" fontId="1" fillId="9" borderId="36" xfId="0" applyFont="1" applyFill="1" applyBorder="1" applyAlignment="1">
      <alignment vertical="center" wrapText="1"/>
    </xf>
    <xf numFmtId="0" fontId="5" fillId="10" borderId="5" xfId="0" applyFont="1" applyFill="1" applyBorder="1" applyAlignment="1">
      <alignment horizontal="center" vertical="center" wrapText="1"/>
    </xf>
    <xf numFmtId="0" fontId="5" fillId="10" borderId="23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vertical="center" wrapText="1"/>
    </xf>
    <xf numFmtId="0" fontId="0" fillId="0" borderId="57" xfId="0" applyBorder="1"/>
    <xf numFmtId="0" fontId="0" fillId="0" borderId="0" xfId="0" applyBorder="1" applyAlignment="1">
      <alignment horizontal="center" vertical="center"/>
    </xf>
    <xf numFmtId="0" fontId="0" fillId="0" borderId="34" xfId="0" applyBorder="1"/>
    <xf numFmtId="0" fontId="0" fillId="0" borderId="34" xfId="0" applyBorder="1" applyAlignment="1">
      <alignment vertical="center"/>
    </xf>
    <xf numFmtId="0" fontId="0" fillId="0" borderId="34" xfId="0" applyFill="1" applyBorder="1"/>
    <xf numFmtId="0" fontId="0" fillId="0" borderId="58" xfId="0" applyBorder="1"/>
    <xf numFmtId="0" fontId="1" fillId="5" borderId="25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right"/>
    </xf>
    <xf numFmtId="0" fontId="5" fillId="10" borderId="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10" borderId="36" xfId="0" applyFont="1" applyFill="1" applyBorder="1" applyAlignment="1">
      <alignment horizontal="center" vertical="center" wrapText="1"/>
    </xf>
    <xf numFmtId="0" fontId="5" fillId="10" borderId="59" xfId="0" applyFont="1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/>
    </xf>
    <xf numFmtId="0" fontId="0" fillId="2" borderId="34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5" fillId="10" borderId="9" xfId="0" applyFont="1" applyFill="1" applyBorder="1" applyAlignment="1">
      <alignment horizontal="center" vertical="center" wrapText="1"/>
    </xf>
    <xf numFmtId="0" fontId="0" fillId="2" borderId="48" xfId="0" applyFill="1" applyBorder="1"/>
    <xf numFmtId="0" fontId="0" fillId="0" borderId="16" xfId="0" applyFont="1" applyFill="1" applyBorder="1" applyAlignment="1">
      <alignment horizontal="center" vertical="center"/>
    </xf>
    <xf numFmtId="2" fontId="0" fillId="0" borderId="16" xfId="0" applyNumberFormat="1" applyFill="1" applyBorder="1" applyAlignment="1">
      <alignment vertical="center"/>
    </xf>
    <xf numFmtId="1" fontId="0" fillId="4" borderId="16" xfId="0" applyNumberFormat="1" applyFont="1" applyFill="1" applyBorder="1" applyAlignment="1">
      <alignment horizontal="right"/>
    </xf>
    <xf numFmtId="1" fontId="0" fillId="3" borderId="2" xfId="0" applyNumberFormat="1" applyFill="1" applyBorder="1" applyAlignment="1">
      <alignment horizontal="right"/>
    </xf>
    <xf numFmtId="1" fontId="0" fillId="3" borderId="16" xfId="0" applyNumberFormat="1" applyFill="1" applyBorder="1" applyAlignment="1">
      <alignment horizontal="right"/>
    </xf>
    <xf numFmtId="1" fontId="0" fillId="0" borderId="7" xfId="0" applyNumberFormat="1" applyBorder="1" applyAlignment="1">
      <alignment vertical="center"/>
    </xf>
    <xf numFmtId="0" fontId="0" fillId="2" borderId="7" xfId="0" applyFill="1" applyBorder="1" applyAlignment="1">
      <alignment horizontal="right" vertical="center"/>
    </xf>
    <xf numFmtId="0" fontId="0" fillId="2" borderId="43" xfId="0" applyFill="1" applyBorder="1" applyAlignment="1">
      <alignment horizontal="right" vertical="center"/>
    </xf>
    <xf numFmtId="0" fontId="0" fillId="2" borderId="16" xfId="0" applyFill="1" applyBorder="1" applyAlignment="1">
      <alignment horizontal="right" vertical="center"/>
    </xf>
    <xf numFmtId="1" fontId="0" fillId="5" borderId="9" xfId="0" applyNumberFormat="1" applyFont="1" applyFill="1" applyBorder="1" applyAlignment="1">
      <alignment horizontal="right" vertical="center"/>
    </xf>
    <xf numFmtId="0" fontId="0" fillId="0" borderId="8" xfId="0" applyFill="1" applyBorder="1"/>
    <xf numFmtId="0" fontId="0" fillId="0" borderId="11" xfId="0" applyFill="1" applyBorder="1"/>
    <xf numFmtId="0" fontId="0" fillId="0" borderId="15" xfId="0" applyBorder="1" applyAlignment="1">
      <alignment horizontal="right" vertical="center"/>
    </xf>
    <xf numFmtId="2" fontId="0" fillId="0" borderId="12" xfId="0" applyNumberFormat="1" applyBorder="1" applyAlignment="1">
      <alignment horizontal="right" vertical="center"/>
    </xf>
    <xf numFmtId="1" fontId="0" fillId="4" borderId="15" xfId="0" applyNumberFormat="1" applyFill="1" applyBorder="1" applyAlignment="1">
      <alignment horizontal="right" vertical="center"/>
    </xf>
    <xf numFmtId="1" fontId="0" fillId="4" borderId="12" xfId="0" applyNumberFormat="1" applyFill="1" applyBorder="1" applyAlignment="1">
      <alignment horizontal="right" vertical="center"/>
    </xf>
    <xf numFmtId="1" fontId="0" fillId="3" borderId="16" xfId="0" applyNumberFormat="1" applyFont="1" applyFill="1" applyBorder="1" applyAlignment="1">
      <alignment horizontal="right"/>
    </xf>
    <xf numFmtId="0" fontId="0" fillId="3" borderId="9" xfId="0" applyFont="1" applyFill="1" applyBorder="1" applyAlignment="1">
      <alignment horizontal="right"/>
    </xf>
    <xf numFmtId="2" fontId="0" fillId="0" borderId="7" xfId="0" applyNumberFormat="1" applyBorder="1" applyAlignment="1">
      <alignment vertical="center"/>
    </xf>
    <xf numFmtId="1" fontId="0" fillId="3" borderId="9" xfId="0" applyNumberFormat="1" applyFill="1" applyBorder="1"/>
    <xf numFmtId="0" fontId="0" fillId="0" borderId="34" xfId="0" applyFont="1" applyBorder="1"/>
    <xf numFmtId="0" fontId="0" fillId="5" borderId="6" xfId="0" applyFont="1" applyFill="1" applyBorder="1" applyAlignment="1">
      <alignment horizontal="right"/>
    </xf>
    <xf numFmtId="2" fontId="0" fillId="0" borderId="7" xfId="0" applyNumberFormat="1" applyBorder="1" applyAlignment="1">
      <alignment horizontal="right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1" fontId="0" fillId="5" borderId="15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2" borderId="49" xfId="0" applyFill="1" applyBorder="1"/>
    <xf numFmtId="0" fontId="1" fillId="2" borderId="13" xfId="0" applyFont="1" applyFill="1" applyBorder="1"/>
    <xf numFmtId="0" fontId="0" fillId="0" borderId="48" xfId="0" applyFill="1" applyBorder="1"/>
    <xf numFmtId="0" fontId="0" fillId="0" borderId="43" xfId="0" applyFill="1" applyBorder="1"/>
    <xf numFmtId="0" fontId="0" fillId="0" borderId="43" xfId="0" applyFill="1" applyBorder="1" applyAlignment="1">
      <alignment horizontal="right" vertical="center"/>
    </xf>
    <xf numFmtId="0" fontId="0" fillId="0" borderId="2" xfId="0" applyBorder="1" applyAlignment="1"/>
    <xf numFmtId="2" fontId="0" fillId="0" borderId="20" xfId="0" applyNumberFormat="1" applyBorder="1" applyAlignment="1"/>
    <xf numFmtId="0" fontId="0" fillId="0" borderId="7" xfId="0" applyBorder="1" applyAlignment="1">
      <alignment vertical="center"/>
    </xf>
    <xf numFmtId="0" fontId="0" fillId="2" borderId="49" xfId="0" applyFill="1" applyBorder="1" applyAlignment="1">
      <alignment horizontal="right" vertical="center"/>
    </xf>
    <xf numFmtId="1" fontId="0" fillId="0" borderId="8" xfId="0" applyNumberFormat="1" applyBorder="1" applyAlignment="1">
      <alignment horizontal="center"/>
    </xf>
    <xf numFmtId="0" fontId="0" fillId="2" borderId="33" xfId="0" applyFill="1" applyBorder="1"/>
    <xf numFmtId="0" fontId="0" fillId="2" borderId="34" xfId="0" applyFill="1" applyBorder="1"/>
    <xf numFmtId="0" fontId="0" fillId="5" borderId="9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1" fontId="1" fillId="0" borderId="13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13" xfId="0" applyFont="1" applyBorder="1" applyAlignment="1"/>
    <xf numFmtId="0" fontId="0" fillId="0" borderId="24" xfId="0" applyBorder="1" applyAlignment="1">
      <alignment horizontal="left" wrapText="1"/>
    </xf>
    <xf numFmtId="0" fontId="1" fillId="0" borderId="42" xfId="0" applyFont="1" applyBorder="1" applyAlignment="1">
      <alignment horizontal="center"/>
    </xf>
    <xf numFmtId="2" fontId="0" fillId="0" borderId="9" xfId="0" applyNumberFormat="1" applyBorder="1"/>
    <xf numFmtId="0" fontId="1" fillId="0" borderId="61" xfId="0" applyFont="1" applyBorder="1" applyAlignment="1">
      <alignment horizontal="center"/>
    </xf>
    <xf numFmtId="0" fontId="1" fillId="0" borderId="18" xfId="0" applyFont="1" applyBorder="1"/>
    <xf numFmtId="0" fontId="0" fillId="0" borderId="62" xfId="0" applyBorder="1"/>
    <xf numFmtId="0" fontId="0" fillId="0" borderId="4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63" xfId="0" applyFont="1" applyBorder="1" applyAlignment="1">
      <alignment horizontal="center"/>
    </xf>
    <xf numFmtId="0" fontId="0" fillId="2" borderId="43" xfId="0" applyFill="1" applyBorder="1" applyAlignment="1">
      <alignment horizontal="right"/>
    </xf>
    <xf numFmtId="0" fontId="0" fillId="0" borderId="12" xfId="0" applyFont="1" applyFill="1" applyBorder="1" applyAlignment="1">
      <alignment horizontal="center" vertical="center"/>
    </xf>
    <xf numFmtId="2" fontId="0" fillId="0" borderId="12" xfId="0" applyNumberFormat="1" applyFill="1" applyBorder="1" applyAlignment="1">
      <alignment vertical="center"/>
    </xf>
    <xf numFmtId="1" fontId="0" fillId="3" borderId="3" xfId="0" applyNumberFormat="1" applyFont="1" applyFill="1" applyBorder="1" applyAlignment="1">
      <alignment horizontal="right"/>
    </xf>
    <xf numFmtId="0" fontId="0" fillId="0" borderId="12" xfId="0" applyBorder="1" applyAlignment="1">
      <alignment horizontal="left" wrapText="1"/>
    </xf>
    <xf numFmtId="1" fontId="0" fillId="0" borderId="20" xfId="0" applyNumberFormat="1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1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2" xfId="0" applyFont="1" applyFill="1" applyBorder="1" applyAlignment="1">
      <alignment horizontal="right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left" wrapText="1"/>
    </xf>
    <xf numFmtId="0" fontId="3" fillId="3" borderId="2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right" wrapText="1"/>
    </xf>
    <xf numFmtId="0" fontId="1" fillId="4" borderId="16" xfId="0" applyFont="1" applyFill="1" applyBorder="1" applyAlignment="1">
      <alignment horizontal="right" wrapText="1"/>
    </xf>
    <xf numFmtId="0" fontId="0" fillId="3" borderId="35" xfId="0" applyFont="1" applyFill="1" applyBorder="1" applyAlignment="1">
      <alignment horizontal="center" vertical="center" wrapText="1"/>
    </xf>
    <xf numFmtId="0" fontId="0" fillId="3" borderId="38" xfId="0" applyFont="1" applyFill="1" applyBorder="1" applyAlignment="1">
      <alignment horizontal="center" vertical="center" wrapText="1"/>
    </xf>
    <xf numFmtId="0" fontId="1" fillId="0" borderId="36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0" borderId="16" xfId="0" applyNumberForma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0" borderId="38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46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35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1" fillId="2" borderId="50" xfId="0" applyFont="1" applyFill="1" applyBorder="1" applyAlignment="1">
      <alignment horizontal="center" vertical="center" wrapText="1"/>
    </xf>
    <xf numFmtId="0" fontId="1" fillId="2" borderId="40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1" fillId="0" borderId="64" xfId="0" applyFont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0" fillId="0" borderId="60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right" wrapText="1"/>
    </xf>
    <xf numFmtId="0" fontId="1" fillId="2" borderId="16" xfId="0" applyFont="1" applyFill="1" applyBorder="1" applyAlignment="1">
      <alignment horizontal="right" wrapText="1"/>
    </xf>
    <xf numFmtId="0" fontId="0" fillId="5" borderId="35" xfId="0" applyFont="1" applyFill="1" applyBorder="1" applyAlignment="1">
      <alignment horizontal="center" vertical="center" wrapText="1"/>
    </xf>
    <xf numFmtId="0" fontId="0" fillId="5" borderId="38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1" fillId="2" borderId="48" xfId="0" applyFont="1" applyFill="1" applyBorder="1" applyAlignment="1">
      <alignment horizontal="center" wrapText="1"/>
    </xf>
    <xf numFmtId="0" fontId="1" fillId="2" borderId="44" xfId="0" applyFont="1" applyFill="1" applyBorder="1" applyAlignment="1">
      <alignment horizontal="center" wrapText="1"/>
    </xf>
    <xf numFmtId="0" fontId="1" fillId="0" borderId="1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3" borderId="33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4" fillId="4" borderId="30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3" fillId="9" borderId="55" xfId="0" applyFont="1" applyFill="1" applyBorder="1" applyAlignment="1">
      <alignment horizontal="center"/>
    </xf>
    <xf numFmtId="0" fontId="3" fillId="9" borderId="56" xfId="0" applyFont="1" applyFill="1" applyBorder="1" applyAlignment="1">
      <alignment horizontal="center"/>
    </xf>
    <xf numFmtId="0" fontId="3" fillId="6" borderId="52" xfId="0" applyFont="1" applyFill="1" applyBorder="1" applyAlignment="1">
      <alignment horizontal="center"/>
    </xf>
    <xf numFmtId="0" fontId="3" fillId="6" borderId="53" xfId="0" applyFont="1" applyFill="1" applyBorder="1" applyAlignment="1">
      <alignment horizontal="center"/>
    </xf>
    <xf numFmtId="0" fontId="3" fillId="6" borderId="54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3" fillId="8" borderId="52" xfId="0" applyFont="1" applyFill="1" applyBorder="1" applyAlignment="1">
      <alignment horizontal="center"/>
    </xf>
    <xf numFmtId="0" fontId="3" fillId="8" borderId="53" xfId="0" applyFont="1" applyFill="1" applyBorder="1" applyAlignment="1">
      <alignment horizontal="center"/>
    </xf>
    <xf numFmtId="0" fontId="3" fillId="8" borderId="54" xfId="0" applyFont="1" applyFill="1" applyBorder="1" applyAlignment="1">
      <alignment horizontal="center"/>
    </xf>
    <xf numFmtId="0" fontId="3" fillId="9" borderId="25" xfId="0" applyFont="1" applyFill="1" applyBorder="1" applyAlignment="1">
      <alignment horizontal="center"/>
    </xf>
    <xf numFmtId="0" fontId="3" fillId="9" borderId="26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3" fillId="7" borderId="55" xfId="0" applyFont="1" applyFill="1" applyBorder="1" applyAlignment="1">
      <alignment horizontal="center"/>
    </xf>
    <xf numFmtId="0" fontId="3" fillId="7" borderId="5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workbookViewId="0">
      <pane xSplit="1" ySplit="4" topLeftCell="B59" activePane="bottomRight" state="frozen"/>
      <selection pane="topRight" activeCell="B1" sqref="B1"/>
      <selection pane="bottomLeft" activeCell="A5" sqref="A5"/>
      <selection pane="bottomRight" activeCell="L73" sqref="L73"/>
    </sheetView>
  </sheetViews>
  <sheetFormatPr defaultRowHeight="15" x14ac:dyDescent="0.25"/>
  <cols>
    <col min="1" max="1" width="11.7109375" bestFit="1" customWidth="1"/>
    <col min="2" max="2" width="14.5703125" bestFit="1" customWidth="1"/>
    <col min="8" max="8" width="10.140625" customWidth="1"/>
    <col min="9" max="9" width="18.28515625" customWidth="1"/>
    <col min="10" max="10" width="10.28515625" customWidth="1"/>
    <col min="11" max="11" width="11.5703125" customWidth="1"/>
    <col min="12" max="12" width="39" customWidth="1"/>
  </cols>
  <sheetData>
    <row r="1" spans="1:12" ht="19.5" thickBot="1" x14ac:dyDescent="0.35">
      <c r="A1" s="300" t="s">
        <v>85</v>
      </c>
      <c r="B1" s="301"/>
      <c r="C1" s="301"/>
      <c r="D1" s="301"/>
      <c r="E1" s="301"/>
      <c r="F1" s="301"/>
      <c r="G1" s="301"/>
      <c r="H1" s="301"/>
      <c r="I1" s="301"/>
      <c r="J1" s="301"/>
      <c r="K1" s="302"/>
    </row>
    <row r="2" spans="1:12" x14ac:dyDescent="0.25">
      <c r="A2" s="303" t="s">
        <v>1</v>
      </c>
      <c r="B2" s="305" t="s">
        <v>2</v>
      </c>
      <c r="C2" s="305"/>
      <c r="D2" s="305"/>
      <c r="E2" s="305"/>
      <c r="F2" s="306" t="s">
        <v>17</v>
      </c>
      <c r="G2" s="308" t="s">
        <v>18</v>
      </c>
      <c r="H2" s="310" t="s">
        <v>5</v>
      </c>
      <c r="I2" s="312" t="s">
        <v>33</v>
      </c>
      <c r="J2" s="314" t="s">
        <v>37</v>
      </c>
      <c r="K2" s="314" t="s">
        <v>58</v>
      </c>
    </row>
    <row r="3" spans="1:12" ht="15.75" thickBot="1" x14ac:dyDescent="0.3">
      <c r="A3" s="304"/>
      <c r="B3" s="13"/>
      <c r="C3" s="13" t="s">
        <v>19</v>
      </c>
      <c r="D3" s="13" t="s">
        <v>20</v>
      </c>
      <c r="E3" s="13" t="s">
        <v>21</v>
      </c>
      <c r="F3" s="307"/>
      <c r="G3" s="309"/>
      <c r="H3" s="311"/>
      <c r="I3" s="313"/>
      <c r="J3" s="315"/>
      <c r="K3" s="315"/>
    </row>
    <row r="4" spans="1:12" x14ac:dyDescent="0.25">
      <c r="A4" s="288" t="s">
        <v>87</v>
      </c>
      <c r="B4" s="23" t="s">
        <v>108</v>
      </c>
      <c r="C4" s="24">
        <v>9.25</v>
      </c>
      <c r="D4" s="24">
        <v>2.65</v>
      </c>
      <c r="E4" s="65">
        <f t="shared" ref="E4:E9" si="0">C4-D4</f>
        <v>6.6</v>
      </c>
      <c r="F4" s="317">
        <v>60</v>
      </c>
      <c r="G4" s="65">
        <f>E4*1000/150</f>
        <v>44</v>
      </c>
      <c r="H4" s="152" t="s">
        <v>112</v>
      </c>
      <c r="I4" s="124"/>
      <c r="J4" s="319">
        <v>72</v>
      </c>
      <c r="K4" s="321">
        <v>83</v>
      </c>
    </row>
    <row r="5" spans="1:12" x14ac:dyDescent="0.25">
      <c r="A5" s="298"/>
      <c r="B5" s="19" t="s">
        <v>109</v>
      </c>
      <c r="C5" s="20">
        <v>4.75</v>
      </c>
      <c r="D5" s="20">
        <v>1.35</v>
      </c>
      <c r="E5" s="20">
        <f t="shared" si="0"/>
        <v>3.4</v>
      </c>
      <c r="F5" s="318"/>
      <c r="G5" s="20">
        <f>E5*1000/70</f>
        <v>48.571428571428569</v>
      </c>
      <c r="H5" s="153" t="s">
        <v>112</v>
      </c>
      <c r="I5" s="125"/>
      <c r="J5" s="320"/>
      <c r="K5" s="322"/>
    </row>
    <row r="6" spans="1:12" x14ac:dyDescent="0.25">
      <c r="A6" s="298"/>
      <c r="B6" s="19" t="s">
        <v>110</v>
      </c>
      <c r="C6" s="20">
        <v>12</v>
      </c>
      <c r="D6" s="20">
        <v>1.6</v>
      </c>
      <c r="E6" s="20">
        <f t="shared" si="0"/>
        <v>10.4</v>
      </c>
      <c r="F6" s="318"/>
      <c r="G6" s="61"/>
      <c r="H6" s="153" t="s">
        <v>113</v>
      </c>
      <c r="I6" s="125"/>
      <c r="J6" s="320"/>
      <c r="K6" s="322"/>
    </row>
    <row r="7" spans="1:12" ht="15.75" thickBot="1" x14ac:dyDescent="0.3">
      <c r="A7" s="298"/>
      <c r="B7" s="19" t="s">
        <v>111</v>
      </c>
      <c r="C7" s="20">
        <v>6.6</v>
      </c>
      <c r="D7" s="20">
        <v>1.5</v>
      </c>
      <c r="E7" s="20">
        <f t="shared" si="0"/>
        <v>5.0999999999999996</v>
      </c>
      <c r="F7" s="318"/>
      <c r="G7" s="151"/>
      <c r="H7" s="68" t="s">
        <v>114</v>
      </c>
      <c r="I7" s="66"/>
      <c r="J7" s="320"/>
      <c r="K7" s="322"/>
    </row>
    <row r="8" spans="1:12" x14ac:dyDescent="0.25">
      <c r="A8" s="288" t="s">
        <v>88</v>
      </c>
      <c r="B8" s="23" t="s">
        <v>128</v>
      </c>
      <c r="C8" s="24">
        <f>12.4+6.85</f>
        <v>19.25</v>
      </c>
      <c r="D8" s="24">
        <v>3.2</v>
      </c>
      <c r="E8" s="65">
        <f t="shared" si="0"/>
        <v>16.05</v>
      </c>
      <c r="F8" s="285">
        <v>70</v>
      </c>
      <c r="G8" s="26">
        <f>E8*1000/200</f>
        <v>80.25</v>
      </c>
      <c r="H8" s="67"/>
      <c r="I8" s="73" t="s">
        <v>112</v>
      </c>
      <c r="J8" s="282">
        <v>71</v>
      </c>
      <c r="K8" s="279">
        <v>94</v>
      </c>
      <c r="L8" s="299"/>
    </row>
    <row r="9" spans="1:12" x14ac:dyDescent="0.25">
      <c r="A9" s="298"/>
      <c r="B9" s="19" t="s">
        <v>129</v>
      </c>
      <c r="C9" s="20">
        <v>8.35</v>
      </c>
      <c r="D9" s="20">
        <v>1.5</v>
      </c>
      <c r="E9" s="20">
        <f t="shared" si="0"/>
        <v>6.85</v>
      </c>
      <c r="F9" s="286"/>
      <c r="G9" s="21"/>
      <c r="H9" s="68"/>
      <c r="I9" s="74" t="s">
        <v>130</v>
      </c>
      <c r="J9" s="283"/>
      <c r="K9" s="280"/>
      <c r="L9" s="299"/>
    </row>
    <row r="10" spans="1:12" ht="15.75" thickBot="1" x14ac:dyDescent="0.3">
      <c r="A10" s="293"/>
      <c r="B10" s="60"/>
      <c r="C10" s="61"/>
      <c r="D10" s="61"/>
      <c r="E10" s="20"/>
      <c r="F10" s="286"/>
      <c r="G10" s="62"/>
      <c r="H10" s="83"/>
      <c r="I10" s="84"/>
      <c r="J10" s="292"/>
      <c r="K10" s="291"/>
    </row>
    <row r="11" spans="1:12" x14ac:dyDescent="0.25">
      <c r="A11" s="288" t="s">
        <v>89</v>
      </c>
      <c r="B11" s="23" t="s">
        <v>140</v>
      </c>
      <c r="C11" s="24">
        <v>16.25</v>
      </c>
      <c r="D11" s="24">
        <v>1.8</v>
      </c>
      <c r="E11" s="25">
        <f t="shared" ref="E11:E50" si="1">C11-D11</f>
        <v>14.45</v>
      </c>
      <c r="F11" s="285">
        <v>70</v>
      </c>
      <c r="G11" s="26">
        <f>E11*1000/123</f>
        <v>117.47967479674797</v>
      </c>
      <c r="H11" s="71"/>
      <c r="I11" s="73" t="s">
        <v>142</v>
      </c>
      <c r="J11" s="282">
        <v>65</v>
      </c>
      <c r="K11" s="282">
        <v>82</v>
      </c>
    </row>
    <row r="12" spans="1:12" x14ac:dyDescent="0.25">
      <c r="A12" s="289"/>
      <c r="B12" s="102" t="s">
        <v>111</v>
      </c>
      <c r="C12" s="103">
        <v>6.85</v>
      </c>
      <c r="D12" s="103">
        <v>1.5</v>
      </c>
      <c r="E12" s="20">
        <f t="shared" si="1"/>
        <v>5.35</v>
      </c>
      <c r="F12" s="286"/>
      <c r="G12" s="105"/>
      <c r="H12" s="206" t="s">
        <v>143</v>
      </c>
      <c r="I12" s="220"/>
      <c r="J12" s="296"/>
      <c r="K12" s="296"/>
    </row>
    <row r="13" spans="1:12" ht="15.75" thickBot="1" x14ac:dyDescent="0.3">
      <c r="A13" s="290"/>
      <c r="B13" s="70" t="s">
        <v>141</v>
      </c>
      <c r="C13" s="28">
        <v>10.45</v>
      </c>
      <c r="D13" s="28">
        <v>1.35</v>
      </c>
      <c r="E13" s="222">
        <f t="shared" si="1"/>
        <v>9.1</v>
      </c>
      <c r="F13" s="287"/>
      <c r="G13" s="29"/>
      <c r="H13" s="75" t="s">
        <v>144</v>
      </c>
      <c r="I13" s="76"/>
      <c r="J13" s="284"/>
      <c r="K13" s="284"/>
    </row>
    <row r="14" spans="1:12" ht="13.5" customHeight="1" x14ac:dyDescent="0.25">
      <c r="A14" s="297" t="s">
        <v>90</v>
      </c>
      <c r="B14" s="95" t="s">
        <v>153</v>
      </c>
      <c r="C14" s="96">
        <v>9.4499999999999993</v>
      </c>
      <c r="D14" s="96">
        <v>1.75</v>
      </c>
      <c r="E14" s="97">
        <f t="shared" si="1"/>
        <v>7.6999999999999993</v>
      </c>
      <c r="F14" s="286">
        <v>60</v>
      </c>
      <c r="G14" s="162">
        <f>E14*1000/100</f>
        <v>76.999999999999986</v>
      </c>
      <c r="H14" s="127"/>
      <c r="I14" s="220" t="s">
        <v>112</v>
      </c>
      <c r="J14" s="295">
        <v>63</v>
      </c>
      <c r="K14" s="295">
        <v>97</v>
      </c>
    </row>
    <row r="15" spans="1:12" ht="13.5" customHeight="1" x14ac:dyDescent="0.25">
      <c r="A15" s="298"/>
      <c r="B15" s="19" t="s">
        <v>154</v>
      </c>
      <c r="C15" s="20">
        <v>10.7</v>
      </c>
      <c r="D15" s="20">
        <v>1.5</v>
      </c>
      <c r="E15" s="20">
        <f t="shared" si="1"/>
        <v>9.1999999999999993</v>
      </c>
      <c r="F15" s="286"/>
      <c r="G15" s="162"/>
      <c r="H15" s="127"/>
      <c r="I15" s="74" t="s">
        <v>112</v>
      </c>
      <c r="J15" s="283"/>
      <c r="K15" s="295"/>
    </row>
    <row r="16" spans="1:12" ht="13.5" customHeight="1" thickBot="1" x14ac:dyDescent="0.3">
      <c r="A16" s="290"/>
      <c r="B16" s="70" t="s">
        <v>111</v>
      </c>
      <c r="C16" s="28">
        <v>6.6</v>
      </c>
      <c r="D16" s="28">
        <v>1.35</v>
      </c>
      <c r="E16" s="20">
        <f t="shared" si="1"/>
        <v>5.25</v>
      </c>
      <c r="F16" s="287"/>
      <c r="G16" s="62"/>
      <c r="H16" s="69" t="s">
        <v>155</v>
      </c>
      <c r="I16" s="137"/>
      <c r="J16" s="284"/>
      <c r="K16" s="283"/>
    </row>
    <row r="17" spans="1:11" x14ac:dyDescent="0.25">
      <c r="A17" s="288" t="s">
        <v>91</v>
      </c>
      <c r="B17" s="23" t="s">
        <v>41</v>
      </c>
      <c r="C17" s="24">
        <v>8.85</v>
      </c>
      <c r="D17" s="24">
        <v>1.85</v>
      </c>
      <c r="E17" s="25">
        <f t="shared" si="1"/>
        <v>7</v>
      </c>
      <c r="F17" s="285">
        <v>60</v>
      </c>
      <c r="G17" s="101">
        <f>E17*1000/100</f>
        <v>70</v>
      </c>
      <c r="H17" s="71"/>
      <c r="I17" s="268"/>
      <c r="J17" s="282">
        <v>67</v>
      </c>
      <c r="K17" s="282">
        <v>92</v>
      </c>
    </row>
    <row r="18" spans="1:11" x14ac:dyDescent="0.25">
      <c r="A18" s="298"/>
      <c r="B18" s="19" t="s">
        <v>162</v>
      </c>
      <c r="C18" s="20">
        <v>6.75</v>
      </c>
      <c r="D18" s="20">
        <v>1.5</v>
      </c>
      <c r="E18" s="97">
        <f t="shared" si="1"/>
        <v>5.25</v>
      </c>
      <c r="F18" s="286"/>
      <c r="G18" s="21">
        <f>E18*1000/150</f>
        <v>35</v>
      </c>
      <c r="H18" s="72"/>
      <c r="I18" s="74"/>
      <c r="J18" s="283"/>
      <c r="K18" s="283"/>
    </row>
    <row r="19" spans="1:11" x14ac:dyDescent="0.25">
      <c r="A19" s="293"/>
      <c r="B19" s="60" t="s">
        <v>154</v>
      </c>
      <c r="C19" s="61">
        <v>9.6999999999999993</v>
      </c>
      <c r="D19" s="61">
        <v>1.35</v>
      </c>
      <c r="E19" s="97">
        <f t="shared" si="1"/>
        <v>8.35</v>
      </c>
      <c r="F19" s="286"/>
      <c r="G19" s="62"/>
      <c r="H19" s="77"/>
      <c r="I19" s="220"/>
      <c r="J19" s="292"/>
      <c r="K19" s="292"/>
    </row>
    <row r="20" spans="1:11" ht="15.75" thickBot="1" x14ac:dyDescent="0.3">
      <c r="A20" s="293"/>
      <c r="B20" s="60" t="s">
        <v>111</v>
      </c>
      <c r="C20" s="61">
        <v>4.95</v>
      </c>
      <c r="D20" s="61">
        <v>1</v>
      </c>
      <c r="E20" s="97">
        <f t="shared" si="1"/>
        <v>3.95</v>
      </c>
      <c r="F20" s="286"/>
      <c r="G20" s="62"/>
      <c r="H20" s="77"/>
      <c r="I20" s="78"/>
      <c r="J20" s="292"/>
      <c r="K20" s="292"/>
    </row>
    <row r="21" spans="1:11" x14ac:dyDescent="0.25">
      <c r="A21" s="288" t="s">
        <v>92</v>
      </c>
      <c r="B21" s="112" t="s">
        <v>177</v>
      </c>
      <c r="C21" s="113">
        <v>12.9</v>
      </c>
      <c r="D21" s="113">
        <v>1.85</v>
      </c>
      <c r="E21" s="25">
        <f t="shared" si="1"/>
        <v>11.05</v>
      </c>
      <c r="F21" s="316">
        <v>60</v>
      </c>
      <c r="G21" s="26">
        <f>E21*1000/110</f>
        <v>100.45454545454545</v>
      </c>
      <c r="H21" s="71" t="s">
        <v>178</v>
      </c>
      <c r="I21" s="207">
        <f>2.2 *1000/150</f>
        <v>14.666666666666666</v>
      </c>
      <c r="J21" s="316">
        <v>59</v>
      </c>
      <c r="K21" s="282">
        <v>78</v>
      </c>
    </row>
    <row r="22" spans="1:11" x14ac:dyDescent="0.25">
      <c r="A22" s="289"/>
      <c r="B22" s="266" t="s">
        <v>111</v>
      </c>
      <c r="C22" s="267">
        <v>4.95</v>
      </c>
      <c r="D22" s="267">
        <v>1</v>
      </c>
      <c r="E22" s="20">
        <f t="shared" si="1"/>
        <v>3.95</v>
      </c>
      <c r="F22" s="286"/>
      <c r="G22" s="105"/>
      <c r="H22" s="206"/>
      <c r="I22" s="208"/>
      <c r="J22" s="286"/>
      <c r="K22" s="296"/>
    </row>
    <row r="23" spans="1:11" ht="15.75" thickBot="1" x14ac:dyDescent="0.3">
      <c r="A23" s="289"/>
      <c r="B23" s="204"/>
      <c r="C23" s="205"/>
      <c r="D23" s="104"/>
      <c r="E23" s="104"/>
      <c r="F23" s="286"/>
      <c r="G23" s="62"/>
      <c r="H23" s="77"/>
      <c r="I23" s="223"/>
      <c r="J23" s="286"/>
      <c r="K23" s="296"/>
    </row>
    <row r="24" spans="1:11" x14ac:dyDescent="0.25">
      <c r="A24" s="288" t="s">
        <v>93</v>
      </c>
      <c r="B24" s="23" t="s">
        <v>187</v>
      </c>
      <c r="C24" s="24">
        <f>13+8.95</f>
        <v>21.95</v>
      </c>
      <c r="D24" s="24">
        <f>1.4+1.25</f>
        <v>2.65</v>
      </c>
      <c r="E24" s="25">
        <f t="shared" si="1"/>
        <v>19.3</v>
      </c>
      <c r="F24" s="285">
        <v>70</v>
      </c>
      <c r="G24" s="26">
        <f>E24*1000/200</f>
        <v>96.5</v>
      </c>
      <c r="H24" s="71"/>
      <c r="I24" s="73" t="s">
        <v>112</v>
      </c>
      <c r="J24" s="285">
        <v>75</v>
      </c>
      <c r="K24" s="323">
        <v>96</v>
      </c>
    </row>
    <row r="25" spans="1:11" x14ac:dyDescent="0.25">
      <c r="A25" s="298"/>
      <c r="B25" s="19" t="s">
        <v>188</v>
      </c>
      <c r="C25" s="20">
        <v>7.65</v>
      </c>
      <c r="D25" s="20">
        <v>1.05</v>
      </c>
      <c r="E25" s="20">
        <f t="shared" si="1"/>
        <v>6.6000000000000005</v>
      </c>
      <c r="F25" s="286"/>
      <c r="G25" s="21"/>
      <c r="H25" s="72"/>
      <c r="I25" s="74" t="s">
        <v>112</v>
      </c>
      <c r="J25" s="286"/>
      <c r="K25" s="296"/>
    </row>
    <row r="26" spans="1:11" ht="15.75" thickBot="1" x14ac:dyDescent="0.3">
      <c r="A26" s="290"/>
      <c r="B26" s="70"/>
      <c r="C26" s="28"/>
      <c r="D26" s="28"/>
      <c r="E26" s="28"/>
      <c r="F26" s="287"/>
      <c r="G26" s="29"/>
      <c r="H26" s="75"/>
      <c r="I26" s="76"/>
      <c r="J26" s="287"/>
      <c r="K26" s="324"/>
    </row>
    <row r="27" spans="1:11" ht="15" customHeight="1" x14ac:dyDescent="0.25">
      <c r="A27" s="297" t="s">
        <v>94</v>
      </c>
      <c r="B27" s="95" t="s">
        <v>166</v>
      </c>
      <c r="C27" s="96">
        <v>10.75</v>
      </c>
      <c r="D27" s="96">
        <v>1.85</v>
      </c>
      <c r="E27" s="25">
        <f t="shared" si="1"/>
        <v>8.9</v>
      </c>
      <c r="F27" s="286">
        <v>70</v>
      </c>
      <c r="G27" s="98">
        <f>E27*1000/200</f>
        <v>44.5</v>
      </c>
      <c r="H27" s="110" t="s">
        <v>193</v>
      </c>
      <c r="I27" s="111" t="s">
        <v>193</v>
      </c>
      <c r="J27" s="329">
        <v>62</v>
      </c>
      <c r="K27" s="329">
        <v>85</v>
      </c>
    </row>
    <row r="28" spans="1:11" x14ac:dyDescent="0.25">
      <c r="A28" s="298"/>
      <c r="B28" s="19" t="s">
        <v>154</v>
      </c>
      <c r="C28" s="20">
        <v>12</v>
      </c>
      <c r="D28" s="20">
        <v>1.35</v>
      </c>
      <c r="E28" s="97">
        <f t="shared" si="1"/>
        <v>10.65</v>
      </c>
      <c r="F28" s="286"/>
      <c r="G28" s="21"/>
      <c r="H28" s="72" t="s">
        <v>194</v>
      </c>
      <c r="I28" s="74"/>
      <c r="J28" s="330"/>
      <c r="K28" s="330"/>
    </row>
    <row r="29" spans="1:11" x14ac:dyDescent="0.25">
      <c r="A29" s="293"/>
      <c r="B29" s="60" t="s">
        <v>111</v>
      </c>
      <c r="C29" s="61">
        <v>7.2</v>
      </c>
      <c r="D29" s="61">
        <v>1.05</v>
      </c>
      <c r="E29" s="97">
        <f t="shared" si="1"/>
        <v>6.15</v>
      </c>
      <c r="F29" s="286"/>
      <c r="G29" s="62"/>
      <c r="H29" s="77" t="s">
        <v>195</v>
      </c>
      <c r="I29" s="78"/>
      <c r="J29" s="331"/>
      <c r="K29" s="331"/>
    </row>
    <row r="30" spans="1:11" ht="15.75" thickBot="1" x14ac:dyDescent="0.3">
      <c r="A30" s="293"/>
      <c r="B30" s="60"/>
      <c r="C30" s="61"/>
      <c r="D30" s="61"/>
      <c r="E30" s="97">
        <f t="shared" si="1"/>
        <v>0</v>
      </c>
      <c r="F30" s="286"/>
      <c r="G30" s="62"/>
      <c r="H30" s="77"/>
      <c r="I30" s="78"/>
      <c r="J30" s="331"/>
      <c r="K30" s="331"/>
    </row>
    <row r="31" spans="1:11" x14ac:dyDescent="0.25">
      <c r="A31" s="288" t="s">
        <v>95</v>
      </c>
      <c r="B31" s="23" t="s">
        <v>140</v>
      </c>
      <c r="C31" s="24">
        <v>13.95</v>
      </c>
      <c r="D31" s="24">
        <v>2.0499999999999998</v>
      </c>
      <c r="E31" s="25">
        <f t="shared" si="1"/>
        <v>11.899999999999999</v>
      </c>
      <c r="F31" s="285">
        <v>60</v>
      </c>
      <c r="G31" s="26">
        <f>E31*1000/123</f>
        <v>96.747967479674784</v>
      </c>
      <c r="H31" s="71">
        <f>E31*1000/150</f>
        <v>79.333333333333314</v>
      </c>
      <c r="I31" s="73" t="s">
        <v>205</v>
      </c>
      <c r="J31" s="282">
        <v>57</v>
      </c>
      <c r="K31" s="282">
        <v>82</v>
      </c>
    </row>
    <row r="32" spans="1:11" x14ac:dyDescent="0.25">
      <c r="A32" s="289"/>
      <c r="B32" s="102" t="s">
        <v>111</v>
      </c>
      <c r="C32" s="103">
        <v>6.2</v>
      </c>
      <c r="D32" s="103">
        <v>1</v>
      </c>
      <c r="E32" s="97">
        <f t="shared" si="1"/>
        <v>5.2</v>
      </c>
      <c r="F32" s="286"/>
      <c r="G32" s="105"/>
      <c r="H32" s="206"/>
      <c r="I32" s="220" t="s">
        <v>114</v>
      </c>
      <c r="J32" s="296"/>
      <c r="K32" s="296"/>
    </row>
    <row r="33" spans="1:11" ht="15.75" thickBot="1" x14ac:dyDescent="0.3">
      <c r="A33" s="290"/>
      <c r="B33" s="70" t="s">
        <v>141</v>
      </c>
      <c r="C33" s="28">
        <v>11.3</v>
      </c>
      <c r="D33" s="28">
        <v>1.8</v>
      </c>
      <c r="E33" s="97">
        <f t="shared" si="1"/>
        <v>9.5</v>
      </c>
      <c r="F33" s="287"/>
      <c r="G33" s="209"/>
      <c r="H33" s="75"/>
      <c r="I33" s="76" t="s">
        <v>206</v>
      </c>
      <c r="J33" s="284"/>
      <c r="K33" s="284"/>
    </row>
    <row r="34" spans="1:11" x14ac:dyDescent="0.25">
      <c r="A34" s="297" t="s">
        <v>96</v>
      </c>
      <c r="B34" s="95" t="s">
        <v>108</v>
      </c>
      <c r="C34" s="96">
        <v>17.149999999999999</v>
      </c>
      <c r="D34" s="96">
        <v>8.65</v>
      </c>
      <c r="E34" s="25">
        <f t="shared" si="1"/>
        <v>8.4999999999999982</v>
      </c>
      <c r="F34" s="286">
        <v>80</v>
      </c>
      <c r="G34" s="98">
        <f>E34*1000/150</f>
        <v>56.666666666666657</v>
      </c>
      <c r="H34" s="218"/>
      <c r="I34" s="111"/>
      <c r="J34" s="295">
        <v>88</v>
      </c>
      <c r="K34" s="295">
        <v>104</v>
      </c>
    </row>
    <row r="35" spans="1:11" x14ac:dyDescent="0.25">
      <c r="A35" s="297"/>
      <c r="B35" s="95" t="s">
        <v>109</v>
      </c>
      <c r="C35" s="96">
        <v>6.8</v>
      </c>
      <c r="D35" s="96">
        <v>2.5</v>
      </c>
      <c r="E35" s="97">
        <f t="shared" si="1"/>
        <v>4.3</v>
      </c>
      <c r="F35" s="286"/>
      <c r="G35" s="98">
        <f>E35*1000/70</f>
        <v>61.428571428571431</v>
      </c>
      <c r="H35" s="218"/>
      <c r="I35" s="111"/>
      <c r="J35" s="295"/>
      <c r="K35" s="295"/>
    </row>
    <row r="36" spans="1:11" x14ac:dyDescent="0.25">
      <c r="A36" s="298"/>
      <c r="B36" s="19" t="s">
        <v>110</v>
      </c>
      <c r="C36" s="20">
        <v>12.95</v>
      </c>
      <c r="D36" s="20">
        <v>1.8</v>
      </c>
      <c r="E36" s="20">
        <f t="shared" si="1"/>
        <v>11.149999999999999</v>
      </c>
      <c r="F36" s="286"/>
      <c r="G36" s="21"/>
      <c r="H36" s="219"/>
      <c r="I36" s="74"/>
      <c r="J36" s="283"/>
      <c r="K36" s="283"/>
    </row>
    <row r="37" spans="1:11" ht="15.75" thickBot="1" x14ac:dyDescent="0.3">
      <c r="A37" s="290"/>
      <c r="B37" s="70" t="s">
        <v>111</v>
      </c>
      <c r="C37" s="28">
        <v>6.45</v>
      </c>
      <c r="D37" s="28">
        <v>0.95</v>
      </c>
      <c r="E37" s="28">
        <f t="shared" si="1"/>
        <v>5.5</v>
      </c>
      <c r="F37" s="287"/>
      <c r="G37" s="29"/>
      <c r="H37" s="69"/>
      <c r="I37" s="137"/>
      <c r="J37" s="284"/>
      <c r="K37" s="284"/>
    </row>
    <row r="38" spans="1:11" x14ac:dyDescent="0.25">
      <c r="A38" s="297" t="s">
        <v>216</v>
      </c>
      <c r="B38" s="95" t="s">
        <v>162</v>
      </c>
      <c r="C38" s="96">
        <v>10.199999999999999</v>
      </c>
      <c r="D38" s="96">
        <v>1</v>
      </c>
      <c r="E38" s="97">
        <f t="shared" si="1"/>
        <v>9.1999999999999993</v>
      </c>
      <c r="F38" s="286">
        <v>60</v>
      </c>
      <c r="G38" s="98">
        <f>E38*1000/150</f>
        <v>61.333333333333336</v>
      </c>
      <c r="H38" s="110"/>
      <c r="I38" s="111"/>
      <c r="J38" s="295">
        <v>53</v>
      </c>
      <c r="K38" s="295">
        <v>80</v>
      </c>
    </row>
    <row r="39" spans="1:11" x14ac:dyDescent="0.25">
      <c r="A39" s="297"/>
      <c r="B39" s="19" t="s">
        <v>227</v>
      </c>
      <c r="C39" s="20">
        <v>9.8000000000000007</v>
      </c>
      <c r="D39" s="20">
        <v>1</v>
      </c>
      <c r="E39" s="20">
        <f t="shared" si="1"/>
        <v>8.8000000000000007</v>
      </c>
      <c r="F39" s="286"/>
      <c r="G39" s="98">
        <f>E39*1000/150</f>
        <v>58.666666666666664</v>
      </c>
      <c r="H39" s="110"/>
      <c r="I39" s="111"/>
      <c r="J39" s="295"/>
      <c r="K39" s="295"/>
    </row>
    <row r="40" spans="1:11" x14ac:dyDescent="0.25">
      <c r="A40" s="297"/>
      <c r="B40" s="60" t="s">
        <v>111</v>
      </c>
      <c r="C40" s="61">
        <v>7.3</v>
      </c>
      <c r="D40" s="61">
        <v>1</v>
      </c>
      <c r="E40" s="61">
        <f t="shared" si="1"/>
        <v>6.3</v>
      </c>
      <c r="F40" s="286"/>
      <c r="G40" s="98"/>
      <c r="H40" s="110"/>
      <c r="I40" s="111"/>
      <c r="J40" s="295"/>
      <c r="K40" s="295"/>
    </row>
    <row r="41" spans="1:11" ht="15.75" thickBot="1" x14ac:dyDescent="0.3">
      <c r="A41" s="298"/>
      <c r="B41" s="60"/>
      <c r="C41" s="61"/>
      <c r="D41" s="61"/>
      <c r="E41" s="61"/>
      <c r="F41" s="286"/>
      <c r="G41" s="98"/>
      <c r="H41" s="72"/>
      <c r="I41" s="111"/>
      <c r="J41" s="283"/>
      <c r="K41" s="283"/>
    </row>
    <row r="42" spans="1:11" x14ac:dyDescent="0.25">
      <c r="A42" s="288" t="s">
        <v>98</v>
      </c>
      <c r="B42" s="23" t="s">
        <v>108</v>
      </c>
      <c r="C42" s="24">
        <v>12.95</v>
      </c>
      <c r="D42" s="24">
        <v>4</v>
      </c>
      <c r="E42" s="25">
        <f t="shared" si="1"/>
        <v>8.9499999999999993</v>
      </c>
      <c r="F42" s="285">
        <v>70</v>
      </c>
      <c r="G42" s="26">
        <f>E42*1000/100</f>
        <v>89.5</v>
      </c>
      <c r="H42" s="67"/>
      <c r="I42" s="73"/>
      <c r="J42" s="282">
        <v>89</v>
      </c>
      <c r="K42" s="282">
        <v>103</v>
      </c>
    </row>
    <row r="43" spans="1:11" x14ac:dyDescent="0.25">
      <c r="A43" s="297"/>
      <c r="B43" s="95" t="s">
        <v>109</v>
      </c>
      <c r="C43" s="96">
        <v>5.3</v>
      </c>
      <c r="D43" s="96">
        <v>1.3</v>
      </c>
      <c r="E43" s="97">
        <f t="shared" si="1"/>
        <v>4</v>
      </c>
      <c r="F43" s="286"/>
      <c r="G43" s="98">
        <f>E43*1000/70</f>
        <v>57.142857142857146</v>
      </c>
      <c r="H43" s="127"/>
      <c r="I43" s="111"/>
      <c r="J43" s="295"/>
      <c r="K43" s="295"/>
    </row>
    <row r="44" spans="1:11" x14ac:dyDescent="0.25">
      <c r="A44" s="298"/>
      <c r="B44" s="19" t="s">
        <v>110</v>
      </c>
      <c r="C44" s="20">
        <v>5.95</v>
      </c>
      <c r="D44" s="20">
        <v>1</v>
      </c>
      <c r="E44" s="20">
        <f t="shared" si="1"/>
        <v>4.95</v>
      </c>
      <c r="F44" s="286"/>
      <c r="G44" s="21"/>
      <c r="H44" s="68"/>
      <c r="I44" s="74"/>
      <c r="J44" s="283"/>
      <c r="K44" s="283"/>
    </row>
    <row r="45" spans="1:11" ht="15.75" thickBot="1" x14ac:dyDescent="0.3">
      <c r="A45" s="290"/>
      <c r="B45" s="70" t="s">
        <v>111</v>
      </c>
      <c r="C45" s="28">
        <v>15.9</v>
      </c>
      <c r="D45" s="28">
        <v>1.8</v>
      </c>
      <c r="E45" s="28">
        <f t="shared" si="1"/>
        <v>14.1</v>
      </c>
      <c r="F45" s="287"/>
      <c r="G45" s="29"/>
      <c r="H45" s="69"/>
      <c r="I45" s="76"/>
      <c r="J45" s="284"/>
      <c r="K45" s="284"/>
    </row>
    <row r="46" spans="1:11" x14ac:dyDescent="0.25">
      <c r="A46" s="288" t="s">
        <v>99</v>
      </c>
      <c r="B46" s="228" t="s">
        <v>187</v>
      </c>
      <c r="C46" s="59">
        <v>26.8</v>
      </c>
      <c r="D46" s="59">
        <v>3.1</v>
      </c>
      <c r="E46" s="61">
        <f t="shared" si="1"/>
        <v>23.7</v>
      </c>
      <c r="F46" s="285">
        <v>70</v>
      </c>
      <c r="G46" s="26">
        <f>E46*1000/200</f>
        <v>118.5</v>
      </c>
      <c r="H46" s="67"/>
      <c r="I46" s="73" t="s">
        <v>112</v>
      </c>
      <c r="J46" s="282">
        <v>54</v>
      </c>
      <c r="K46" s="282">
        <v>111</v>
      </c>
    </row>
    <row r="47" spans="1:11" x14ac:dyDescent="0.25">
      <c r="A47" s="289"/>
      <c r="B47" s="19" t="s">
        <v>129</v>
      </c>
      <c r="C47" s="49">
        <v>9.4</v>
      </c>
      <c r="D47" s="49">
        <v>1</v>
      </c>
      <c r="E47" s="20">
        <f t="shared" si="1"/>
        <v>8.4</v>
      </c>
      <c r="F47" s="286"/>
      <c r="G47" s="98"/>
      <c r="H47" s="127"/>
      <c r="I47" s="111" t="s">
        <v>112</v>
      </c>
      <c r="J47" s="296"/>
      <c r="K47" s="296"/>
    </row>
    <row r="48" spans="1:11" ht="15.75" thickBot="1" x14ac:dyDescent="0.3">
      <c r="A48" s="289"/>
      <c r="B48" s="102"/>
      <c r="C48" s="103"/>
      <c r="D48" s="103"/>
      <c r="E48" s="61"/>
      <c r="F48" s="286"/>
      <c r="G48" s="105"/>
      <c r="H48" s="141"/>
      <c r="I48" s="128" t="s">
        <v>243</v>
      </c>
      <c r="J48" s="296"/>
      <c r="K48" s="296"/>
    </row>
    <row r="49" spans="1:11" x14ac:dyDescent="0.25">
      <c r="A49" s="288" t="s">
        <v>100</v>
      </c>
      <c r="B49" s="23" t="s">
        <v>177</v>
      </c>
      <c r="C49" s="24">
        <v>17.100000000000001</v>
      </c>
      <c r="D49" s="24">
        <v>3.15</v>
      </c>
      <c r="E49" s="61">
        <f t="shared" si="1"/>
        <v>13.950000000000001</v>
      </c>
      <c r="F49" s="285">
        <v>60</v>
      </c>
      <c r="G49" s="26">
        <f>E49*1000/150</f>
        <v>93.000000000000014</v>
      </c>
      <c r="H49" s="67" t="s">
        <v>234</v>
      </c>
      <c r="I49" s="73">
        <f>1.95*1000/150</f>
        <v>13</v>
      </c>
      <c r="J49" s="282">
        <v>61</v>
      </c>
      <c r="K49" s="282">
        <v>93</v>
      </c>
    </row>
    <row r="50" spans="1:11" x14ac:dyDescent="0.25">
      <c r="A50" s="289"/>
      <c r="B50" s="19" t="s">
        <v>111</v>
      </c>
      <c r="C50" s="20">
        <v>9.6999999999999993</v>
      </c>
      <c r="D50" s="20">
        <v>0.9</v>
      </c>
      <c r="E50" s="20">
        <f t="shared" si="1"/>
        <v>8.7999999999999989</v>
      </c>
      <c r="F50" s="286"/>
      <c r="G50" s="21"/>
      <c r="H50" s="68" t="s">
        <v>235</v>
      </c>
      <c r="I50" s="74"/>
      <c r="J50" s="283"/>
      <c r="K50" s="283"/>
    </row>
    <row r="51" spans="1:11" ht="15.75" thickBot="1" x14ac:dyDescent="0.3">
      <c r="A51" s="290"/>
      <c r="B51" s="70"/>
      <c r="C51" s="28"/>
      <c r="D51" s="28"/>
      <c r="E51" s="61"/>
      <c r="F51" s="287"/>
      <c r="G51" s="29"/>
      <c r="H51" s="69"/>
      <c r="I51" s="137"/>
      <c r="J51" s="284"/>
      <c r="K51" s="284"/>
    </row>
    <row r="52" spans="1:11" x14ac:dyDescent="0.25">
      <c r="A52" s="288" t="s">
        <v>101</v>
      </c>
      <c r="B52" s="23" t="s">
        <v>252</v>
      </c>
      <c r="C52" s="24">
        <v>10</v>
      </c>
      <c r="D52" s="24">
        <v>2.9</v>
      </c>
      <c r="E52" s="25">
        <f t="shared" ref="E52:E58" si="2">C52-D52</f>
        <v>7.1</v>
      </c>
      <c r="F52" s="285">
        <v>60</v>
      </c>
      <c r="G52" s="26">
        <f>E52*1000/100</f>
        <v>71</v>
      </c>
      <c r="H52" s="67"/>
      <c r="I52" s="73" t="s">
        <v>112</v>
      </c>
      <c r="J52" s="282">
        <v>72</v>
      </c>
      <c r="K52" s="282">
        <v>103</v>
      </c>
    </row>
    <row r="53" spans="1:11" x14ac:dyDescent="0.25">
      <c r="A53" s="297"/>
      <c r="B53" s="95" t="s">
        <v>109</v>
      </c>
      <c r="C53" s="96">
        <v>10.8</v>
      </c>
      <c r="D53" s="96">
        <v>1</v>
      </c>
      <c r="E53" s="97">
        <f t="shared" si="2"/>
        <v>9.8000000000000007</v>
      </c>
      <c r="F53" s="286"/>
      <c r="G53" s="98">
        <f>E53*1000/70</f>
        <v>140</v>
      </c>
      <c r="H53" s="127"/>
      <c r="I53" s="111" t="s">
        <v>112</v>
      </c>
      <c r="J53" s="295"/>
      <c r="K53" s="295"/>
    </row>
    <row r="54" spans="1:11" x14ac:dyDescent="0.25">
      <c r="A54" s="298"/>
      <c r="B54" s="19" t="s">
        <v>154</v>
      </c>
      <c r="C54" s="20">
        <v>13.65</v>
      </c>
      <c r="D54" s="20">
        <v>1.5</v>
      </c>
      <c r="E54" s="20">
        <f t="shared" si="2"/>
        <v>12.15</v>
      </c>
      <c r="F54" s="286"/>
      <c r="G54" s="21"/>
      <c r="H54" s="68"/>
      <c r="I54" s="74"/>
      <c r="J54" s="283"/>
      <c r="K54" s="283"/>
    </row>
    <row r="55" spans="1:11" ht="15.75" thickBot="1" x14ac:dyDescent="0.3">
      <c r="A55" s="290"/>
      <c r="B55" s="70" t="s">
        <v>111</v>
      </c>
      <c r="C55" s="28">
        <v>7.65</v>
      </c>
      <c r="D55" s="28">
        <v>1</v>
      </c>
      <c r="E55" s="28">
        <f t="shared" si="2"/>
        <v>6.65</v>
      </c>
      <c r="F55" s="287"/>
      <c r="G55" s="29"/>
      <c r="H55" s="69"/>
      <c r="I55" s="76"/>
      <c r="J55" s="284"/>
      <c r="K55" s="284"/>
    </row>
    <row r="56" spans="1:11" x14ac:dyDescent="0.25">
      <c r="A56" s="288" t="s">
        <v>102</v>
      </c>
      <c r="B56" s="23" t="s">
        <v>108</v>
      </c>
      <c r="C56" s="24">
        <v>16.399999999999999</v>
      </c>
      <c r="D56" s="24">
        <v>8.6</v>
      </c>
      <c r="E56" s="25">
        <f t="shared" si="2"/>
        <v>7.7999999999999989</v>
      </c>
      <c r="F56" s="285">
        <v>70</v>
      </c>
      <c r="G56" s="26">
        <f>E56*1000/100</f>
        <v>77.999999999999986</v>
      </c>
      <c r="H56" s="67"/>
      <c r="I56" s="73" t="s">
        <v>264</v>
      </c>
      <c r="J56" s="282">
        <v>72</v>
      </c>
      <c r="K56" s="279">
        <v>95</v>
      </c>
    </row>
    <row r="57" spans="1:11" x14ac:dyDescent="0.25">
      <c r="A57" s="289"/>
      <c r="B57" s="95" t="s">
        <v>109</v>
      </c>
      <c r="C57" s="96">
        <v>5</v>
      </c>
      <c r="D57" s="96">
        <v>1.35</v>
      </c>
      <c r="E57" s="97">
        <f t="shared" si="2"/>
        <v>3.65</v>
      </c>
      <c r="F57" s="286"/>
      <c r="G57" s="21">
        <f>E57*1000/70</f>
        <v>52.142857142857146</v>
      </c>
      <c r="H57" s="68"/>
      <c r="I57" s="74" t="s">
        <v>265</v>
      </c>
      <c r="J57" s="283"/>
      <c r="K57" s="280"/>
    </row>
    <row r="58" spans="1:11" x14ac:dyDescent="0.25">
      <c r="A58" s="289"/>
      <c r="B58" s="19" t="s">
        <v>110</v>
      </c>
      <c r="C58" s="20">
        <v>14.5</v>
      </c>
      <c r="D58" s="20">
        <v>1.35</v>
      </c>
      <c r="E58" s="20">
        <f t="shared" si="2"/>
        <v>13.15</v>
      </c>
      <c r="F58" s="286"/>
      <c r="G58" s="62"/>
      <c r="H58" s="83"/>
      <c r="I58" s="78" t="s">
        <v>266</v>
      </c>
      <c r="J58" s="292"/>
      <c r="K58" s="291"/>
    </row>
    <row r="59" spans="1:11" ht="15.75" thickBot="1" x14ac:dyDescent="0.3">
      <c r="A59" s="293"/>
      <c r="B59" s="60" t="s">
        <v>111</v>
      </c>
      <c r="C59" s="20">
        <v>7.25</v>
      </c>
      <c r="D59" s="20">
        <v>0.9</v>
      </c>
      <c r="E59" s="20">
        <f t="shared" ref="E59:E70" si="3">C59-D59</f>
        <v>6.35</v>
      </c>
      <c r="F59" s="286"/>
      <c r="G59" s="62"/>
      <c r="H59" s="83"/>
      <c r="I59" s="221" t="s">
        <v>267</v>
      </c>
      <c r="J59" s="292"/>
      <c r="K59" s="291"/>
    </row>
    <row r="60" spans="1:11" x14ac:dyDescent="0.25">
      <c r="A60" s="288" t="s">
        <v>103</v>
      </c>
      <c r="B60" s="23" t="s">
        <v>153</v>
      </c>
      <c r="C60" s="96">
        <v>10</v>
      </c>
      <c r="D60" s="96">
        <v>0.85</v>
      </c>
      <c r="E60" s="97">
        <f t="shared" si="3"/>
        <v>9.15</v>
      </c>
      <c r="F60" s="285">
        <v>70</v>
      </c>
      <c r="G60" s="26">
        <f>E60*1000/115</f>
        <v>79.565217391304344</v>
      </c>
      <c r="H60" s="67"/>
      <c r="I60" s="73" t="s">
        <v>277</v>
      </c>
      <c r="J60" s="282">
        <v>59</v>
      </c>
      <c r="K60" s="279">
        <v>96</v>
      </c>
    </row>
    <row r="61" spans="1:11" x14ac:dyDescent="0.25">
      <c r="A61" s="289"/>
      <c r="B61" s="95" t="s">
        <v>154</v>
      </c>
      <c r="C61" s="20">
        <v>15.7</v>
      </c>
      <c r="D61" s="20">
        <v>1.4</v>
      </c>
      <c r="E61" s="20">
        <f t="shared" si="3"/>
        <v>14.299999999999999</v>
      </c>
      <c r="F61" s="286"/>
      <c r="G61" s="98"/>
      <c r="H61" s="127" t="s">
        <v>278</v>
      </c>
      <c r="I61" s="111"/>
      <c r="J61" s="295"/>
      <c r="K61" s="294"/>
    </row>
    <row r="62" spans="1:11" ht="15.75" thickBot="1" x14ac:dyDescent="0.3">
      <c r="A62" s="289"/>
      <c r="B62" s="19" t="s">
        <v>111</v>
      </c>
      <c r="C62" s="28">
        <v>10.6</v>
      </c>
      <c r="D62" s="28">
        <v>1.35</v>
      </c>
      <c r="E62" s="20">
        <f t="shared" si="3"/>
        <v>9.25</v>
      </c>
      <c r="F62" s="286"/>
      <c r="G62" s="21"/>
      <c r="H62" s="68" t="s">
        <v>279</v>
      </c>
      <c r="I62" s="74"/>
      <c r="J62" s="283"/>
      <c r="K62" s="280"/>
    </row>
    <row r="63" spans="1:11" x14ac:dyDescent="0.25">
      <c r="A63" s="288" t="s">
        <v>104</v>
      </c>
      <c r="B63" s="23" t="s">
        <v>128</v>
      </c>
      <c r="C63" s="24">
        <f>10.15+17.5</f>
        <v>27.65</v>
      </c>
      <c r="D63" s="20">
        <v>4.5999999999999996</v>
      </c>
      <c r="E63" s="65">
        <f t="shared" si="3"/>
        <v>23.049999999999997</v>
      </c>
      <c r="F63" s="285">
        <v>70</v>
      </c>
      <c r="G63" s="26">
        <f>E63*1000/200</f>
        <v>115.24999999999999</v>
      </c>
      <c r="H63" s="67"/>
      <c r="I63" s="73" t="s">
        <v>112</v>
      </c>
      <c r="J63" s="282">
        <v>87</v>
      </c>
      <c r="K63" s="279">
        <v>108</v>
      </c>
    </row>
    <row r="64" spans="1:11" x14ac:dyDescent="0.25">
      <c r="A64" s="289"/>
      <c r="B64" s="19" t="s">
        <v>129</v>
      </c>
      <c r="C64" s="20">
        <v>8.6</v>
      </c>
      <c r="D64" s="20">
        <v>1.35</v>
      </c>
      <c r="E64" s="20">
        <f t="shared" si="3"/>
        <v>7.25</v>
      </c>
      <c r="F64" s="286"/>
      <c r="G64" s="21"/>
      <c r="H64" s="68"/>
      <c r="I64" s="74" t="s">
        <v>289</v>
      </c>
      <c r="J64" s="283"/>
      <c r="K64" s="280"/>
    </row>
    <row r="65" spans="1:11" ht="15.75" thickBot="1" x14ac:dyDescent="0.3">
      <c r="A65" s="293"/>
      <c r="B65" s="60"/>
      <c r="C65" s="61"/>
      <c r="D65" s="61"/>
      <c r="E65" s="104"/>
      <c r="F65" s="286"/>
      <c r="G65" s="62"/>
      <c r="H65" s="83"/>
      <c r="I65" s="221"/>
      <c r="J65" s="292"/>
      <c r="K65" s="291"/>
    </row>
    <row r="66" spans="1:11" x14ac:dyDescent="0.25">
      <c r="A66" s="288" t="s">
        <v>105</v>
      </c>
      <c r="B66" s="23" t="s">
        <v>162</v>
      </c>
      <c r="C66" s="24">
        <v>10.7</v>
      </c>
      <c r="D66" s="20">
        <v>1.35</v>
      </c>
      <c r="E66" s="97">
        <f t="shared" si="3"/>
        <v>9.35</v>
      </c>
      <c r="F66" s="285">
        <v>60</v>
      </c>
      <c r="G66" s="101">
        <f>E66*1000/150</f>
        <v>62.333333333333336</v>
      </c>
      <c r="H66" s="67" t="s">
        <v>298</v>
      </c>
      <c r="I66" s="73">
        <f>3.9*1000/150</f>
        <v>26</v>
      </c>
      <c r="J66" s="282">
        <v>63</v>
      </c>
      <c r="K66" s="279">
        <v>91</v>
      </c>
    </row>
    <row r="67" spans="1:11" x14ac:dyDescent="0.25">
      <c r="A67" s="289"/>
      <c r="B67" s="19" t="s">
        <v>227</v>
      </c>
      <c r="C67" s="20">
        <v>11.9</v>
      </c>
      <c r="D67" s="20">
        <v>1.1499999999999999</v>
      </c>
      <c r="E67" s="20">
        <f t="shared" si="3"/>
        <v>10.75</v>
      </c>
      <c r="F67" s="286"/>
      <c r="G67" s="21">
        <f>E67*1000/150</f>
        <v>71.666666666666671</v>
      </c>
      <c r="H67" s="68" t="s">
        <v>112</v>
      </c>
      <c r="I67" s="74"/>
      <c r="J67" s="283"/>
      <c r="K67" s="280"/>
    </row>
    <row r="68" spans="1:11" ht="15.75" thickBot="1" x14ac:dyDescent="0.3">
      <c r="A68" s="293"/>
      <c r="B68" s="60" t="s">
        <v>111</v>
      </c>
      <c r="C68" s="61">
        <v>8.5500000000000007</v>
      </c>
      <c r="D68" s="61">
        <v>0.9</v>
      </c>
      <c r="E68" s="20">
        <f t="shared" si="3"/>
        <v>7.65</v>
      </c>
      <c r="F68" s="286"/>
      <c r="G68" s="98"/>
      <c r="H68" s="83" t="s">
        <v>178</v>
      </c>
      <c r="I68" s="221"/>
      <c r="J68" s="292"/>
      <c r="K68" s="291"/>
    </row>
    <row r="69" spans="1:11" x14ac:dyDescent="0.25">
      <c r="A69" s="288" t="s">
        <v>106</v>
      </c>
      <c r="B69" s="23" t="s">
        <v>177</v>
      </c>
      <c r="C69" s="24">
        <v>14.1</v>
      </c>
      <c r="D69" s="25">
        <v>1.45</v>
      </c>
      <c r="E69" s="65">
        <f t="shared" si="3"/>
        <v>12.65</v>
      </c>
      <c r="F69" s="285">
        <v>60</v>
      </c>
      <c r="G69" s="26">
        <f>E69*1000/115</f>
        <v>110</v>
      </c>
      <c r="H69" s="67" t="s">
        <v>306</v>
      </c>
      <c r="I69" s="73">
        <f>4.1*1000/115</f>
        <v>35.652173913043477</v>
      </c>
      <c r="J69" s="282">
        <v>61</v>
      </c>
      <c r="K69" s="279">
        <v>96</v>
      </c>
    </row>
    <row r="70" spans="1:11" x14ac:dyDescent="0.25">
      <c r="A70" s="289"/>
      <c r="B70" s="19" t="s">
        <v>111</v>
      </c>
      <c r="C70" s="20">
        <v>8.15</v>
      </c>
      <c r="D70" s="20">
        <v>0.85</v>
      </c>
      <c r="E70" s="20">
        <f t="shared" si="3"/>
        <v>7.3000000000000007</v>
      </c>
      <c r="F70" s="286"/>
      <c r="G70" s="21"/>
      <c r="H70" s="68" t="s">
        <v>307</v>
      </c>
      <c r="I70" s="74"/>
      <c r="J70" s="283"/>
      <c r="K70" s="280"/>
    </row>
    <row r="71" spans="1:11" ht="15.75" thickBot="1" x14ac:dyDescent="0.3">
      <c r="A71" s="290"/>
      <c r="B71" s="70"/>
      <c r="C71" s="28"/>
      <c r="D71" s="28"/>
      <c r="E71" s="222"/>
      <c r="F71" s="287"/>
      <c r="G71" s="29"/>
      <c r="H71" s="69"/>
      <c r="I71" s="137"/>
      <c r="J71" s="284"/>
      <c r="K71" s="281"/>
    </row>
    <row r="72" spans="1:11" x14ac:dyDescent="0.25">
      <c r="A72" s="325" t="s">
        <v>107</v>
      </c>
      <c r="B72" s="23" t="s">
        <v>108</v>
      </c>
      <c r="C72" s="24">
        <v>9.8000000000000007</v>
      </c>
      <c r="D72" s="24">
        <v>2.7</v>
      </c>
      <c r="E72" s="25">
        <f t="shared" ref="E72:E75" si="4">C72-D72</f>
        <v>7.1000000000000005</v>
      </c>
      <c r="F72" s="285">
        <v>60</v>
      </c>
      <c r="G72" s="98">
        <f>E72*1000/100</f>
        <v>71.000000000000014</v>
      </c>
      <c r="H72" s="127"/>
      <c r="I72" s="111"/>
      <c r="J72" s="323">
        <v>74</v>
      </c>
      <c r="K72" s="326">
        <v>91</v>
      </c>
    </row>
    <row r="73" spans="1:11" x14ac:dyDescent="0.25">
      <c r="A73" s="289"/>
      <c r="B73" s="95" t="s">
        <v>109</v>
      </c>
      <c r="C73" s="96">
        <v>5.05</v>
      </c>
      <c r="D73" s="96">
        <v>1.4</v>
      </c>
      <c r="E73" s="97">
        <f t="shared" si="4"/>
        <v>3.65</v>
      </c>
      <c r="F73" s="286"/>
      <c r="G73" s="105">
        <f>E73*1000/70</f>
        <v>52.142857142857146</v>
      </c>
      <c r="H73" s="141"/>
      <c r="I73" s="220"/>
      <c r="J73" s="296"/>
      <c r="K73" s="327"/>
    </row>
    <row r="74" spans="1:11" x14ac:dyDescent="0.25">
      <c r="A74" s="289"/>
      <c r="B74" s="19" t="s">
        <v>110</v>
      </c>
      <c r="C74" s="20">
        <v>17.350000000000001</v>
      </c>
      <c r="D74" s="20">
        <v>1.45</v>
      </c>
      <c r="E74" s="20">
        <f t="shared" si="4"/>
        <v>15.900000000000002</v>
      </c>
      <c r="F74" s="286"/>
      <c r="G74" s="21"/>
      <c r="H74" s="68" t="s">
        <v>317</v>
      </c>
      <c r="I74" s="278"/>
      <c r="J74" s="296"/>
      <c r="K74" s="327"/>
    </row>
    <row r="75" spans="1:11" ht="15.75" thickBot="1" x14ac:dyDescent="0.3">
      <c r="A75" s="297"/>
      <c r="B75" s="60" t="s">
        <v>111</v>
      </c>
      <c r="C75" s="20">
        <v>8.65</v>
      </c>
      <c r="D75" s="20">
        <v>0.9</v>
      </c>
      <c r="E75" s="20">
        <f t="shared" si="4"/>
        <v>7.75</v>
      </c>
      <c r="F75" s="287"/>
      <c r="G75" s="98"/>
      <c r="H75" s="127" t="s">
        <v>318</v>
      </c>
      <c r="I75" s="111"/>
      <c r="J75" s="324"/>
      <c r="K75" s="328"/>
    </row>
    <row r="76" spans="1:11" ht="15.75" thickBot="1" x14ac:dyDescent="0.3">
      <c r="A76" s="122"/>
      <c r="B76" s="123"/>
      <c r="C76" s="123"/>
      <c r="D76" s="123"/>
      <c r="E76" s="123"/>
      <c r="F76" s="245">
        <f>SUM(F4:F75)</f>
        <v>1370</v>
      </c>
      <c r="G76" s="246"/>
      <c r="H76" s="246"/>
      <c r="I76" s="246"/>
      <c r="J76" s="245">
        <f>SUM(J4:J75)</f>
        <v>1424</v>
      </c>
      <c r="K76" s="245">
        <f>SUM(K4:K75)</f>
        <v>1960</v>
      </c>
    </row>
  </sheetData>
  <mergeCells count="94">
    <mergeCell ref="A72:A75"/>
    <mergeCell ref="F72:F75"/>
    <mergeCell ref="J72:J75"/>
    <mergeCell ref="K72:K75"/>
    <mergeCell ref="A27:A30"/>
    <mergeCell ref="F27:F30"/>
    <mergeCell ref="J27:J30"/>
    <mergeCell ref="K27:K30"/>
    <mergeCell ref="A38:A41"/>
    <mergeCell ref="F38:F41"/>
    <mergeCell ref="J38:J41"/>
    <mergeCell ref="K38:K41"/>
    <mergeCell ref="A42:A45"/>
    <mergeCell ref="F42:F45"/>
    <mergeCell ref="J42:J45"/>
    <mergeCell ref="K42:K45"/>
    <mergeCell ref="A24:A26"/>
    <mergeCell ref="F24:F26"/>
    <mergeCell ref="J24:J26"/>
    <mergeCell ref="K24:K26"/>
    <mergeCell ref="A34:A37"/>
    <mergeCell ref="F34:F37"/>
    <mergeCell ref="J34:J37"/>
    <mergeCell ref="K34:K37"/>
    <mergeCell ref="A31:A33"/>
    <mergeCell ref="F31:F33"/>
    <mergeCell ref="J31:J33"/>
    <mergeCell ref="K31:K33"/>
    <mergeCell ref="A4:A7"/>
    <mergeCell ref="F4:F7"/>
    <mergeCell ref="J4:J7"/>
    <mergeCell ref="K4:K7"/>
    <mergeCell ref="K8:K10"/>
    <mergeCell ref="J8:J10"/>
    <mergeCell ref="A8:A10"/>
    <mergeCell ref="F8:F10"/>
    <mergeCell ref="K21:K23"/>
    <mergeCell ref="A17:A20"/>
    <mergeCell ref="F17:F20"/>
    <mergeCell ref="J17:J20"/>
    <mergeCell ref="A1:K1"/>
    <mergeCell ref="A2:A3"/>
    <mergeCell ref="B2:E2"/>
    <mergeCell ref="F2:F3"/>
    <mergeCell ref="G2:G3"/>
    <mergeCell ref="H2:H3"/>
    <mergeCell ref="I2:I3"/>
    <mergeCell ref="K2:K3"/>
    <mergeCell ref="J2:J3"/>
    <mergeCell ref="F21:F23"/>
    <mergeCell ref="A21:A23"/>
    <mergeCell ref="J21:J23"/>
    <mergeCell ref="L8:L9"/>
    <mergeCell ref="A14:A16"/>
    <mergeCell ref="F14:F16"/>
    <mergeCell ref="J14:J16"/>
    <mergeCell ref="K14:K16"/>
    <mergeCell ref="K11:K13"/>
    <mergeCell ref="A11:A13"/>
    <mergeCell ref="F11:F13"/>
    <mergeCell ref="J11:J13"/>
    <mergeCell ref="K17:K20"/>
    <mergeCell ref="A56:A59"/>
    <mergeCell ref="F56:F59"/>
    <mergeCell ref="J56:J59"/>
    <mergeCell ref="K56:K59"/>
    <mergeCell ref="A46:A48"/>
    <mergeCell ref="F46:F48"/>
    <mergeCell ref="J46:J48"/>
    <mergeCell ref="K46:K48"/>
    <mergeCell ref="A52:A55"/>
    <mergeCell ref="F52:F55"/>
    <mergeCell ref="J52:J55"/>
    <mergeCell ref="K52:K55"/>
    <mergeCell ref="A49:A51"/>
    <mergeCell ref="F49:F51"/>
    <mergeCell ref="J49:J51"/>
    <mergeCell ref="K49:K51"/>
    <mergeCell ref="K60:K62"/>
    <mergeCell ref="J60:J62"/>
    <mergeCell ref="F60:F62"/>
    <mergeCell ref="A60:A62"/>
    <mergeCell ref="K69:K71"/>
    <mergeCell ref="J69:J71"/>
    <mergeCell ref="F69:F71"/>
    <mergeCell ref="A69:A71"/>
    <mergeCell ref="K63:K65"/>
    <mergeCell ref="J63:J65"/>
    <mergeCell ref="F63:F65"/>
    <mergeCell ref="A63:A65"/>
    <mergeCell ref="K66:K68"/>
    <mergeCell ref="J66:J68"/>
    <mergeCell ref="F66:F68"/>
    <mergeCell ref="A66:A6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topLeftCell="E20" workbookViewId="0">
      <selection activeCell="L51" sqref="L51"/>
    </sheetView>
  </sheetViews>
  <sheetFormatPr defaultRowHeight="15" x14ac:dyDescent="0.25"/>
  <cols>
    <col min="2" max="2" width="12.140625" style="140" bestFit="1" customWidth="1"/>
    <col min="3" max="3" width="10.28515625" customWidth="1"/>
    <col min="11" max="11" width="10.5703125" customWidth="1"/>
    <col min="12" max="12" width="65.28515625" bestFit="1" customWidth="1"/>
    <col min="13" max="13" width="12.28515625" customWidth="1"/>
    <col min="14" max="14" width="14.28515625" customWidth="1"/>
  </cols>
  <sheetData>
    <row r="1" spans="1:15" ht="30.75" customHeight="1" thickBot="1" x14ac:dyDescent="0.3">
      <c r="A1" s="334" t="s">
        <v>13</v>
      </c>
      <c r="B1" s="335"/>
      <c r="C1" s="335"/>
      <c r="D1" s="335"/>
      <c r="E1" s="335"/>
      <c r="F1" s="335"/>
      <c r="G1" s="335"/>
      <c r="H1" s="336"/>
      <c r="I1" s="336"/>
      <c r="J1" s="336"/>
      <c r="K1" s="336"/>
      <c r="L1" s="336"/>
      <c r="M1" s="336"/>
      <c r="N1" s="346" t="s">
        <v>58</v>
      </c>
    </row>
    <row r="2" spans="1:15" x14ac:dyDescent="0.25">
      <c r="A2" s="303" t="s">
        <v>0</v>
      </c>
      <c r="B2" s="338" t="s">
        <v>1</v>
      </c>
      <c r="C2" s="305" t="s">
        <v>2</v>
      </c>
      <c r="D2" s="305"/>
      <c r="E2" s="305"/>
      <c r="F2" s="305"/>
      <c r="G2" s="305"/>
      <c r="H2" s="305"/>
      <c r="I2" s="158"/>
      <c r="J2" s="340" t="s">
        <v>3</v>
      </c>
      <c r="K2" s="342" t="s">
        <v>4</v>
      </c>
      <c r="L2" s="340" t="s">
        <v>5</v>
      </c>
      <c r="M2" s="344" t="s">
        <v>6</v>
      </c>
      <c r="N2" s="347"/>
    </row>
    <row r="3" spans="1:15" ht="30.75" thickBot="1" x14ac:dyDescent="0.3">
      <c r="A3" s="337"/>
      <c r="B3" s="339"/>
      <c r="C3" s="160" t="s">
        <v>34</v>
      </c>
      <c r="D3" s="160" t="s">
        <v>8</v>
      </c>
      <c r="E3" s="160" t="s">
        <v>35</v>
      </c>
      <c r="F3" s="160" t="s">
        <v>12</v>
      </c>
      <c r="G3" s="160" t="s">
        <v>36</v>
      </c>
      <c r="H3" s="2" t="s">
        <v>11</v>
      </c>
      <c r="I3" s="2" t="s">
        <v>31</v>
      </c>
      <c r="J3" s="341"/>
      <c r="K3" s="343"/>
      <c r="L3" s="341"/>
      <c r="M3" s="345"/>
      <c r="N3" s="348"/>
    </row>
    <row r="4" spans="1:15" x14ac:dyDescent="0.25">
      <c r="A4" s="134">
        <v>1</v>
      </c>
      <c r="B4" s="134" t="s">
        <v>87</v>
      </c>
      <c r="C4" s="171">
        <v>34.450000000000003</v>
      </c>
      <c r="D4" s="12">
        <v>34.85</v>
      </c>
      <c r="E4" s="12">
        <v>35.049999999999997</v>
      </c>
      <c r="F4" s="171">
        <v>11.85</v>
      </c>
      <c r="G4" s="12">
        <v>12</v>
      </c>
      <c r="H4" s="171">
        <v>23.6</v>
      </c>
      <c r="I4" s="171"/>
      <c r="J4" s="185">
        <v>200</v>
      </c>
      <c r="K4" s="12">
        <v>252</v>
      </c>
      <c r="L4" s="12" t="s">
        <v>117</v>
      </c>
      <c r="M4" s="172"/>
      <c r="N4" s="94">
        <v>1046</v>
      </c>
      <c r="O4" s="81"/>
    </row>
    <row r="5" spans="1:15" x14ac:dyDescent="0.25">
      <c r="A5" s="18">
        <v>2</v>
      </c>
      <c r="B5" s="18" t="s">
        <v>88</v>
      </c>
      <c r="C5" s="4">
        <v>30.45</v>
      </c>
      <c r="D5" s="4">
        <v>35.6</v>
      </c>
      <c r="E5" s="4">
        <v>36.049999999999997</v>
      </c>
      <c r="F5" s="4"/>
      <c r="G5" s="4">
        <v>44</v>
      </c>
      <c r="H5" s="4">
        <v>21.45</v>
      </c>
      <c r="I5" s="4"/>
      <c r="J5" s="182">
        <v>200</v>
      </c>
      <c r="K5" s="4">
        <v>226</v>
      </c>
      <c r="L5" s="4" t="s">
        <v>131</v>
      </c>
      <c r="M5" s="85"/>
      <c r="N5" s="92">
        <v>996</v>
      </c>
      <c r="O5" s="81"/>
    </row>
    <row r="6" spans="1:15" x14ac:dyDescent="0.25">
      <c r="A6" s="18">
        <v>3</v>
      </c>
      <c r="B6" s="159" t="s">
        <v>89</v>
      </c>
      <c r="C6" s="4">
        <v>30</v>
      </c>
      <c r="D6" s="4">
        <v>34.9</v>
      </c>
      <c r="E6" s="4">
        <v>31.35</v>
      </c>
      <c r="F6" s="4">
        <v>11</v>
      </c>
      <c r="G6" s="4">
        <v>12</v>
      </c>
      <c r="H6" s="4">
        <v>22.3</v>
      </c>
      <c r="I6" s="4"/>
      <c r="J6" s="182">
        <v>200</v>
      </c>
      <c r="K6" s="4">
        <v>240</v>
      </c>
      <c r="L6" s="4" t="s">
        <v>112</v>
      </c>
      <c r="M6" s="86"/>
      <c r="N6" s="92">
        <v>1013</v>
      </c>
      <c r="O6" s="81"/>
    </row>
    <row r="7" spans="1:15" x14ac:dyDescent="0.25">
      <c r="A7" s="18">
        <v>4</v>
      </c>
      <c r="B7" s="139" t="s">
        <v>90</v>
      </c>
      <c r="C7" s="49">
        <v>42.75</v>
      </c>
      <c r="D7" s="49"/>
      <c r="E7" s="49">
        <v>36.700000000000003</v>
      </c>
      <c r="F7" s="49"/>
      <c r="G7" s="49">
        <v>28</v>
      </c>
      <c r="H7" s="49">
        <v>20.75</v>
      </c>
      <c r="I7" s="49"/>
      <c r="J7" s="183">
        <v>200</v>
      </c>
      <c r="K7" s="49">
        <v>266</v>
      </c>
      <c r="L7" s="49" t="s">
        <v>112</v>
      </c>
      <c r="M7" s="87"/>
      <c r="N7" s="92">
        <v>925</v>
      </c>
    </row>
    <row r="8" spans="1:15" x14ac:dyDescent="0.25">
      <c r="A8" s="18">
        <v>5</v>
      </c>
      <c r="B8" s="18" t="s">
        <v>91</v>
      </c>
      <c r="C8" s="4">
        <v>27.35</v>
      </c>
      <c r="D8" s="4">
        <v>34.299999999999997</v>
      </c>
      <c r="E8" s="4">
        <v>35</v>
      </c>
      <c r="F8" s="4">
        <v>12.95</v>
      </c>
      <c r="G8" s="5">
        <v>35</v>
      </c>
      <c r="H8" s="5">
        <v>24.4</v>
      </c>
      <c r="I8" s="5"/>
      <c r="J8" s="182">
        <v>200</v>
      </c>
      <c r="K8" s="4">
        <v>236</v>
      </c>
      <c r="L8" s="163" t="s">
        <v>165</v>
      </c>
      <c r="M8" s="88"/>
      <c r="N8" s="92">
        <v>962</v>
      </c>
    </row>
    <row r="9" spans="1:15" x14ac:dyDescent="0.25">
      <c r="A9" s="18">
        <v>6</v>
      </c>
      <c r="B9" s="139" t="s">
        <v>92</v>
      </c>
      <c r="C9" s="4">
        <v>35.799999999999997</v>
      </c>
      <c r="D9" s="4">
        <v>34.6</v>
      </c>
      <c r="E9" s="4">
        <v>36.299999999999997</v>
      </c>
      <c r="F9" s="4">
        <v>12</v>
      </c>
      <c r="G9" s="4">
        <v>12</v>
      </c>
      <c r="H9" s="4">
        <v>20.65</v>
      </c>
      <c r="I9" s="4"/>
      <c r="J9" s="184">
        <v>200</v>
      </c>
      <c r="K9" s="4">
        <v>272</v>
      </c>
      <c r="L9" s="31" t="s">
        <v>180</v>
      </c>
      <c r="M9" s="86"/>
      <c r="N9" s="92">
        <v>950</v>
      </c>
    </row>
    <row r="10" spans="1:15" x14ac:dyDescent="0.25">
      <c r="A10" s="18">
        <v>7</v>
      </c>
      <c r="B10" s="18" t="s">
        <v>93</v>
      </c>
      <c r="C10" s="4">
        <v>30</v>
      </c>
      <c r="D10" s="4">
        <v>36.950000000000003</v>
      </c>
      <c r="E10" s="4">
        <v>33.75</v>
      </c>
      <c r="F10" s="4"/>
      <c r="G10" s="4">
        <v>36</v>
      </c>
      <c r="H10" s="4">
        <v>19.600000000000001</v>
      </c>
      <c r="I10" s="4"/>
      <c r="J10" s="184">
        <v>200</v>
      </c>
      <c r="K10" s="4">
        <v>250</v>
      </c>
      <c r="L10" s="4" t="s">
        <v>189</v>
      </c>
      <c r="M10" s="86"/>
      <c r="N10" s="92">
        <v>963</v>
      </c>
    </row>
    <row r="11" spans="1:15" x14ac:dyDescent="0.25">
      <c r="A11" s="18">
        <v>8</v>
      </c>
      <c r="B11" s="159" t="s">
        <v>94</v>
      </c>
      <c r="C11" s="4">
        <v>30.55</v>
      </c>
      <c r="D11" s="4">
        <v>37.299999999999997</v>
      </c>
      <c r="E11" s="4">
        <v>33.049999999999997</v>
      </c>
      <c r="F11" s="4">
        <v>14.3</v>
      </c>
      <c r="G11" s="4">
        <v>12</v>
      </c>
      <c r="H11" s="4">
        <v>22.2</v>
      </c>
      <c r="I11" s="4"/>
      <c r="J11" s="184">
        <v>200</v>
      </c>
      <c r="K11" s="4">
        <v>210</v>
      </c>
      <c r="L11" s="4" t="s">
        <v>197</v>
      </c>
      <c r="M11" s="86"/>
      <c r="N11" s="92">
        <v>951</v>
      </c>
    </row>
    <row r="12" spans="1:15" x14ac:dyDescent="0.25">
      <c r="A12" s="18">
        <v>9</v>
      </c>
      <c r="B12" s="18" t="s">
        <v>95</v>
      </c>
      <c r="C12" s="4">
        <v>41.5</v>
      </c>
      <c r="D12" s="4"/>
      <c r="E12" s="4">
        <v>36.450000000000003</v>
      </c>
      <c r="F12" s="4"/>
      <c r="G12" s="4">
        <v>28</v>
      </c>
      <c r="H12" s="4">
        <v>21.85</v>
      </c>
      <c r="I12" s="4"/>
      <c r="J12" s="184">
        <v>200</v>
      </c>
      <c r="K12" s="4">
        <v>251</v>
      </c>
      <c r="L12" s="4" t="s">
        <v>112</v>
      </c>
      <c r="M12" s="86" t="s">
        <v>207</v>
      </c>
      <c r="N12" s="92">
        <v>891</v>
      </c>
    </row>
    <row r="13" spans="1:15" x14ac:dyDescent="0.25">
      <c r="A13" s="18">
        <v>10</v>
      </c>
      <c r="B13" s="159" t="s">
        <v>96</v>
      </c>
      <c r="C13" s="35">
        <v>30.6</v>
      </c>
      <c r="D13" s="35">
        <v>36.549999999999997</v>
      </c>
      <c r="E13" s="35">
        <v>33.700000000000003</v>
      </c>
      <c r="F13" s="35">
        <v>10.45</v>
      </c>
      <c r="G13" s="35">
        <v>35</v>
      </c>
      <c r="H13" s="35">
        <v>29</v>
      </c>
      <c r="I13" s="35"/>
      <c r="J13" s="184">
        <v>200</v>
      </c>
      <c r="K13" s="36">
        <v>211</v>
      </c>
      <c r="L13" s="36" t="s">
        <v>221</v>
      </c>
      <c r="M13" s="89"/>
      <c r="N13" s="93">
        <v>915</v>
      </c>
    </row>
    <row r="14" spans="1:15" x14ac:dyDescent="0.25">
      <c r="A14" s="18">
        <v>11</v>
      </c>
      <c r="B14" s="18" t="s">
        <v>97</v>
      </c>
      <c r="C14" s="4">
        <v>29.85</v>
      </c>
      <c r="D14" s="4">
        <v>35.950000000000003</v>
      </c>
      <c r="E14" s="4">
        <v>35.799999999999997</v>
      </c>
      <c r="F14" s="4">
        <v>12.85</v>
      </c>
      <c r="G14" s="4">
        <v>12</v>
      </c>
      <c r="H14" s="4">
        <v>23.45</v>
      </c>
      <c r="I14" s="4"/>
      <c r="J14" s="184">
        <v>200</v>
      </c>
      <c r="K14" s="4">
        <v>236</v>
      </c>
      <c r="L14" s="31" t="s">
        <v>229</v>
      </c>
      <c r="M14" s="86"/>
      <c r="N14" s="92">
        <v>1026</v>
      </c>
    </row>
    <row r="15" spans="1:15" x14ac:dyDescent="0.25">
      <c r="A15" s="18">
        <v>12</v>
      </c>
      <c r="B15" s="139" t="s">
        <v>98</v>
      </c>
      <c r="C15" s="4">
        <v>41.05</v>
      </c>
      <c r="D15" s="4"/>
      <c r="E15" s="4">
        <v>35.700000000000003</v>
      </c>
      <c r="F15" s="4">
        <v>6.3</v>
      </c>
      <c r="G15" s="4"/>
      <c r="H15" s="4">
        <v>37</v>
      </c>
      <c r="I15" s="4"/>
      <c r="J15" s="184">
        <v>200</v>
      </c>
      <c r="K15" s="4">
        <v>215</v>
      </c>
      <c r="L15" s="4" t="s">
        <v>237</v>
      </c>
      <c r="M15" s="86"/>
      <c r="N15" s="92">
        <v>973</v>
      </c>
    </row>
    <row r="16" spans="1:15" x14ac:dyDescent="0.25">
      <c r="A16" s="18">
        <v>13</v>
      </c>
      <c r="B16" s="18" t="s">
        <v>99</v>
      </c>
      <c r="C16" s="4">
        <v>32</v>
      </c>
      <c r="D16" s="4">
        <v>36.450000000000003</v>
      </c>
      <c r="E16" s="4">
        <v>36.549999999999997</v>
      </c>
      <c r="F16" s="4">
        <v>12.9</v>
      </c>
      <c r="G16" s="4">
        <v>12</v>
      </c>
      <c r="H16" s="4">
        <v>25</v>
      </c>
      <c r="I16" s="4"/>
      <c r="J16" s="46">
        <v>200</v>
      </c>
      <c r="K16" s="4">
        <v>246</v>
      </c>
      <c r="L16" s="48" t="s">
        <v>245</v>
      </c>
      <c r="M16" s="86"/>
      <c r="N16" s="92">
        <v>1040</v>
      </c>
    </row>
    <row r="17" spans="1:14" x14ac:dyDescent="0.25">
      <c r="A17" s="18">
        <v>14</v>
      </c>
      <c r="B17" s="139" t="s">
        <v>100</v>
      </c>
      <c r="C17" s="4">
        <v>32.200000000000003</v>
      </c>
      <c r="D17" s="4">
        <v>36</v>
      </c>
      <c r="E17" s="4">
        <v>34.9</v>
      </c>
      <c r="F17" s="4"/>
      <c r="G17" s="4">
        <v>35</v>
      </c>
      <c r="H17" s="4">
        <v>25</v>
      </c>
      <c r="I17" s="4"/>
      <c r="J17" s="46">
        <v>200</v>
      </c>
      <c r="K17" s="4">
        <v>233</v>
      </c>
      <c r="L17" s="31" t="s">
        <v>112</v>
      </c>
      <c r="M17" s="86"/>
      <c r="N17" s="92">
        <v>963</v>
      </c>
    </row>
    <row r="18" spans="1:14" x14ac:dyDescent="0.25">
      <c r="A18" s="18">
        <v>15</v>
      </c>
      <c r="B18" s="18" t="s">
        <v>101</v>
      </c>
      <c r="C18" s="4">
        <v>31.15</v>
      </c>
      <c r="D18" s="4">
        <v>35.9</v>
      </c>
      <c r="E18" s="4">
        <v>35.1</v>
      </c>
      <c r="F18" s="4">
        <v>11.9</v>
      </c>
      <c r="G18" s="4">
        <v>35</v>
      </c>
      <c r="H18" s="4">
        <v>25</v>
      </c>
      <c r="I18" s="4"/>
      <c r="J18" s="46">
        <v>200</v>
      </c>
      <c r="K18" s="4">
        <v>240</v>
      </c>
      <c r="L18" s="4" t="s">
        <v>255</v>
      </c>
      <c r="M18" s="86"/>
      <c r="N18" s="92">
        <v>930</v>
      </c>
    </row>
    <row r="19" spans="1:14" x14ac:dyDescent="0.25">
      <c r="A19" s="18">
        <v>16</v>
      </c>
      <c r="B19" s="139" t="s">
        <v>102</v>
      </c>
      <c r="C19" s="4">
        <v>31.95</v>
      </c>
      <c r="D19" s="4">
        <v>37.450000000000003</v>
      </c>
      <c r="E19" s="4">
        <v>35.5</v>
      </c>
      <c r="F19" s="4">
        <v>11.8</v>
      </c>
      <c r="G19" s="4">
        <v>35</v>
      </c>
      <c r="H19" s="4">
        <v>24.8</v>
      </c>
      <c r="I19" s="4"/>
      <c r="J19" s="46">
        <v>200</v>
      </c>
      <c r="K19" s="4">
        <v>236</v>
      </c>
      <c r="L19" s="4" t="s">
        <v>268</v>
      </c>
      <c r="M19" s="86"/>
      <c r="N19" s="92">
        <v>972</v>
      </c>
    </row>
    <row r="20" spans="1:14" x14ac:dyDescent="0.25">
      <c r="A20" s="18">
        <v>17</v>
      </c>
      <c r="B20" s="18" t="s">
        <v>103</v>
      </c>
      <c r="C20" s="4">
        <v>45.4</v>
      </c>
      <c r="D20" s="4"/>
      <c r="E20" s="4">
        <v>36.549999999999997</v>
      </c>
      <c r="F20" s="4"/>
      <c r="G20" s="4">
        <v>28</v>
      </c>
      <c r="H20" s="4">
        <v>25.3</v>
      </c>
      <c r="I20" s="4"/>
      <c r="J20" s="4">
        <v>200</v>
      </c>
      <c r="K20" s="4">
        <v>240</v>
      </c>
      <c r="L20" s="4" t="s">
        <v>282</v>
      </c>
      <c r="M20" s="86"/>
      <c r="N20" s="92">
        <v>1002</v>
      </c>
    </row>
    <row r="21" spans="1:14" x14ac:dyDescent="0.25">
      <c r="A21" s="18">
        <v>18</v>
      </c>
      <c r="B21" s="18" t="s">
        <v>104</v>
      </c>
      <c r="C21" s="4">
        <v>32.700000000000003</v>
      </c>
      <c r="D21" s="4">
        <v>37.75</v>
      </c>
      <c r="E21" s="4">
        <v>36.700000000000003</v>
      </c>
      <c r="F21" s="4">
        <v>14.9</v>
      </c>
      <c r="G21" s="4">
        <v>12</v>
      </c>
      <c r="H21" s="4">
        <v>25.4</v>
      </c>
      <c r="I21" s="4"/>
      <c r="J21" s="4">
        <v>200</v>
      </c>
      <c r="K21" s="4">
        <v>240</v>
      </c>
      <c r="L21" s="4" t="s">
        <v>290</v>
      </c>
      <c r="M21" s="86"/>
      <c r="N21" s="92">
        <v>1004</v>
      </c>
    </row>
    <row r="22" spans="1:14" x14ac:dyDescent="0.25">
      <c r="A22" s="18">
        <v>19</v>
      </c>
      <c r="B22" s="18" t="s">
        <v>105</v>
      </c>
      <c r="C22" s="14">
        <v>33</v>
      </c>
      <c r="D22" s="14">
        <v>34.700000000000003</v>
      </c>
      <c r="E22" s="14">
        <v>36.299999999999997</v>
      </c>
      <c r="F22" s="14"/>
      <c r="G22" s="14">
        <v>35</v>
      </c>
      <c r="H22" s="14">
        <v>25.6</v>
      </c>
      <c r="I22" s="14"/>
      <c r="J22" s="14">
        <v>200</v>
      </c>
      <c r="K22" s="14">
        <v>172</v>
      </c>
      <c r="L22" s="14" t="s">
        <v>112</v>
      </c>
      <c r="M22" s="90"/>
      <c r="N22" s="92">
        <v>902</v>
      </c>
    </row>
    <row r="23" spans="1:14" x14ac:dyDescent="0.25">
      <c r="A23" s="18">
        <v>20</v>
      </c>
      <c r="B23" s="18" t="s">
        <v>106</v>
      </c>
      <c r="C23" s="14">
        <v>32.799999999999997</v>
      </c>
      <c r="D23" s="14">
        <v>37</v>
      </c>
      <c r="E23" s="14">
        <v>35.5</v>
      </c>
      <c r="F23" s="14">
        <v>10.45</v>
      </c>
      <c r="G23" s="14">
        <v>12</v>
      </c>
      <c r="H23" s="14">
        <v>22.1</v>
      </c>
      <c r="I23" s="14"/>
      <c r="J23" s="14">
        <v>200</v>
      </c>
      <c r="K23" s="14">
        <v>263</v>
      </c>
      <c r="L23" s="14" t="s">
        <v>308</v>
      </c>
      <c r="M23" s="90"/>
      <c r="N23" s="92">
        <v>893</v>
      </c>
    </row>
    <row r="24" spans="1:14" ht="15.75" thickBot="1" x14ac:dyDescent="0.3">
      <c r="A24" s="18">
        <v>21</v>
      </c>
      <c r="B24" s="18" t="s">
        <v>107</v>
      </c>
      <c r="C24" s="14">
        <v>43.15</v>
      </c>
      <c r="D24" s="14"/>
      <c r="E24" s="14">
        <v>35.200000000000003</v>
      </c>
      <c r="F24" s="14"/>
      <c r="G24" s="14">
        <v>26</v>
      </c>
      <c r="H24" s="14">
        <v>22.5</v>
      </c>
      <c r="I24" s="14"/>
      <c r="J24" s="14">
        <v>200</v>
      </c>
      <c r="K24" s="14">
        <v>230</v>
      </c>
      <c r="L24" s="14" t="s">
        <v>325</v>
      </c>
      <c r="M24" s="90"/>
      <c r="N24" s="231">
        <v>727</v>
      </c>
    </row>
    <row r="25" spans="1:14" ht="15.75" thickBot="1" x14ac:dyDescent="0.3">
      <c r="A25" s="15"/>
      <c r="B25" s="16" t="s">
        <v>21</v>
      </c>
      <c r="C25" s="45">
        <f t="shared" ref="C25:K25" si="0">SUM(C4:C24)</f>
        <v>718.7</v>
      </c>
      <c r="D25" s="45">
        <f t="shared" si="0"/>
        <v>576.25</v>
      </c>
      <c r="E25" s="45">
        <f t="shared" si="0"/>
        <v>741.19999999999993</v>
      </c>
      <c r="F25" s="45">
        <f t="shared" si="0"/>
        <v>153.65</v>
      </c>
      <c r="G25" s="45">
        <f t="shared" si="0"/>
        <v>496</v>
      </c>
      <c r="H25" s="45">
        <f t="shared" si="0"/>
        <v>506.95000000000005</v>
      </c>
      <c r="I25" s="45">
        <f t="shared" si="0"/>
        <v>0</v>
      </c>
      <c r="J25" s="45">
        <f t="shared" si="0"/>
        <v>4200</v>
      </c>
      <c r="K25" s="45">
        <f t="shared" si="0"/>
        <v>4965</v>
      </c>
      <c r="L25" s="44"/>
      <c r="M25" s="91"/>
      <c r="N25" s="232">
        <f>SUM(N4:N24)</f>
        <v>20044</v>
      </c>
    </row>
    <row r="26" spans="1:14" ht="15.75" thickBot="1" x14ac:dyDescent="0.3">
      <c r="N26" s="94"/>
    </row>
    <row r="27" spans="1:14" ht="16.5" thickBot="1" x14ac:dyDescent="0.3">
      <c r="A27" s="334" t="s">
        <v>15</v>
      </c>
      <c r="B27" s="335"/>
      <c r="C27" s="335"/>
      <c r="D27" s="335"/>
      <c r="E27" s="335"/>
      <c r="F27" s="335"/>
      <c r="G27" s="335"/>
      <c r="H27" s="336"/>
      <c r="I27" s="336"/>
      <c r="J27" s="336"/>
      <c r="K27" s="336"/>
      <c r="L27" s="336"/>
      <c r="M27" s="336"/>
      <c r="N27" s="92"/>
    </row>
    <row r="28" spans="1:14" x14ac:dyDescent="0.25">
      <c r="A28" s="303" t="s">
        <v>0</v>
      </c>
      <c r="B28" s="338" t="s">
        <v>1</v>
      </c>
      <c r="C28" s="305" t="s">
        <v>2</v>
      </c>
      <c r="D28" s="305"/>
      <c r="E28" s="305"/>
      <c r="F28" s="305"/>
      <c r="G28" s="305"/>
      <c r="H28" s="305"/>
      <c r="I28" s="38"/>
      <c r="J28" s="340" t="s">
        <v>3</v>
      </c>
      <c r="K28" s="342" t="s">
        <v>4</v>
      </c>
      <c r="L28" s="340" t="s">
        <v>5</v>
      </c>
      <c r="M28" s="349" t="s">
        <v>6</v>
      </c>
      <c r="N28" s="92"/>
    </row>
    <row r="29" spans="1:14" ht="30.75" thickBot="1" x14ac:dyDescent="0.3">
      <c r="A29" s="337"/>
      <c r="B29" s="339"/>
      <c r="C29" s="39" t="s">
        <v>34</v>
      </c>
      <c r="D29" s="39" t="s">
        <v>8</v>
      </c>
      <c r="E29" s="39" t="s">
        <v>35</v>
      </c>
      <c r="F29" s="39" t="s">
        <v>12</v>
      </c>
      <c r="G29" s="39" t="s">
        <v>36</v>
      </c>
      <c r="H29" s="2" t="s">
        <v>11</v>
      </c>
      <c r="I29" s="2" t="s">
        <v>31</v>
      </c>
      <c r="J29" s="341"/>
      <c r="K29" s="343"/>
      <c r="L29" s="341"/>
      <c r="M29" s="350"/>
      <c r="N29" s="92"/>
    </row>
    <row r="30" spans="1:14" x14ac:dyDescent="0.25">
      <c r="A30" s="6">
        <v>1</v>
      </c>
      <c r="B30" s="134" t="s">
        <v>87</v>
      </c>
      <c r="C30" s="171">
        <v>43.36</v>
      </c>
      <c r="D30" s="12">
        <v>48.5</v>
      </c>
      <c r="E30" s="12">
        <v>49.65</v>
      </c>
      <c r="F30" s="171">
        <v>18.8</v>
      </c>
      <c r="G30" s="12">
        <v>22.85</v>
      </c>
      <c r="H30" s="171">
        <v>27.95</v>
      </c>
      <c r="I30" s="171"/>
      <c r="J30" s="126">
        <v>300</v>
      </c>
      <c r="K30" s="7">
        <v>268</v>
      </c>
      <c r="L30" s="12" t="s">
        <v>115</v>
      </c>
      <c r="M30" s="172"/>
      <c r="N30" s="94"/>
    </row>
    <row r="31" spans="1:14" x14ac:dyDescent="0.25">
      <c r="A31" s="11">
        <v>2</v>
      </c>
      <c r="B31" s="18" t="s">
        <v>88</v>
      </c>
      <c r="C31" s="4">
        <v>44.25</v>
      </c>
      <c r="D31" s="4">
        <v>48.45</v>
      </c>
      <c r="E31" s="4">
        <v>39.549999999999997</v>
      </c>
      <c r="F31" s="4"/>
      <c r="G31" s="4">
        <v>39.75</v>
      </c>
      <c r="H31" s="4">
        <v>26.35</v>
      </c>
      <c r="I31" s="4"/>
      <c r="J31" s="4">
        <v>300</v>
      </c>
      <c r="K31" s="4">
        <v>305</v>
      </c>
      <c r="L31" s="4" t="s">
        <v>132</v>
      </c>
      <c r="M31" s="85"/>
      <c r="N31" s="92"/>
    </row>
    <row r="32" spans="1:14" x14ac:dyDescent="0.25">
      <c r="A32" s="11">
        <v>4</v>
      </c>
      <c r="B32" s="159" t="s">
        <v>89</v>
      </c>
      <c r="C32" s="4">
        <v>43.9</v>
      </c>
      <c r="D32" s="4">
        <v>48.9</v>
      </c>
      <c r="E32" s="4">
        <v>39.85</v>
      </c>
      <c r="F32" s="4">
        <v>17.55</v>
      </c>
      <c r="G32" s="4">
        <v>23.25</v>
      </c>
      <c r="H32" s="4">
        <v>28.15</v>
      </c>
      <c r="I32" s="4"/>
      <c r="J32" s="49">
        <v>300</v>
      </c>
      <c r="K32" s="49">
        <v>331</v>
      </c>
      <c r="L32" s="4" t="s">
        <v>112</v>
      </c>
      <c r="M32" s="86"/>
      <c r="N32" s="92"/>
    </row>
    <row r="33" spans="1:14" x14ac:dyDescent="0.25">
      <c r="A33" s="11">
        <v>5</v>
      </c>
      <c r="B33" s="159" t="s">
        <v>90</v>
      </c>
      <c r="C33" s="49">
        <v>58.1</v>
      </c>
      <c r="D33" s="49"/>
      <c r="E33" s="49">
        <v>47.45</v>
      </c>
      <c r="F33" s="49"/>
      <c r="G33" s="49">
        <v>38.6</v>
      </c>
      <c r="H33" s="49">
        <v>27.2</v>
      </c>
      <c r="I33" s="49"/>
      <c r="J33" s="35">
        <v>300</v>
      </c>
      <c r="K33" s="35">
        <v>332</v>
      </c>
      <c r="L33" s="49" t="s">
        <v>157</v>
      </c>
      <c r="M33" s="87"/>
      <c r="N33" s="92"/>
    </row>
    <row r="34" spans="1:14" x14ac:dyDescent="0.25">
      <c r="A34" s="11">
        <v>6</v>
      </c>
      <c r="B34" s="18" t="s">
        <v>91</v>
      </c>
      <c r="C34" s="4">
        <v>43.1</v>
      </c>
      <c r="D34" s="4">
        <v>44.8</v>
      </c>
      <c r="E34" s="4">
        <v>41.9</v>
      </c>
      <c r="F34" s="4">
        <v>17.649999999999999</v>
      </c>
      <c r="G34" s="5">
        <v>40.6</v>
      </c>
      <c r="H34" s="5">
        <v>27</v>
      </c>
      <c r="I34" s="5"/>
      <c r="J34" s="4">
        <v>300</v>
      </c>
      <c r="K34" s="46">
        <v>357</v>
      </c>
      <c r="L34" s="163" t="s">
        <v>164</v>
      </c>
      <c r="M34" s="88"/>
      <c r="N34" s="92"/>
    </row>
    <row r="35" spans="1:14" x14ac:dyDescent="0.25">
      <c r="A35" s="11">
        <v>7</v>
      </c>
      <c r="B35" s="159" t="s">
        <v>92</v>
      </c>
      <c r="C35" s="4">
        <v>42.55</v>
      </c>
      <c r="D35" s="4">
        <v>46.2</v>
      </c>
      <c r="E35" s="4">
        <v>50.35</v>
      </c>
      <c r="F35" s="4">
        <v>19.95</v>
      </c>
      <c r="G35" s="4">
        <v>29.95</v>
      </c>
      <c r="H35" s="4">
        <v>31.05</v>
      </c>
      <c r="I35" s="4"/>
      <c r="J35" s="4">
        <v>300</v>
      </c>
      <c r="K35" s="46">
        <v>305</v>
      </c>
      <c r="L35" s="31" t="s">
        <v>112</v>
      </c>
      <c r="M35" s="86"/>
      <c r="N35" s="92"/>
    </row>
    <row r="36" spans="1:14" x14ac:dyDescent="0.25">
      <c r="A36" s="11">
        <v>8</v>
      </c>
      <c r="B36" s="18" t="s">
        <v>93</v>
      </c>
      <c r="C36" s="4">
        <v>42</v>
      </c>
      <c r="D36" s="4">
        <v>48.85</v>
      </c>
      <c r="E36" s="4">
        <v>37.1</v>
      </c>
      <c r="F36" s="4"/>
      <c r="G36" s="4">
        <v>38.5</v>
      </c>
      <c r="H36" s="4">
        <v>27</v>
      </c>
      <c r="I36" s="4"/>
      <c r="J36" s="4">
        <v>300</v>
      </c>
      <c r="K36" s="46">
        <v>320</v>
      </c>
      <c r="L36" s="4" t="s">
        <v>161</v>
      </c>
      <c r="M36" s="86"/>
      <c r="N36" s="92"/>
    </row>
    <row r="37" spans="1:14" x14ac:dyDescent="0.25">
      <c r="A37" s="11">
        <v>9</v>
      </c>
      <c r="B37" s="159" t="s">
        <v>94</v>
      </c>
      <c r="C37" s="4">
        <v>42.6</v>
      </c>
      <c r="D37" s="4">
        <v>49</v>
      </c>
      <c r="E37" s="4">
        <v>42.55</v>
      </c>
      <c r="F37" s="4">
        <v>16.649999999999999</v>
      </c>
      <c r="G37" s="4">
        <v>26.7</v>
      </c>
      <c r="H37" s="4">
        <v>27.1</v>
      </c>
      <c r="I37" s="4"/>
      <c r="J37" s="4">
        <v>300</v>
      </c>
      <c r="K37" s="46">
        <v>317</v>
      </c>
      <c r="L37" s="4" t="s">
        <v>112</v>
      </c>
      <c r="M37" s="86"/>
      <c r="N37" s="92"/>
    </row>
    <row r="38" spans="1:14" x14ac:dyDescent="0.25">
      <c r="A38" s="11">
        <v>10</v>
      </c>
      <c r="B38" s="18" t="s">
        <v>95</v>
      </c>
      <c r="C38" s="4">
        <v>57.95</v>
      </c>
      <c r="D38" s="4"/>
      <c r="E38" s="4">
        <v>46.8</v>
      </c>
      <c r="F38" s="4"/>
      <c r="G38" s="4">
        <v>39.299999999999997</v>
      </c>
      <c r="H38" s="4">
        <v>27.1</v>
      </c>
      <c r="I38" s="4"/>
      <c r="J38" s="4">
        <v>300</v>
      </c>
      <c r="K38" s="46">
        <v>317</v>
      </c>
      <c r="L38" s="4" t="s">
        <v>112</v>
      </c>
      <c r="M38" s="86" t="s">
        <v>207</v>
      </c>
      <c r="N38" s="92"/>
    </row>
    <row r="39" spans="1:14" x14ac:dyDescent="0.25">
      <c r="A39" s="11">
        <v>11</v>
      </c>
      <c r="B39" s="159" t="s">
        <v>96</v>
      </c>
      <c r="C39" s="35">
        <v>42.05</v>
      </c>
      <c r="D39" s="35">
        <v>46</v>
      </c>
      <c r="E39" s="35">
        <v>39.700000000000003</v>
      </c>
      <c r="F39" s="35">
        <v>16.05</v>
      </c>
      <c r="G39" s="35">
        <v>39.549999999999997</v>
      </c>
      <c r="H39" s="35">
        <v>24.3</v>
      </c>
      <c r="I39" s="35"/>
      <c r="J39" s="4">
        <v>300</v>
      </c>
      <c r="K39" s="46">
        <v>326</v>
      </c>
      <c r="L39" s="36" t="s">
        <v>220</v>
      </c>
      <c r="M39" s="89"/>
      <c r="N39" s="93"/>
    </row>
    <row r="40" spans="1:14" x14ac:dyDescent="0.25">
      <c r="A40" s="11">
        <v>12</v>
      </c>
      <c r="B40" s="18" t="s">
        <v>97</v>
      </c>
      <c r="C40" s="4">
        <v>45.55</v>
      </c>
      <c r="D40" s="4">
        <v>48.3</v>
      </c>
      <c r="E40" s="4">
        <v>54.4</v>
      </c>
      <c r="F40" s="4">
        <v>14.7</v>
      </c>
      <c r="G40" s="4">
        <v>24.4</v>
      </c>
      <c r="H40" s="4">
        <v>27.95</v>
      </c>
      <c r="I40" s="4"/>
      <c r="J40" s="4">
        <v>300</v>
      </c>
      <c r="K40" s="46">
        <v>380</v>
      </c>
      <c r="L40" s="31" t="s">
        <v>112</v>
      </c>
      <c r="M40" s="86"/>
      <c r="N40" s="92"/>
    </row>
    <row r="41" spans="1:14" x14ac:dyDescent="0.25">
      <c r="A41" s="11">
        <v>13</v>
      </c>
      <c r="B41" s="159" t="s">
        <v>98</v>
      </c>
      <c r="C41" s="4">
        <v>55.55</v>
      </c>
      <c r="D41" s="4"/>
      <c r="E41" s="4">
        <v>47.05</v>
      </c>
      <c r="F41" s="4">
        <v>12.25</v>
      </c>
      <c r="G41" s="4"/>
      <c r="H41" s="4">
        <v>29</v>
      </c>
      <c r="I41" s="4"/>
      <c r="J41" s="4">
        <v>300</v>
      </c>
      <c r="K41" s="46">
        <v>336</v>
      </c>
      <c r="L41" s="4" t="s">
        <v>238</v>
      </c>
      <c r="M41" s="86"/>
      <c r="N41" s="92"/>
    </row>
    <row r="42" spans="1:14" x14ac:dyDescent="0.25">
      <c r="A42" s="11">
        <v>14</v>
      </c>
      <c r="B42" s="18" t="s">
        <v>99</v>
      </c>
      <c r="C42" s="4">
        <v>42.05</v>
      </c>
      <c r="D42" s="4">
        <v>47.7</v>
      </c>
      <c r="E42" s="4">
        <v>43.9</v>
      </c>
      <c r="F42" s="4">
        <v>14.6</v>
      </c>
      <c r="G42" s="4">
        <v>26.6</v>
      </c>
      <c r="H42" s="4">
        <v>26.1</v>
      </c>
      <c r="I42" s="4"/>
      <c r="J42" s="46">
        <v>300</v>
      </c>
      <c r="K42" s="4">
        <v>333</v>
      </c>
      <c r="L42" s="48" t="s">
        <v>112</v>
      </c>
      <c r="M42" s="86"/>
      <c r="N42" s="92"/>
    </row>
    <row r="43" spans="1:14" x14ac:dyDescent="0.25">
      <c r="A43" s="11">
        <v>15</v>
      </c>
      <c r="B43" s="159" t="s">
        <v>100</v>
      </c>
      <c r="C43" s="4">
        <v>40.75</v>
      </c>
      <c r="D43" s="4">
        <v>46.4</v>
      </c>
      <c r="E43" s="4">
        <v>36.25</v>
      </c>
      <c r="F43" s="4"/>
      <c r="G43" s="4">
        <v>39.85</v>
      </c>
      <c r="H43" s="4">
        <v>27.6</v>
      </c>
      <c r="I43" s="4"/>
      <c r="J43" s="46">
        <v>300</v>
      </c>
      <c r="K43" s="4">
        <v>274</v>
      </c>
      <c r="L43" s="31" t="s">
        <v>248</v>
      </c>
      <c r="M43" s="86"/>
      <c r="N43" s="92"/>
    </row>
    <row r="44" spans="1:14" x14ac:dyDescent="0.25">
      <c r="A44" s="11">
        <v>16</v>
      </c>
      <c r="B44" s="18" t="s">
        <v>101</v>
      </c>
      <c r="C44" s="4">
        <v>43.05</v>
      </c>
      <c r="D44" s="4">
        <v>44.3</v>
      </c>
      <c r="E44" s="4">
        <v>42.65</v>
      </c>
      <c r="F44" s="4">
        <v>14.55</v>
      </c>
      <c r="G44" s="4">
        <v>39.049999999999997</v>
      </c>
      <c r="H44" s="4">
        <v>27.15</v>
      </c>
      <c r="I44" s="4"/>
      <c r="J44" s="46">
        <v>300</v>
      </c>
      <c r="K44" s="4">
        <v>327</v>
      </c>
      <c r="L44" s="4" t="s">
        <v>254</v>
      </c>
      <c r="M44" s="86"/>
      <c r="N44" s="92"/>
    </row>
    <row r="45" spans="1:14" x14ac:dyDescent="0.25">
      <c r="A45" s="11">
        <v>17</v>
      </c>
      <c r="B45" s="159" t="s">
        <v>102</v>
      </c>
      <c r="C45" s="4">
        <v>42.65</v>
      </c>
      <c r="D45" s="4">
        <v>48.1</v>
      </c>
      <c r="E45" s="4">
        <v>49.9</v>
      </c>
      <c r="F45" s="4">
        <v>17.899999999999999</v>
      </c>
      <c r="G45" s="4">
        <v>39.200000000000003</v>
      </c>
      <c r="H45" s="4">
        <v>27.75</v>
      </c>
      <c r="I45" s="4"/>
      <c r="J45" s="46">
        <v>300</v>
      </c>
      <c r="K45" s="4">
        <v>301</v>
      </c>
      <c r="L45" s="4" t="s">
        <v>269</v>
      </c>
      <c r="M45" s="86"/>
      <c r="N45" s="92"/>
    </row>
    <row r="46" spans="1:14" x14ac:dyDescent="0.25">
      <c r="A46" s="11">
        <v>18</v>
      </c>
      <c r="B46" s="18" t="s">
        <v>103</v>
      </c>
      <c r="C46" s="4">
        <v>54.35</v>
      </c>
      <c r="D46" s="4"/>
      <c r="E46" s="4">
        <v>46.4</v>
      </c>
      <c r="F46" s="4"/>
      <c r="G46" s="4">
        <v>38.9</v>
      </c>
      <c r="H46" s="4">
        <v>26.9</v>
      </c>
      <c r="I46" s="4"/>
      <c r="J46" s="4">
        <v>300</v>
      </c>
      <c r="K46" s="4">
        <v>303</v>
      </c>
      <c r="L46" s="4" t="s">
        <v>281</v>
      </c>
      <c r="M46" s="86"/>
      <c r="N46" s="92"/>
    </row>
    <row r="47" spans="1:14" x14ac:dyDescent="0.25">
      <c r="A47" s="11">
        <v>19</v>
      </c>
      <c r="B47" s="18" t="s">
        <v>104</v>
      </c>
      <c r="C47" s="4">
        <v>41.7</v>
      </c>
      <c r="D47" s="4">
        <v>49.3</v>
      </c>
      <c r="E47" s="4">
        <v>41.5</v>
      </c>
      <c r="F47" s="4">
        <v>21.3</v>
      </c>
      <c r="G47" s="4">
        <v>25.25</v>
      </c>
      <c r="H47" s="4">
        <v>25.95</v>
      </c>
      <c r="I47" s="4"/>
      <c r="J47" s="4">
        <v>300</v>
      </c>
      <c r="K47" s="4">
        <v>313</v>
      </c>
      <c r="L47" s="4" t="s">
        <v>291</v>
      </c>
      <c r="M47" s="86"/>
      <c r="N47" s="92"/>
    </row>
    <row r="48" spans="1:14" x14ac:dyDescent="0.25">
      <c r="A48" s="11">
        <v>20</v>
      </c>
      <c r="B48" s="18" t="s">
        <v>105</v>
      </c>
      <c r="C48" s="14">
        <v>40.799999999999997</v>
      </c>
      <c r="D48" s="14">
        <v>45.7</v>
      </c>
      <c r="E48" s="14">
        <v>30.45</v>
      </c>
      <c r="F48" s="14"/>
      <c r="G48" s="14">
        <v>39.950000000000003</v>
      </c>
      <c r="H48" s="14">
        <v>28.1</v>
      </c>
      <c r="I48" s="14"/>
      <c r="J48" s="14">
        <v>300</v>
      </c>
      <c r="K48" s="14">
        <v>261</v>
      </c>
      <c r="L48" s="14" t="s">
        <v>300</v>
      </c>
      <c r="M48" s="90"/>
      <c r="N48" s="92" t="s">
        <v>301</v>
      </c>
    </row>
    <row r="49" spans="1:14" x14ac:dyDescent="0.25">
      <c r="A49" s="11">
        <v>21</v>
      </c>
      <c r="B49" s="18" t="s">
        <v>106</v>
      </c>
      <c r="C49" s="14">
        <v>42.65</v>
      </c>
      <c r="D49" s="14">
        <v>45.45</v>
      </c>
      <c r="E49" s="14">
        <v>33.1</v>
      </c>
      <c r="F49" s="14">
        <v>15.85</v>
      </c>
      <c r="G49" s="14">
        <v>24.9</v>
      </c>
      <c r="H49" s="14">
        <v>26.2</v>
      </c>
      <c r="I49" s="14"/>
      <c r="J49" s="14">
        <v>300</v>
      </c>
      <c r="K49" s="14">
        <v>301</v>
      </c>
      <c r="L49" s="14" t="s">
        <v>309</v>
      </c>
      <c r="M49" s="90"/>
      <c r="N49" s="92"/>
    </row>
    <row r="50" spans="1:14" ht="15.75" thickBot="1" x14ac:dyDescent="0.3">
      <c r="A50" s="11">
        <v>22</v>
      </c>
      <c r="B50" s="18" t="s">
        <v>107</v>
      </c>
      <c r="C50" s="14">
        <v>50.9</v>
      </c>
      <c r="D50" s="14"/>
      <c r="E50" s="14">
        <v>42.95</v>
      </c>
      <c r="F50" s="14"/>
      <c r="G50" s="14">
        <v>26.6</v>
      </c>
      <c r="H50" s="14">
        <v>26.15</v>
      </c>
      <c r="I50" s="14"/>
      <c r="J50" s="14">
        <v>250</v>
      </c>
      <c r="K50" s="14">
        <v>152</v>
      </c>
      <c r="L50" s="14" t="s">
        <v>326</v>
      </c>
      <c r="M50" s="90"/>
      <c r="N50" s="231"/>
    </row>
    <row r="51" spans="1:14" ht="15.75" thickBot="1" x14ac:dyDescent="0.3">
      <c r="A51" s="15"/>
      <c r="B51" s="16" t="s">
        <v>21</v>
      </c>
      <c r="C51" s="45">
        <f t="shared" ref="C51:K51" si="1">SUM(C30:C50)</f>
        <v>959.8599999999999</v>
      </c>
      <c r="D51" s="45">
        <f t="shared" si="1"/>
        <v>755.95</v>
      </c>
      <c r="E51" s="45">
        <f t="shared" si="1"/>
        <v>903.45</v>
      </c>
      <c r="F51" s="45">
        <f t="shared" si="1"/>
        <v>217.8</v>
      </c>
      <c r="G51" s="45">
        <f t="shared" si="1"/>
        <v>663.75000000000011</v>
      </c>
      <c r="H51" s="45">
        <f t="shared" si="1"/>
        <v>572.04999999999995</v>
      </c>
      <c r="I51" s="45">
        <f t="shared" si="1"/>
        <v>0</v>
      </c>
      <c r="J51" s="45">
        <f t="shared" si="1"/>
        <v>6250</v>
      </c>
      <c r="K51" s="45">
        <f t="shared" si="1"/>
        <v>6459</v>
      </c>
      <c r="L51" s="44"/>
      <c r="M51" s="91"/>
      <c r="N51" s="92"/>
    </row>
    <row r="52" spans="1:14" ht="15.75" thickBot="1" x14ac:dyDescent="0.3">
      <c r="A52" s="11"/>
      <c r="N52" s="92"/>
    </row>
    <row r="53" spans="1:14" ht="16.5" thickBot="1" x14ac:dyDescent="0.3">
      <c r="A53" s="334" t="s">
        <v>39</v>
      </c>
      <c r="B53" s="335"/>
      <c r="C53" s="335"/>
      <c r="D53" s="335"/>
      <c r="E53" s="335"/>
      <c r="F53" s="335"/>
      <c r="G53" s="335"/>
      <c r="H53" s="336"/>
      <c r="I53" s="336"/>
      <c r="J53" s="336"/>
      <c r="K53" s="336"/>
      <c r="L53" s="336"/>
      <c r="M53" s="336"/>
      <c r="N53" s="92"/>
    </row>
    <row r="54" spans="1:14" x14ac:dyDescent="0.25">
      <c r="A54" s="303" t="s">
        <v>0</v>
      </c>
      <c r="B54" s="338" t="s">
        <v>1</v>
      </c>
      <c r="C54" s="305" t="s">
        <v>2</v>
      </c>
      <c r="D54" s="305"/>
      <c r="E54" s="305"/>
      <c r="F54" s="305"/>
      <c r="G54" s="305"/>
      <c r="H54" s="305"/>
      <c r="I54" s="1"/>
      <c r="J54" s="351" t="s">
        <v>3</v>
      </c>
      <c r="K54" s="353" t="s">
        <v>4</v>
      </c>
      <c r="L54" s="351" t="s">
        <v>5</v>
      </c>
      <c r="M54" s="332" t="s">
        <v>6</v>
      </c>
      <c r="N54" s="92"/>
    </row>
    <row r="55" spans="1:14" ht="30.75" thickBot="1" x14ac:dyDescent="0.3">
      <c r="A55" s="337"/>
      <c r="B55" s="339"/>
      <c r="C55" s="3" t="s">
        <v>7</v>
      </c>
      <c r="D55" s="263" t="s">
        <v>8</v>
      </c>
      <c r="E55" s="3" t="s">
        <v>9</v>
      </c>
      <c r="F55" s="263" t="s">
        <v>12</v>
      </c>
      <c r="G55" s="3" t="s">
        <v>14</v>
      </c>
      <c r="H55" s="264" t="s">
        <v>11</v>
      </c>
      <c r="I55" s="2" t="s">
        <v>31</v>
      </c>
      <c r="J55" s="352"/>
      <c r="K55" s="354"/>
      <c r="L55" s="355"/>
      <c r="M55" s="333"/>
      <c r="N55" s="92"/>
    </row>
    <row r="56" spans="1:14" x14ac:dyDescent="0.25">
      <c r="A56" s="11">
        <v>1</v>
      </c>
      <c r="B56" s="134" t="s">
        <v>87</v>
      </c>
      <c r="C56" s="171">
        <v>48.05</v>
      </c>
      <c r="D56" s="12">
        <v>44.5</v>
      </c>
      <c r="E56" s="12">
        <v>61.9</v>
      </c>
      <c r="F56" s="171">
        <v>21.35</v>
      </c>
      <c r="G56" s="12">
        <v>30</v>
      </c>
      <c r="H56" s="171">
        <v>31.5</v>
      </c>
      <c r="I56" s="171"/>
      <c r="J56" s="12">
        <v>300</v>
      </c>
      <c r="K56" s="12">
        <v>361</v>
      </c>
      <c r="L56" s="12" t="s">
        <v>116</v>
      </c>
      <c r="M56" s="172"/>
      <c r="N56" s="94"/>
    </row>
    <row r="57" spans="1:14" x14ac:dyDescent="0.25">
      <c r="A57" s="9">
        <v>2</v>
      </c>
      <c r="B57" s="18" t="s">
        <v>88</v>
      </c>
      <c r="C57" s="4">
        <v>49.3</v>
      </c>
      <c r="D57" s="4">
        <v>60.2</v>
      </c>
      <c r="E57" s="4">
        <v>57.85</v>
      </c>
      <c r="F57" s="4"/>
      <c r="G57" s="4">
        <v>25.1</v>
      </c>
      <c r="H57" s="4">
        <v>36</v>
      </c>
      <c r="I57" s="4"/>
      <c r="J57" s="4">
        <v>300</v>
      </c>
      <c r="K57" s="4">
        <v>360</v>
      </c>
      <c r="L57" s="4" t="s">
        <v>133</v>
      </c>
      <c r="M57" s="85"/>
      <c r="N57" s="92"/>
    </row>
    <row r="58" spans="1:14" x14ac:dyDescent="0.25">
      <c r="A58" s="11">
        <v>3</v>
      </c>
      <c r="B58" s="159" t="s">
        <v>89</v>
      </c>
      <c r="C58" s="4">
        <v>47.45</v>
      </c>
      <c r="D58" s="4">
        <v>45.5</v>
      </c>
      <c r="E58" s="4">
        <v>49.9</v>
      </c>
      <c r="F58" s="4">
        <v>20.100000000000001</v>
      </c>
      <c r="G58" s="4">
        <v>26</v>
      </c>
      <c r="H58" s="4">
        <v>27.85</v>
      </c>
      <c r="I58" s="4"/>
      <c r="J58" s="4">
        <v>300</v>
      </c>
      <c r="K58" s="4">
        <v>343</v>
      </c>
      <c r="L58" s="4" t="s">
        <v>112</v>
      </c>
      <c r="M58" s="86"/>
      <c r="N58" s="92"/>
    </row>
    <row r="59" spans="1:14" x14ac:dyDescent="0.25">
      <c r="A59" s="9">
        <v>4</v>
      </c>
      <c r="B59" s="159" t="s">
        <v>90</v>
      </c>
      <c r="C59" s="49">
        <v>73.55</v>
      </c>
      <c r="D59" s="49">
        <v>22.75</v>
      </c>
      <c r="E59" s="49">
        <v>57.85</v>
      </c>
      <c r="F59" s="49"/>
      <c r="G59" s="49"/>
      <c r="H59" s="49">
        <v>28.05</v>
      </c>
      <c r="I59" s="49"/>
      <c r="J59" s="49">
        <v>300</v>
      </c>
      <c r="K59" s="49">
        <v>295</v>
      </c>
      <c r="L59" s="49" t="s">
        <v>156</v>
      </c>
      <c r="M59" s="87"/>
      <c r="N59" s="92"/>
    </row>
    <row r="60" spans="1:14" x14ac:dyDescent="0.25">
      <c r="A60" s="11">
        <v>5</v>
      </c>
      <c r="B60" s="18" t="s">
        <v>91</v>
      </c>
      <c r="C60" s="4">
        <v>50.55</v>
      </c>
      <c r="D60" s="4">
        <v>43.84</v>
      </c>
      <c r="E60" s="4">
        <v>56.6</v>
      </c>
      <c r="F60" s="4">
        <v>19.3</v>
      </c>
      <c r="G60" s="5">
        <v>24.55</v>
      </c>
      <c r="H60" s="5">
        <v>30.3</v>
      </c>
      <c r="I60" s="5"/>
      <c r="J60" s="35">
        <v>300</v>
      </c>
      <c r="K60" s="35">
        <v>304</v>
      </c>
      <c r="L60" s="269" t="s">
        <v>163</v>
      </c>
      <c r="M60" s="88"/>
      <c r="N60" s="92"/>
    </row>
    <row r="61" spans="1:14" x14ac:dyDescent="0.25">
      <c r="A61" s="9">
        <v>6</v>
      </c>
      <c r="B61" s="159" t="s">
        <v>92</v>
      </c>
      <c r="C61" s="4">
        <v>45.65</v>
      </c>
      <c r="D61" s="4">
        <v>44.2</v>
      </c>
      <c r="E61" s="4">
        <v>63.1</v>
      </c>
      <c r="F61" s="4">
        <v>23.45</v>
      </c>
      <c r="G61" s="4">
        <v>30</v>
      </c>
      <c r="H61" s="4">
        <v>24.5</v>
      </c>
      <c r="I61" s="4"/>
      <c r="J61" s="4">
        <v>300</v>
      </c>
      <c r="K61" s="46">
        <v>377</v>
      </c>
      <c r="L61" s="31" t="s">
        <v>179</v>
      </c>
      <c r="M61" s="86"/>
      <c r="N61" s="92"/>
    </row>
    <row r="62" spans="1:14" x14ac:dyDescent="0.25">
      <c r="A62" s="11">
        <v>7</v>
      </c>
      <c r="B62" s="18" t="s">
        <v>93</v>
      </c>
      <c r="C62" s="4">
        <v>44.1</v>
      </c>
      <c r="D62" s="4">
        <v>8.5</v>
      </c>
      <c r="E62" s="4">
        <v>51.25</v>
      </c>
      <c r="F62" s="4"/>
      <c r="G62" s="4">
        <v>30.05</v>
      </c>
      <c r="H62" s="4">
        <v>30.1</v>
      </c>
      <c r="I62" s="4"/>
      <c r="J62" s="4">
        <v>300</v>
      </c>
      <c r="K62" s="46">
        <v>380</v>
      </c>
      <c r="L62" s="4" t="s">
        <v>190</v>
      </c>
      <c r="M62" s="86"/>
      <c r="N62" s="92"/>
    </row>
    <row r="63" spans="1:14" x14ac:dyDescent="0.25">
      <c r="A63" s="9">
        <v>8</v>
      </c>
      <c r="B63" s="159" t="s">
        <v>94</v>
      </c>
      <c r="C63" s="4">
        <v>44.05</v>
      </c>
      <c r="D63" s="4">
        <v>61.75</v>
      </c>
      <c r="E63" s="4">
        <v>57.85</v>
      </c>
      <c r="F63" s="4">
        <v>21.4</v>
      </c>
      <c r="G63" s="4">
        <v>26</v>
      </c>
      <c r="H63" s="4">
        <v>27.25</v>
      </c>
      <c r="I63" s="4"/>
      <c r="J63" s="4">
        <v>300</v>
      </c>
      <c r="K63" s="46">
        <v>380</v>
      </c>
      <c r="L63" s="4" t="s">
        <v>196</v>
      </c>
      <c r="M63" s="86"/>
      <c r="N63" s="92"/>
    </row>
    <row r="64" spans="1:14" x14ac:dyDescent="0.25">
      <c r="A64" s="11">
        <v>9</v>
      </c>
      <c r="B64" s="18" t="s">
        <v>95</v>
      </c>
      <c r="C64" s="4">
        <v>62.45</v>
      </c>
      <c r="D64" s="4"/>
      <c r="E64" s="4">
        <v>54.85</v>
      </c>
      <c r="F64" s="4"/>
      <c r="G64" s="4">
        <v>21.4</v>
      </c>
      <c r="H64" s="4">
        <v>31.95</v>
      </c>
      <c r="I64" s="4"/>
      <c r="J64" s="4">
        <v>300</v>
      </c>
      <c r="K64" s="47">
        <v>296</v>
      </c>
      <c r="L64" s="4" t="s">
        <v>208</v>
      </c>
      <c r="M64" s="86" t="s">
        <v>207</v>
      </c>
      <c r="N64" s="92"/>
    </row>
    <row r="65" spans="1:14" x14ac:dyDescent="0.25">
      <c r="A65" s="9">
        <v>10</v>
      </c>
      <c r="B65" s="159" t="s">
        <v>96</v>
      </c>
      <c r="C65" s="35">
        <v>38.549999999999997</v>
      </c>
      <c r="D65" s="35">
        <v>45.75</v>
      </c>
      <c r="E65" s="35">
        <v>53.7</v>
      </c>
      <c r="F65" s="35">
        <v>25.3</v>
      </c>
      <c r="G65" s="35">
        <v>28.35</v>
      </c>
      <c r="H65" s="35">
        <v>31.9</v>
      </c>
      <c r="I65" s="35"/>
      <c r="J65" s="35">
        <v>300</v>
      </c>
      <c r="K65" s="46">
        <v>307</v>
      </c>
      <c r="L65" s="36" t="s">
        <v>219</v>
      </c>
      <c r="M65" s="89"/>
      <c r="N65" s="93"/>
    </row>
    <row r="66" spans="1:14" x14ac:dyDescent="0.25">
      <c r="A66" s="11">
        <v>11</v>
      </c>
      <c r="B66" s="18" t="s">
        <v>97</v>
      </c>
      <c r="C66" s="4">
        <v>48.1</v>
      </c>
      <c r="D66" s="4">
        <v>54.1</v>
      </c>
      <c r="E66" s="4">
        <v>54.6</v>
      </c>
      <c r="F66" s="4">
        <v>28.9</v>
      </c>
      <c r="G66" s="4">
        <v>30</v>
      </c>
      <c r="H66" s="4">
        <v>30.45</v>
      </c>
      <c r="I66" s="4"/>
      <c r="J66" s="4">
        <v>300</v>
      </c>
      <c r="K66" s="46">
        <v>377</v>
      </c>
      <c r="L66" s="31" t="s">
        <v>228</v>
      </c>
      <c r="M66" s="86"/>
      <c r="N66" s="92"/>
    </row>
    <row r="67" spans="1:14" x14ac:dyDescent="0.25">
      <c r="A67" s="9">
        <v>12</v>
      </c>
      <c r="B67" s="159" t="s">
        <v>98</v>
      </c>
      <c r="C67" s="4">
        <v>68.7</v>
      </c>
      <c r="D67" s="4"/>
      <c r="E67" s="4">
        <v>63.8</v>
      </c>
      <c r="F67" s="4">
        <v>21.5</v>
      </c>
      <c r="G67" s="4"/>
      <c r="H67" s="4">
        <v>29.15</v>
      </c>
      <c r="I67" s="4"/>
      <c r="J67" s="4">
        <v>300</v>
      </c>
      <c r="K67" s="46">
        <v>323</v>
      </c>
      <c r="L67" s="4" t="s">
        <v>239</v>
      </c>
      <c r="M67" s="86"/>
      <c r="N67" s="92"/>
    </row>
    <row r="68" spans="1:14" x14ac:dyDescent="0.25">
      <c r="A68" s="11">
        <v>13</v>
      </c>
      <c r="B68" s="18" t="s">
        <v>99</v>
      </c>
      <c r="C68" s="4">
        <v>49.9</v>
      </c>
      <c r="D68" s="4">
        <v>62.6</v>
      </c>
      <c r="E68" s="4">
        <v>49.05</v>
      </c>
      <c r="F68" s="4">
        <v>29.3</v>
      </c>
      <c r="G68" s="4">
        <v>22.95</v>
      </c>
      <c r="H68" s="4">
        <v>25</v>
      </c>
      <c r="I68" s="4"/>
      <c r="J68" s="46">
        <v>300</v>
      </c>
      <c r="K68" s="4">
        <v>338</v>
      </c>
      <c r="L68" s="48" t="s">
        <v>244</v>
      </c>
      <c r="M68" s="86"/>
      <c r="N68" s="92"/>
    </row>
    <row r="69" spans="1:14" x14ac:dyDescent="0.25">
      <c r="A69" s="9">
        <v>14</v>
      </c>
      <c r="B69" s="159" t="s">
        <v>100</v>
      </c>
      <c r="C69" s="4">
        <v>52.8</v>
      </c>
      <c r="D69" s="4">
        <v>57.25</v>
      </c>
      <c r="E69" s="4">
        <v>57.45</v>
      </c>
      <c r="F69" s="4"/>
      <c r="G69" s="4">
        <v>29.25</v>
      </c>
      <c r="H69" s="4">
        <v>28.05</v>
      </c>
      <c r="I69" s="4"/>
      <c r="J69" s="46">
        <v>300</v>
      </c>
      <c r="K69" s="4">
        <v>322</v>
      </c>
      <c r="L69" s="31" t="s">
        <v>249</v>
      </c>
      <c r="M69" s="86"/>
      <c r="N69" s="92"/>
    </row>
    <row r="70" spans="1:14" x14ac:dyDescent="0.25">
      <c r="A70" s="11">
        <v>15</v>
      </c>
      <c r="B70" s="18" t="s">
        <v>101</v>
      </c>
      <c r="C70" s="4">
        <v>53.25</v>
      </c>
      <c r="D70" s="4">
        <v>29.75</v>
      </c>
      <c r="E70" s="4">
        <v>55.5</v>
      </c>
      <c r="F70" s="4">
        <v>23</v>
      </c>
      <c r="G70" s="4">
        <v>21.2</v>
      </c>
      <c r="H70" s="4">
        <v>30.05</v>
      </c>
      <c r="I70" s="4"/>
      <c r="J70" s="46">
        <v>300</v>
      </c>
      <c r="K70" s="4">
        <v>229</v>
      </c>
      <c r="L70" s="4" t="s">
        <v>253</v>
      </c>
      <c r="M70" s="86"/>
      <c r="N70" s="92"/>
    </row>
    <row r="71" spans="1:14" x14ac:dyDescent="0.25">
      <c r="A71" s="9">
        <v>16</v>
      </c>
      <c r="B71" s="159" t="s">
        <v>102</v>
      </c>
      <c r="C71" s="4">
        <v>49.65</v>
      </c>
      <c r="D71" s="4">
        <v>46.15</v>
      </c>
      <c r="E71" s="4">
        <v>61.9</v>
      </c>
      <c r="F71" s="4">
        <v>25.15</v>
      </c>
      <c r="G71" s="4">
        <v>24.95</v>
      </c>
      <c r="H71" s="4">
        <v>27.45</v>
      </c>
      <c r="I71" s="4"/>
      <c r="J71" s="46">
        <v>300</v>
      </c>
      <c r="K71" s="4">
        <v>356</v>
      </c>
      <c r="L71" s="4" t="s">
        <v>270</v>
      </c>
      <c r="M71" s="86"/>
      <c r="N71" s="92"/>
    </row>
    <row r="72" spans="1:14" x14ac:dyDescent="0.25">
      <c r="A72" s="11">
        <v>17</v>
      </c>
      <c r="B72" s="18" t="s">
        <v>103</v>
      </c>
      <c r="C72" s="4">
        <v>71.95</v>
      </c>
      <c r="D72" s="4"/>
      <c r="E72" s="4">
        <v>63.15</v>
      </c>
      <c r="F72" s="4"/>
      <c r="G72" s="4">
        <v>28.65</v>
      </c>
      <c r="H72" s="4">
        <v>30.8</v>
      </c>
      <c r="I72" s="4"/>
      <c r="J72" s="4">
        <v>300</v>
      </c>
      <c r="K72" s="4">
        <v>353</v>
      </c>
      <c r="L72" s="4" t="s">
        <v>280</v>
      </c>
      <c r="M72" s="86"/>
      <c r="N72" s="92"/>
    </row>
    <row r="73" spans="1:14" x14ac:dyDescent="0.25">
      <c r="A73" s="9">
        <v>18</v>
      </c>
      <c r="B73" s="18" t="s">
        <v>104</v>
      </c>
      <c r="C73" s="4">
        <v>46.4</v>
      </c>
      <c r="D73" s="4">
        <v>72</v>
      </c>
      <c r="E73" s="4">
        <v>48.2</v>
      </c>
      <c r="F73" s="4">
        <v>19.7</v>
      </c>
      <c r="G73" s="4">
        <v>28</v>
      </c>
      <c r="H73" s="4">
        <v>28.3</v>
      </c>
      <c r="I73" s="4"/>
      <c r="J73" s="4">
        <v>300</v>
      </c>
      <c r="K73" s="4">
        <v>360</v>
      </c>
      <c r="L73" s="4" t="s">
        <v>196</v>
      </c>
      <c r="M73" s="86"/>
      <c r="N73" s="92"/>
    </row>
    <row r="74" spans="1:14" x14ac:dyDescent="0.25">
      <c r="A74" s="11">
        <v>19</v>
      </c>
      <c r="B74" s="18" t="s">
        <v>105</v>
      </c>
      <c r="C74" s="14">
        <v>46.85</v>
      </c>
      <c r="D74" s="14">
        <v>45.15</v>
      </c>
      <c r="E74" s="14">
        <v>51.6</v>
      </c>
      <c r="F74" s="14"/>
      <c r="G74" s="14">
        <v>29.8</v>
      </c>
      <c r="H74" s="14">
        <v>26.55</v>
      </c>
      <c r="I74" s="14"/>
      <c r="J74" s="14">
        <v>300</v>
      </c>
      <c r="K74" s="14">
        <v>322</v>
      </c>
      <c r="L74" s="14" t="s">
        <v>299</v>
      </c>
      <c r="M74" s="90"/>
      <c r="N74" s="92"/>
    </row>
    <row r="75" spans="1:14" x14ac:dyDescent="0.25">
      <c r="A75" s="9">
        <v>20</v>
      </c>
      <c r="B75" s="18" t="s">
        <v>106</v>
      </c>
      <c r="C75" s="14">
        <v>48.55</v>
      </c>
      <c r="D75" s="14">
        <v>35.9</v>
      </c>
      <c r="E75" s="14">
        <v>32.65</v>
      </c>
      <c r="F75" s="14">
        <v>17.95</v>
      </c>
      <c r="G75" s="14">
        <v>27</v>
      </c>
      <c r="H75" s="14">
        <v>26.1</v>
      </c>
      <c r="I75" s="14"/>
      <c r="J75" s="14">
        <v>300</v>
      </c>
      <c r="K75" s="14">
        <v>264</v>
      </c>
      <c r="L75" s="14" t="s">
        <v>310</v>
      </c>
      <c r="M75" s="90"/>
      <c r="N75" s="92"/>
    </row>
    <row r="76" spans="1:14" ht="15.75" thickBot="1" x14ac:dyDescent="0.3">
      <c r="A76" s="11">
        <v>21</v>
      </c>
      <c r="B76" s="18" t="s">
        <v>107</v>
      </c>
      <c r="C76" s="14">
        <v>61.5</v>
      </c>
      <c r="D76" s="14"/>
      <c r="E76" s="14">
        <v>60.65</v>
      </c>
      <c r="F76" s="14"/>
      <c r="G76" s="14">
        <v>18.55</v>
      </c>
      <c r="H76" s="14">
        <v>21.3</v>
      </c>
      <c r="I76" s="14"/>
      <c r="J76" s="14">
        <v>250</v>
      </c>
      <c r="K76" s="14">
        <v>278</v>
      </c>
      <c r="L76" s="14" t="s">
        <v>324</v>
      </c>
      <c r="M76" s="90"/>
      <c r="N76" s="231"/>
    </row>
    <row r="77" spans="1:14" ht="15.75" thickBot="1" x14ac:dyDescent="0.3">
      <c r="A77" s="15"/>
      <c r="B77" s="117"/>
      <c r="C77" s="118">
        <f t="shared" ref="C77:K77" si="2">SUM(C56:C76)</f>
        <v>1101.3500000000001</v>
      </c>
      <c r="D77" s="118">
        <f t="shared" si="2"/>
        <v>779.89</v>
      </c>
      <c r="E77" s="118">
        <f t="shared" si="2"/>
        <v>1163.4000000000003</v>
      </c>
      <c r="F77" s="118">
        <f t="shared" si="2"/>
        <v>296.39999999999998</v>
      </c>
      <c r="G77" s="118">
        <f t="shared" si="2"/>
        <v>501.79999999999995</v>
      </c>
      <c r="H77" s="118">
        <f t="shared" si="2"/>
        <v>602.59999999999991</v>
      </c>
      <c r="I77" s="118">
        <f t="shared" si="2"/>
        <v>0</v>
      </c>
      <c r="J77" s="118">
        <f t="shared" si="2"/>
        <v>6250</v>
      </c>
      <c r="K77" s="118">
        <f t="shared" si="2"/>
        <v>6925</v>
      </c>
      <c r="L77" s="119"/>
      <c r="M77" s="120"/>
      <c r="N77" s="121"/>
    </row>
  </sheetData>
  <mergeCells count="25">
    <mergeCell ref="N1:N3"/>
    <mergeCell ref="A53:M53"/>
    <mergeCell ref="A54:A55"/>
    <mergeCell ref="B54:B55"/>
    <mergeCell ref="A27:M27"/>
    <mergeCell ref="A28:A29"/>
    <mergeCell ref="B28:B29"/>
    <mergeCell ref="C28:H28"/>
    <mergeCell ref="J28:J29"/>
    <mergeCell ref="K28:K29"/>
    <mergeCell ref="L28:L29"/>
    <mergeCell ref="M28:M29"/>
    <mergeCell ref="C54:H54"/>
    <mergeCell ref="J54:J55"/>
    <mergeCell ref="K54:K55"/>
    <mergeCell ref="L54:L55"/>
    <mergeCell ref="M54:M55"/>
    <mergeCell ref="A1:M1"/>
    <mergeCell ref="C2:H2"/>
    <mergeCell ref="A2:A3"/>
    <mergeCell ref="B2:B3"/>
    <mergeCell ref="J2:J3"/>
    <mergeCell ref="K2:K3"/>
    <mergeCell ref="L2:L3"/>
    <mergeCell ref="M2:M3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opLeftCell="B60" zoomScaleNormal="100" workbookViewId="0">
      <selection activeCell="I5" sqref="I5"/>
    </sheetView>
  </sheetViews>
  <sheetFormatPr defaultRowHeight="15" x14ac:dyDescent="0.25"/>
  <cols>
    <col min="1" max="1" width="11.7109375" bestFit="1" customWidth="1"/>
    <col min="2" max="2" width="17.7109375" bestFit="1" customWidth="1"/>
    <col min="7" max="7" width="13.42578125" customWidth="1"/>
    <col min="8" max="8" width="13" style="17" customWidth="1"/>
    <col min="9" max="9" width="17.5703125" style="37" customWidth="1"/>
    <col min="10" max="10" width="13.42578125" style="37" customWidth="1"/>
    <col min="11" max="11" width="10.42578125" customWidth="1"/>
    <col min="12" max="12" width="19.85546875" customWidth="1"/>
    <col min="13" max="13" width="37.5703125" bestFit="1" customWidth="1"/>
  </cols>
  <sheetData>
    <row r="1" spans="1:14" ht="19.5" thickBot="1" x14ac:dyDescent="0.35">
      <c r="A1" s="300" t="s">
        <v>16</v>
      </c>
      <c r="B1" s="301"/>
      <c r="C1" s="301"/>
      <c r="D1" s="301"/>
      <c r="E1" s="301"/>
      <c r="F1" s="301"/>
      <c r="G1" s="301"/>
      <c r="H1" s="301"/>
      <c r="I1" s="301"/>
      <c r="J1" s="301"/>
      <c r="K1" s="302"/>
      <c r="L1" s="190"/>
    </row>
    <row r="2" spans="1:14" ht="15" customHeight="1" thickBot="1" x14ac:dyDescent="0.3">
      <c r="A2" s="303" t="s">
        <v>1</v>
      </c>
      <c r="B2" s="305" t="s">
        <v>2</v>
      </c>
      <c r="C2" s="305"/>
      <c r="D2" s="305"/>
      <c r="E2" s="305"/>
      <c r="F2" s="306" t="s">
        <v>17</v>
      </c>
      <c r="G2" s="308" t="s">
        <v>18</v>
      </c>
      <c r="H2" s="357" t="s">
        <v>5</v>
      </c>
      <c r="I2" s="359" t="s">
        <v>33</v>
      </c>
      <c r="J2" s="314" t="s">
        <v>37</v>
      </c>
      <c r="K2" s="314" t="s">
        <v>60</v>
      </c>
      <c r="L2" s="191"/>
      <c r="M2" s="54" t="s">
        <v>51</v>
      </c>
      <c r="N2" s="55" t="s">
        <v>52</v>
      </c>
    </row>
    <row r="3" spans="1:14" ht="15.75" thickBot="1" x14ac:dyDescent="0.3">
      <c r="A3" s="304"/>
      <c r="B3" s="13"/>
      <c r="C3" s="13" t="s">
        <v>19</v>
      </c>
      <c r="D3" s="13" t="s">
        <v>20</v>
      </c>
      <c r="E3" s="13" t="s">
        <v>21</v>
      </c>
      <c r="F3" s="307"/>
      <c r="G3" s="309"/>
      <c r="H3" s="358"/>
      <c r="I3" s="360"/>
      <c r="J3" s="315"/>
      <c r="K3" s="315"/>
      <c r="L3" s="191"/>
      <c r="M3" s="56" t="s">
        <v>47</v>
      </c>
      <c r="N3" s="8">
        <v>100</v>
      </c>
    </row>
    <row r="4" spans="1:14" ht="15.75" thickBot="1" x14ac:dyDescent="0.3">
      <c r="A4" s="288" t="s">
        <v>87</v>
      </c>
      <c r="B4" s="23" t="s">
        <v>118</v>
      </c>
      <c r="C4" s="24">
        <v>370.55</v>
      </c>
      <c r="D4" s="24">
        <v>182.9</v>
      </c>
      <c r="E4" s="25">
        <f t="shared" ref="E4:E58" si="0">C4-D4</f>
        <v>187.65</v>
      </c>
      <c r="F4" s="325">
        <v>1500</v>
      </c>
      <c r="G4" s="270">
        <f>E4*1000/110</f>
        <v>1705.909090909091</v>
      </c>
      <c r="H4" s="203"/>
      <c r="I4" s="53" t="s">
        <v>122</v>
      </c>
      <c r="J4" s="282">
        <v>1316</v>
      </c>
      <c r="K4" s="282">
        <v>1648</v>
      </c>
      <c r="L4" s="181"/>
      <c r="M4" s="52" t="s">
        <v>40</v>
      </c>
      <c r="N4" s="10">
        <v>150</v>
      </c>
    </row>
    <row r="5" spans="1:14" x14ac:dyDescent="0.25">
      <c r="A5" s="298"/>
      <c r="B5" s="19" t="s">
        <v>119</v>
      </c>
      <c r="C5" s="20">
        <v>177.35</v>
      </c>
      <c r="D5" s="20">
        <v>27.1</v>
      </c>
      <c r="E5" s="20">
        <f t="shared" si="0"/>
        <v>150.25</v>
      </c>
      <c r="F5" s="289"/>
      <c r="G5" s="271">
        <f>E5*1000/100</f>
        <v>1502.5</v>
      </c>
      <c r="H5" s="92"/>
      <c r="I5" s="51" t="s">
        <v>123</v>
      </c>
      <c r="J5" s="283"/>
      <c r="K5" s="283"/>
      <c r="L5" s="233"/>
      <c r="M5" s="52" t="s">
        <v>41</v>
      </c>
      <c r="N5" s="10">
        <v>100</v>
      </c>
    </row>
    <row r="6" spans="1:14" x14ac:dyDescent="0.25">
      <c r="A6" s="298"/>
      <c r="B6" s="19" t="s">
        <v>120</v>
      </c>
      <c r="C6" s="20">
        <v>72.900000000000006</v>
      </c>
      <c r="D6" s="20">
        <v>12.75</v>
      </c>
      <c r="E6" s="20">
        <f t="shared" si="0"/>
        <v>60.150000000000006</v>
      </c>
      <c r="F6" s="289"/>
      <c r="G6" s="259"/>
      <c r="H6" s="265" t="s">
        <v>124</v>
      </c>
      <c r="I6" s="41"/>
      <c r="J6" s="283"/>
      <c r="K6" s="283"/>
      <c r="L6" s="234"/>
      <c r="M6" s="52" t="s">
        <v>38</v>
      </c>
      <c r="N6" s="10">
        <f>50</f>
        <v>50</v>
      </c>
    </row>
    <row r="7" spans="1:14" ht="15.75" thickBot="1" x14ac:dyDescent="0.3">
      <c r="A7" s="293"/>
      <c r="B7" s="60" t="s">
        <v>121</v>
      </c>
      <c r="C7" s="61">
        <v>76.400000000000006</v>
      </c>
      <c r="D7" s="61">
        <v>13.5</v>
      </c>
      <c r="E7" s="20">
        <f t="shared" si="0"/>
        <v>62.900000000000006</v>
      </c>
      <c r="F7" s="361"/>
      <c r="G7" s="259"/>
      <c r="H7" s="92"/>
      <c r="I7" s="82"/>
      <c r="J7" s="292"/>
      <c r="K7" s="292"/>
      <c r="L7" s="234"/>
      <c r="M7" s="52" t="s">
        <v>42</v>
      </c>
      <c r="N7" s="10">
        <v>150</v>
      </c>
    </row>
    <row r="8" spans="1:14" x14ac:dyDescent="0.25">
      <c r="A8" s="288" t="s">
        <v>88</v>
      </c>
      <c r="B8" s="23" t="s">
        <v>134</v>
      </c>
      <c r="C8" s="24">
        <v>87.15</v>
      </c>
      <c r="D8" s="24">
        <v>17.850000000000001</v>
      </c>
      <c r="E8" s="65">
        <f t="shared" si="0"/>
        <v>69.300000000000011</v>
      </c>
      <c r="F8" s="285">
        <v>1600</v>
      </c>
      <c r="G8" s="26">
        <f>E8*1000/70</f>
        <v>990.00000000000023</v>
      </c>
      <c r="H8" s="27"/>
      <c r="I8" s="53" t="s">
        <v>112</v>
      </c>
      <c r="J8" s="282">
        <v>1541</v>
      </c>
      <c r="K8" s="282">
        <v>1813</v>
      </c>
      <c r="L8" s="234"/>
      <c r="M8" s="52" t="s">
        <v>43</v>
      </c>
      <c r="N8" s="10">
        <v>70</v>
      </c>
    </row>
    <row r="9" spans="1:14" x14ac:dyDescent="0.25">
      <c r="A9" s="298"/>
      <c r="B9" s="19" t="s">
        <v>135</v>
      </c>
      <c r="C9" s="20">
        <v>288.89999999999998</v>
      </c>
      <c r="D9" s="20">
        <v>41.5</v>
      </c>
      <c r="E9" s="20">
        <f t="shared" si="0"/>
        <v>247.39999999999998</v>
      </c>
      <c r="F9" s="286"/>
      <c r="G9" s="21">
        <f>E9*1000/150</f>
        <v>1649.333333333333</v>
      </c>
      <c r="H9" s="22" t="s">
        <v>138</v>
      </c>
      <c r="I9" s="51" t="s">
        <v>137</v>
      </c>
      <c r="J9" s="283"/>
      <c r="K9" s="283"/>
      <c r="L9" s="234"/>
      <c r="M9" s="52" t="s">
        <v>44</v>
      </c>
      <c r="N9" s="10">
        <v>150</v>
      </c>
    </row>
    <row r="10" spans="1:14" x14ac:dyDescent="0.25">
      <c r="A10" s="298"/>
      <c r="B10" s="19" t="s">
        <v>121</v>
      </c>
      <c r="C10" s="20">
        <v>74.5</v>
      </c>
      <c r="D10" s="20">
        <v>12.8</v>
      </c>
      <c r="E10" s="20">
        <f t="shared" si="0"/>
        <v>61.7</v>
      </c>
      <c r="F10" s="286"/>
      <c r="G10" s="21"/>
      <c r="H10" s="22" t="s">
        <v>139</v>
      </c>
      <c r="I10" s="41"/>
      <c r="J10" s="283"/>
      <c r="K10" s="283"/>
      <c r="L10" s="234"/>
      <c r="M10" s="52" t="s">
        <v>45</v>
      </c>
      <c r="N10" s="10">
        <v>200</v>
      </c>
    </row>
    <row r="11" spans="1:14" ht="15.75" thickBot="1" x14ac:dyDescent="0.3">
      <c r="A11" s="290"/>
      <c r="B11" s="32" t="s">
        <v>136</v>
      </c>
      <c r="C11" s="33">
        <v>18.75</v>
      </c>
      <c r="D11" s="34">
        <v>0</v>
      </c>
      <c r="E11" s="97">
        <f t="shared" si="0"/>
        <v>18.75</v>
      </c>
      <c r="F11" s="287"/>
      <c r="G11" s="29"/>
      <c r="H11" s="30"/>
      <c r="I11" s="42"/>
      <c r="J11" s="284"/>
      <c r="K11" s="284"/>
      <c r="L11" s="234"/>
      <c r="M11" s="52" t="s">
        <v>48</v>
      </c>
      <c r="N11" s="10">
        <v>70</v>
      </c>
    </row>
    <row r="12" spans="1:14" x14ac:dyDescent="0.25">
      <c r="A12" s="288" t="s">
        <v>89</v>
      </c>
      <c r="B12" s="23" t="s">
        <v>145</v>
      </c>
      <c r="C12" s="24">
        <v>292.10000000000002</v>
      </c>
      <c r="D12" s="24">
        <v>40.950000000000003</v>
      </c>
      <c r="E12" s="25">
        <f t="shared" si="0"/>
        <v>251.15000000000003</v>
      </c>
      <c r="F12" s="285">
        <v>1600</v>
      </c>
      <c r="G12" s="101">
        <f>E12*1000/150</f>
        <v>1674.3333333333335</v>
      </c>
      <c r="H12" s="27" t="s">
        <v>147</v>
      </c>
      <c r="I12" s="53" t="s">
        <v>148</v>
      </c>
      <c r="J12" s="282">
        <v>1361</v>
      </c>
      <c r="K12" s="282">
        <v>1758</v>
      </c>
      <c r="L12" s="235"/>
      <c r="M12" s="52" t="s">
        <v>49</v>
      </c>
      <c r="N12" s="10">
        <v>70</v>
      </c>
    </row>
    <row r="13" spans="1:14" x14ac:dyDescent="0.25">
      <c r="A13" s="298"/>
      <c r="B13" s="19" t="s">
        <v>146</v>
      </c>
      <c r="C13" s="20">
        <v>100.6</v>
      </c>
      <c r="D13" s="20">
        <v>10.9</v>
      </c>
      <c r="E13" s="20">
        <f t="shared" si="0"/>
        <v>89.699999999999989</v>
      </c>
      <c r="F13" s="286"/>
      <c r="G13" s="21">
        <f>E13*1000/40</f>
        <v>2242.4999999999995</v>
      </c>
      <c r="H13" s="22"/>
      <c r="I13" s="51" t="s">
        <v>149</v>
      </c>
      <c r="J13" s="283"/>
      <c r="K13" s="283"/>
      <c r="L13" s="235"/>
      <c r="M13" s="52" t="s">
        <v>50</v>
      </c>
      <c r="N13" s="10">
        <v>200</v>
      </c>
    </row>
    <row r="14" spans="1:14" ht="15.75" thickBot="1" x14ac:dyDescent="0.3">
      <c r="A14" s="298"/>
      <c r="B14" s="19" t="s">
        <v>121</v>
      </c>
      <c r="C14" s="20">
        <v>83</v>
      </c>
      <c r="D14" s="20">
        <v>13.15</v>
      </c>
      <c r="E14" s="20">
        <f t="shared" si="0"/>
        <v>69.849999999999994</v>
      </c>
      <c r="F14" s="286"/>
      <c r="G14" s="21"/>
      <c r="H14" s="22" t="s">
        <v>150</v>
      </c>
      <c r="I14" s="114"/>
      <c r="J14" s="283"/>
      <c r="K14" s="283"/>
      <c r="L14" s="235"/>
      <c r="M14" s="52" t="s">
        <v>54</v>
      </c>
      <c r="N14" s="10">
        <v>200</v>
      </c>
    </row>
    <row r="15" spans="1:14" x14ac:dyDescent="0.25">
      <c r="A15" s="288" t="s">
        <v>90</v>
      </c>
      <c r="B15" s="23" t="s">
        <v>158</v>
      </c>
      <c r="C15" s="24">
        <v>381.05</v>
      </c>
      <c r="D15" s="24">
        <v>198.85</v>
      </c>
      <c r="E15" s="65">
        <f t="shared" si="0"/>
        <v>182.20000000000002</v>
      </c>
      <c r="F15" s="285">
        <v>1600</v>
      </c>
      <c r="G15" s="26">
        <f>E15*1000/150</f>
        <v>1214.666666666667</v>
      </c>
      <c r="H15" s="27" t="s">
        <v>159</v>
      </c>
      <c r="I15" s="53">
        <f>53.8*1000/150</f>
        <v>358.66666666666669</v>
      </c>
      <c r="J15" s="282">
        <v>1277</v>
      </c>
      <c r="K15" s="282">
        <v>1691</v>
      </c>
      <c r="L15" s="235"/>
      <c r="M15" s="52" t="s">
        <v>53</v>
      </c>
      <c r="N15" s="10">
        <v>90</v>
      </c>
    </row>
    <row r="16" spans="1:14" x14ac:dyDescent="0.25">
      <c r="A16" s="298"/>
      <c r="B16" s="19" t="s">
        <v>109</v>
      </c>
      <c r="C16" s="20">
        <v>85.1</v>
      </c>
      <c r="D16" s="20">
        <v>18.399999999999999</v>
      </c>
      <c r="E16" s="20">
        <f t="shared" si="0"/>
        <v>66.699999999999989</v>
      </c>
      <c r="F16" s="286"/>
      <c r="G16" s="21">
        <f>E16*1000/70</f>
        <v>952.85714285714266</v>
      </c>
      <c r="H16" s="22" t="s">
        <v>112</v>
      </c>
      <c r="I16" s="51" t="s">
        <v>112</v>
      </c>
      <c r="J16" s="283"/>
      <c r="K16" s="283"/>
      <c r="L16" s="235"/>
      <c r="M16" s="79" t="s">
        <v>55</v>
      </c>
      <c r="N16" s="47">
        <v>100</v>
      </c>
    </row>
    <row r="17" spans="1:14" x14ac:dyDescent="0.25">
      <c r="A17" s="298"/>
      <c r="B17" s="19" t="s">
        <v>110</v>
      </c>
      <c r="C17" s="20">
        <v>260.75</v>
      </c>
      <c r="D17" s="20">
        <v>40.549999999999997</v>
      </c>
      <c r="E17" s="20">
        <f t="shared" si="0"/>
        <v>220.2</v>
      </c>
      <c r="F17" s="286"/>
      <c r="G17" s="21"/>
      <c r="H17" s="22">
        <v>35.25</v>
      </c>
      <c r="I17" s="114"/>
      <c r="J17" s="283"/>
      <c r="K17" s="283"/>
      <c r="L17" s="235"/>
      <c r="M17" s="79" t="s">
        <v>59</v>
      </c>
      <c r="N17" s="47">
        <v>35</v>
      </c>
    </row>
    <row r="18" spans="1:14" ht="15.75" thickBot="1" x14ac:dyDescent="0.3">
      <c r="A18" s="290"/>
      <c r="B18" s="32" t="s">
        <v>121</v>
      </c>
      <c r="C18" s="131">
        <v>75.05</v>
      </c>
      <c r="D18" s="34">
        <v>12.8</v>
      </c>
      <c r="E18" s="97">
        <f t="shared" si="0"/>
        <v>62.25</v>
      </c>
      <c r="F18" s="287"/>
      <c r="G18" s="29"/>
      <c r="H18" s="30">
        <v>19.649999999999999</v>
      </c>
      <c r="I18" s="42"/>
      <c r="J18" s="284"/>
      <c r="K18" s="284"/>
      <c r="L18" s="235"/>
      <c r="M18" s="79" t="s">
        <v>61</v>
      </c>
      <c r="N18" s="47">
        <v>195</v>
      </c>
    </row>
    <row r="19" spans="1:14" x14ac:dyDescent="0.25">
      <c r="A19" s="288" t="s">
        <v>91</v>
      </c>
      <c r="B19" s="23" t="s">
        <v>166</v>
      </c>
      <c r="C19" s="24">
        <v>400.95</v>
      </c>
      <c r="D19" s="24">
        <v>194.2</v>
      </c>
      <c r="E19" s="25">
        <f t="shared" si="0"/>
        <v>206.75</v>
      </c>
      <c r="F19" s="285">
        <v>1500</v>
      </c>
      <c r="G19" s="26">
        <f>E19*1000/200</f>
        <v>1033.75</v>
      </c>
      <c r="H19" s="27" t="s">
        <v>169</v>
      </c>
      <c r="I19" s="53">
        <f>75.15*1000/200</f>
        <v>375.75</v>
      </c>
      <c r="J19" s="282">
        <v>1089</v>
      </c>
      <c r="K19" s="282">
        <v>1580</v>
      </c>
      <c r="L19" s="235"/>
      <c r="M19" s="79" t="s">
        <v>62</v>
      </c>
      <c r="N19" s="47">
        <v>112</v>
      </c>
    </row>
    <row r="20" spans="1:14" x14ac:dyDescent="0.25">
      <c r="A20" s="297"/>
      <c r="B20" s="95" t="s">
        <v>167</v>
      </c>
      <c r="C20" s="96">
        <v>73.150000000000006</v>
      </c>
      <c r="D20" s="96">
        <v>5.8</v>
      </c>
      <c r="E20" s="97">
        <f t="shared" si="0"/>
        <v>67.350000000000009</v>
      </c>
      <c r="F20" s="286"/>
      <c r="G20" s="98">
        <f>E20*1000/100</f>
        <v>673.50000000000011</v>
      </c>
      <c r="H20" s="99" t="s">
        <v>170</v>
      </c>
      <c r="I20" s="100">
        <f>10.75*1000/100</f>
        <v>107.5</v>
      </c>
      <c r="J20" s="295"/>
      <c r="K20" s="295"/>
      <c r="L20" s="235"/>
      <c r="M20" s="79"/>
      <c r="N20" s="47"/>
    </row>
    <row r="21" spans="1:14" x14ac:dyDescent="0.25">
      <c r="A21" s="297"/>
      <c r="B21" s="95" t="s">
        <v>154</v>
      </c>
      <c r="C21" s="96">
        <v>175.9</v>
      </c>
      <c r="D21" s="96">
        <v>28.4</v>
      </c>
      <c r="E21" s="97">
        <f t="shared" si="0"/>
        <v>147.5</v>
      </c>
      <c r="F21" s="286"/>
      <c r="G21" s="98"/>
      <c r="H21" s="99" t="s">
        <v>171</v>
      </c>
      <c r="I21" s="100"/>
      <c r="J21" s="295"/>
      <c r="K21" s="295"/>
      <c r="L21" s="235"/>
      <c r="M21" s="79" t="s">
        <v>236</v>
      </c>
      <c r="N21" s="47">
        <v>55</v>
      </c>
    </row>
    <row r="22" spans="1:14" x14ac:dyDescent="0.25">
      <c r="A22" s="298"/>
      <c r="B22" s="19" t="s">
        <v>168</v>
      </c>
      <c r="C22" s="20">
        <v>24.65</v>
      </c>
      <c r="D22" s="20">
        <v>7.25</v>
      </c>
      <c r="E22" s="20">
        <f t="shared" si="0"/>
        <v>17.399999999999999</v>
      </c>
      <c r="F22" s="286"/>
      <c r="G22" s="21"/>
      <c r="H22" s="22"/>
      <c r="I22" s="51"/>
      <c r="J22" s="283"/>
      <c r="K22" s="283"/>
      <c r="L22" s="235"/>
      <c r="M22" s="79" t="s">
        <v>64</v>
      </c>
      <c r="N22" s="47">
        <v>75</v>
      </c>
    </row>
    <row r="23" spans="1:14" ht="15.75" thickBot="1" x14ac:dyDescent="0.3">
      <c r="A23" s="298"/>
      <c r="B23" s="19" t="s">
        <v>173</v>
      </c>
      <c r="C23" s="20">
        <v>77.7</v>
      </c>
      <c r="D23" s="20">
        <v>14.2</v>
      </c>
      <c r="E23" s="20">
        <f t="shared" si="0"/>
        <v>63.5</v>
      </c>
      <c r="F23" s="286"/>
      <c r="G23" s="21"/>
      <c r="H23" s="22" t="s">
        <v>172</v>
      </c>
      <c r="I23" s="41"/>
      <c r="J23" s="283"/>
      <c r="K23" s="283"/>
      <c r="L23" s="235"/>
      <c r="M23" s="166" t="s">
        <v>72</v>
      </c>
      <c r="N23" s="167">
        <v>60</v>
      </c>
    </row>
    <row r="24" spans="1:14" x14ac:dyDescent="0.25">
      <c r="A24" s="288" t="s">
        <v>92</v>
      </c>
      <c r="B24" s="23" t="s">
        <v>45</v>
      </c>
      <c r="C24" s="24">
        <v>252.4</v>
      </c>
      <c r="D24" s="24">
        <v>39.049999999999997</v>
      </c>
      <c r="E24" s="25">
        <f t="shared" si="0"/>
        <v>213.35000000000002</v>
      </c>
      <c r="F24" s="285">
        <v>1500</v>
      </c>
      <c r="G24" s="26">
        <f>E24*1000/150</f>
        <v>1422.3333333333335</v>
      </c>
      <c r="H24" s="27" t="s">
        <v>112</v>
      </c>
      <c r="I24" s="53" t="s">
        <v>112</v>
      </c>
      <c r="J24" s="282">
        <v>1321</v>
      </c>
      <c r="K24" s="282">
        <v>1625</v>
      </c>
      <c r="L24" s="235"/>
      <c r="M24" s="168" t="s">
        <v>73</v>
      </c>
      <c r="N24" s="47">
        <v>70</v>
      </c>
    </row>
    <row r="25" spans="1:14" x14ac:dyDescent="0.25">
      <c r="A25" s="298"/>
      <c r="B25" s="19" t="s">
        <v>48</v>
      </c>
      <c r="C25" s="20">
        <v>129.85</v>
      </c>
      <c r="D25" s="20">
        <v>19.05</v>
      </c>
      <c r="E25" s="20">
        <f t="shared" si="0"/>
        <v>110.8</v>
      </c>
      <c r="F25" s="286"/>
      <c r="G25" s="21">
        <f>E25*1000/70</f>
        <v>1582.8571428571429</v>
      </c>
      <c r="H25" s="22"/>
      <c r="I25" s="161" t="s">
        <v>181</v>
      </c>
      <c r="J25" s="283"/>
      <c r="K25" s="283"/>
      <c r="L25" s="235"/>
      <c r="M25" s="214" t="s">
        <v>74</v>
      </c>
      <c r="N25" s="215">
        <v>35</v>
      </c>
    </row>
    <row r="26" spans="1:14" ht="15.75" thickBot="1" x14ac:dyDescent="0.3">
      <c r="A26" s="290"/>
      <c r="B26" s="32" t="s">
        <v>121</v>
      </c>
      <c r="C26" s="33">
        <v>72.5</v>
      </c>
      <c r="D26" s="34">
        <v>15.1</v>
      </c>
      <c r="E26" s="28">
        <f t="shared" si="0"/>
        <v>57.4</v>
      </c>
      <c r="F26" s="287"/>
      <c r="G26" s="29"/>
      <c r="H26" s="30" t="s">
        <v>182</v>
      </c>
      <c r="I26" s="42"/>
      <c r="J26" s="284"/>
      <c r="K26" s="284"/>
      <c r="L26" s="235"/>
      <c r="M26" s="169" t="s">
        <v>86</v>
      </c>
      <c r="N26" s="170">
        <v>110</v>
      </c>
    </row>
    <row r="27" spans="1:14" x14ac:dyDescent="0.25">
      <c r="A27" s="297" t="s">
        <v>93</v>
      </c>
      <c r="B27" s="95" t="s">
        <v>183</v>
      </c>
      <c r="C27" s="96">
        <v>195.5</v>
      </c>
      <c r="D27" s="96">
        <v>31.4</v>
      </c>
      <c r="E27" s="97">
        <f t="shared" si="0"/>
        <v>164.1</v>
      </c>
      <c r="F27" s="286">
        <v>1600</v>
      </c>
      <c r="G27" s="98">
        <f>E27*1000/70</f>
        <v>2344.2857142857142</v>
      </c>
      <c r="H27" s="99"/>
      <c r="I27" s="129" t="s">
        <v>112</v>
      </c>
      <c r="J27" s="295">
        <v>1508</v>
      </c>
      <c r="K27" s="295">
        <v>1733</v>
      </c>
      <c r="L27" s="181"/>
    </row>
    <row r="28" spans="1:14" ht="15.75" thickBot="1" x14ac:dyDescent="0.3">
      <c r="A28" s="298"/>
      <c r="B28" s="19" t="s">
        <v>184</v>
      </c>
      <c r="C28" s="20">
        <v>248.35</v>
      </c>
      <c r="D28" s="20">
        <v>49.3</v>
      </c>
      <c r="E28" s="20">
        <f t="shared" si="0"/>
        <v>199.05</v>
      </c>
      <c r="F28" s="286"/>
      <c r="G28" s="98">
        <f>E28*1000/70</f>
        <v>2843.5714285714284</v>
      </c>
      <c r="H28" s="22"/>
      <c r="I28" s="165" t="s">
        <v>186</v>
      </c>
      <c r="J28" s="283"/>
      <c r="K28" s="283"/>
      <c r="L28" s="181"/>
    </row>
    <row r="29" spans="1:14" x14ac:dyDescent="0.25">
      <c r="A29" s="293"/>
      <c r="B29" s="60" t="s">
        <v>168</v>
      </c>
      <c r="C29" s="61">
        <v>31.4</v>
      </c>
      <c r="D29" s="61">
        <v>7.1</v>
      </c>
      <c r="E29" s="61">
        <f t="shared" si="0"/>
        <v>24.299999999999997</v>
      </c>
      <c r="F29" s="286"/>
      <c r="G29" s="62"/>
      <c r="H29" s="63"/>
      <c r="I29" s="64"/>
      <c r="J29" s="292"/>
      <c r="K29" s="292"/>
      <c r="L29" s="181"/>
      <c r="M29" s="56" t="s">
        <v>65</v>
      </c>
      <c r="N29" s="8">
        <f>76.75+81.35+79.55</f>
        <v>237.64999999999998</v>
      </c>
    </row>
    <row r="30" spans="1:14" ht="15.75" thickBot="1" x14ac:dyDescent="0.3">
      <c r="A30" s="290"/>
      <c r="B30" s="32" t="s">
        <v>185</v>
      </c>
      <c r="C30" s="33">
        <v>26.4</v>
      </c>
      <c r="D30" s="34">
        <v>6.75</v>
      </c>
      <c r="E30" s="28">
        <f t="shared" si="0"/>
        <v>19.649999999999999</v>
      </c>
      <c r="F30" s="287"/>
      <c r="G30" s="29"/>
      <c r="H30" s="30"/>
      <c r="I30" s="42"/>
      <c r="J30" s="284"/>
      <c r="K30" s="284"/>
      <c r="L30" s="181"/>
      <c r="M30" s="52" t="s">
        <v>66</v>
      </c>
      <c r="N30" s="10">
        <f>12*2</f>
        <v>24</v>
      </c>
    </row>
    <row r="31" spans="1:14" x14ac:dyDescent="0.25">
      <c r="A31" s="288" t="s">
        <v>94</v>
      </c>
      <c r="B31" s="23" t="s">
        <v>145</v>
      </c>
      <c r="C31" s="24">
        <v>296</v>
      </c>
      <c r="D31" s="24">
        <v>44.95</v>
      </c>
      <c r="E31" s="25">
        <f t="shared" si="0"/>
        <v>251.05</v>
      </c>
      <c r="F31" s="365">
        <v>1500</v>
      </c>
      <c r="G31" s="26">
        <f>E31*1000/150</f>
        <v>1673.6666666666667</v>
      </c>
      <c r="H31" s="27"/>
      <c r="I31" s="53" t="s">
        <v>199</v>
      </c>
      <c r="J31" s="362">
        <v>1462</v>
      </c>
      <c r="K31" s="362">
        <v>1816</v>
      </c>
      <c r="L31" s="192"/>
      <c r="M31" s="106" t="s">
        <v>57</v>
      </c>
      <c r="N31" s="107">
        <f>N29-N30</f>
        <v>213.64999999999998</v>
      </c>
    </row>
    <row r="32" spans="1:14" x14ac:dyDescent="0.25">
      <c r="A32" s="297"/>
      <c r="B32" s="95" t="s">
        <v>198</v>
      </c>
      <c r="C32" s="96">
        <v>108</v>
      </c>
      <c r="D32" s="96">
        <v>0</v>
      </c>
      <c r="E32" s="97">
        <f t="shared" si="0"/>
        <v>108</v>
      </c>
      <c r="F32" s="366"/>
      <c r="G32" s="98">
        <f>E32*1000/60</f>
        <v>1800</v>
      </c>
      <c r="H32" s="99"/>
      <c r="I32" s="100" t="s">
        <v>200</v>
      </c>
      <c r="J32" s="363"/>
      <c r="K32" s="363"/>
      <c r="L32" s="192"/>
      <c r="M32" s="106"/>
      <c r="N32" s="107"/>
    </row>
    <row r="33" spans="1:14" x14ac:dyDescent="0.25">
      <c r="A33" s="298"/>
      <c r="B33" s="19" t="s">
        <v>121</v>
      </c>
      <c r="C33" s="20">
        <v>75.75</v>
      </c>
      <c r="D33" s="20">
        <v>14.4</v>
      </c>
      <c r="E33" s="20">
        <f t="shared" si="0"/>
        <v>61.35</v>
      </c>
      <c r="F33" s="366"/>
      <c r="G33" s="21"/>
      <c r="H33" s="22"/>
      <c r="I33" s="51" t="s">
        <v>201</v>
      </c>
      <c r="J33" s="364"/>
      <c r="K33" s="364"/>
      <c r="L33" s="192"/>
      <c r="M33" s="52" t="s">
        <v>67</v>
      </c>
      <c r="N33" s="10">
        <f>N31*18</f>
        <v>3845.7</v>
      </c>
    </row>
    <row r="34" spans="1:14" ht="15.75" thickBot="1" x14ac:dyDescent="0.3">
      <c r="A34" s="298"/>
      <c r="B34" s="19"/>
      <c r="C34" s="20"/>
      <c r="D34" s="20"/>
      <c r="E34" s="20"/>
      <c r="F34" s="366"/>
      <c r="G34" s="21"/>
      <c r="H34" s="22"/>
      <c r="I34" s="40"/>
      <c r="J34" s="364"/>
      <c r="K34" s="364"/>
      <c r="L34" s="192"/>
      <c r="M34" s="108" t="s">
        <v>68</v>
      </c>
      <c r="N34" s="109">
        <f>N31*9</f>
        <v>1922.85</v>
      </c>
    </row>
    <row r="35" spans="1:14" x14ac:dyDescent="0.25">
      <c r="A35" s="288" t="s">
        <v>95</v>
      </c>
      <c r="B35" s="23" t="s">
        <v>209</v>
      </c>
      <c r="C35" s="59">
        <v>387.45</v>
      </c>
      <c r="D35" s="59">
        <v>181.2</v>
      </c>
      <c r="E35" s="97">
        <f t="shared" si="0"/>
        <v>206.25</v>
      </c>
      <c r="F35" s="285">
        <v>1300</v>
      </c>
      <c r="G35" s="101">
        <f>E35*1000/185</f>
        <v>1114.8648648648648</v>
      </c>
      <c r="H35" s="138"/>
      <c r="I35" s="53" t="s">
        <v>112</v>
      </c>
      <c r="J35" s="282">
        <v>1337</v>
      </c>
      <c r="K35" s="282">
        <v>1717</v>
      </c>
      <c r="L35" s="181"/>
    </row>
    <row r="36" spans="1:14" x14ac:dyDescent="0.25">
      <c r="A36" s="298"/>
      <c r="B36" s="19" t="s">
        <v>119</v>
      </c>
      <c r="C36" s="49">
        <v>177.6</v>
      </c>
      <c r="D36" s="49">
        <v>30.3</v>
      </c>
      <c r="E36" s="20">
        <f t="shared" si="0"/>
        <v>147.29999999999998</v>
      </c>
      <c r="F36" s="286"/>
      <c r="G36" s="21">
        <f>E36*1000/100</f>
        <v>1472.9999999999998</v>
      </c>
      <c r="H36" s="22" t="s">
        <v>211</v>
      </c>
      <c r="I36" s="51" t="s">
        <v>212</v>
      </c>
      <c r="J36" s="283"/>
      <c r="K36" s="283"/>
      <c r="L36" s="181"/>
    </row>
    <row r="37" spans="1:14" x14ac:dyDescent="0.25">
      <c r="A37" s="293"/>
      <c r="B37" s="60" t="s">
        <v>121</v>
      </c>
      <c r="C37" s="58">
        <v>72.95</v>
      </c>
      <c r="D37" s="58">
        <v>13.6</v>
      </c>
      <c r="E37" s="61">
        <f t="shared" si="0"/>
        <v>59.35</v>
      </c>
      <c r="F37" s="286"/>
      <c r="G37" s="21"/>
      <c r="H37" s="22"/>
      <c r="I37" s="64"/>
      <c r="J37" s="292"/>
      <c r="K37" s="292"/>
      <c r="L37" s="181"/>
    </row>
    <row r="38" spans="1:14" ht="15.75" thickBot="1" x14ac:dyDescent="0.3">
      <c r="A38" s="290"/>
      <c r="B38" s="32" t="s">
        <v>210</v>
      </c>
      <c r="C38" s="33">
        <v>165.8</v>
      </c>
      <c r="D38" s="34">
        <v>28.4</v>
      </c>
      <c r="E38" s="28">
        <f t="shared" si="0"/>
        <v>137.4</v>
      </c>
      <c r="F38" s="287"/>
      <c r="G38" s="209"/>
      <c r="H38" s="210"/>
      <c r="I38" s="225"/>
      <c r="J38" s="284"/>
      <c r="K38" s="284"/>
      <c r="L38" s="181"/>
    </row>
    <row r="39" spans="1:14" x14ac:dyDescent="0.25">
      <c r="A39" s="288" t="s">
        <v>96</v>
      </c>
      <c r="B39" s="23" t="s">
        <v>222</v>
      </c>
      <c r="C39" s="24">
        <v>249.6</v>
      </c>
      <c r="D39" s="24">
        <v>38.35</v>
      </c>
      <c r="E39" s="25">
        <f t="shared" si="0"/>
        <v>211.25</v>
      </c>
      <c r="F39" s="276">
        <v>1300</v>
      </c>
      <c r="G39" s="101">
        <f>E39*1000/150</f>
        <v>1408.3333333333333</v>
      </c>
      <c r="H39" s="27"/>
      <c r="I39" s="51" t="s">
        <v>112</v>
      </c>
      <c r="J39" s="282">
        <v>1336</v>
      </c>
      <c r="K39" s="282">
        <v>1642</v>
      </c>
      <c r="L39" s="181"/>
    </row>
    <row r="40" spans="1:14" x14ac:dyDescent="0.25">
      <c r="A40" s="297"/>
      <c r="B40" s="95" t="s">
        <v>223</v>
      </c>
      <c r="C40" s="96">
        <v>199.15</v>
      </c>
      <c r="D40" s="96">
        <v>30.35</v>
      </c>
      <c r="E40" s="97">
        <f t="shared" si="0"/>
        <v>168.8</v>
      </c>
      <c r="F40" s="275">
        <v>1600</v>
      </c>
      <c r="G40" s="21">
        <f>E40*1000/100</f>
        <v>1688</v>
      </c>
      <c r="H40" s="99"/>
      <c r="I40" s="100">
        <v>186</v>
      </c>
      <c r="J40" s="295"/>
      <c r="K40" s="295"/>
      <c r="L40" s="181"/>
    </row>
    <row r="41" spans="1:14" x14ac:dyDescent="0.25">
      <c r="A41" s="298"/>
      <c r="B41" s="19" t="s">
        <v>224</v>
      </c>
      <c r="C41" s="20">
        <v>57</v>
      </c>
      <c r="D41" s="20">
        <v>22.35</v>
      </c>
      <c r="E41" s="20">
        <f t="shared" si="0"/>
        <v>34.65</v>
      </c>
      <c r="F41" s="275"/>
      <c r="G41" s="21"/>
      <c r="H41" s="22"/>
      <c r="I41" s="51"/>
      <c r="J41" s="283"/>
      <c r="K41" s="283"/>
      <c r="L41" s="181"/>
    </row>
    <row r="42" spans="1:14" ht="15.75" thickBot="1" x14ac:dyDescent="0.3">
      <c r="A42" s="290"/>
      <c r="B42" s="32"/>
      <c r="C42" s="131"/>
      <c r="D42" s="34"/>
      <c r="E42" s="20"/>
      <c r="F42" s="277"/>
      <c r="G42" s="29"/>
      <c r="H42" s="30"/>
      <c r="I42" s="42"/>
      <c r="J42" s="284"/>
      <c r="K42" s="284"/>
      <c r="L42" s="181"/>
    </row>
    <row r="43" spans="1:14" x14ac:dyDescent="0.25">
      <c r="A43" s="288" t="s">
        <v>216</v>
      </c>
      <c r="B43" s="23" t="s">
        <v>217</v>
      </c>
      <c r="C43" s="24">
        <v>219.05</v>
      </c>
      <c r="D43" s="24">
        <v>12</v>
      </c>
      <c r="E43" s="25">
        <f t="shared" si="0"/>
        <v>207.05</v>
      </c>
      <c r="F43" s="276">
        <v>1400</v>
      </c>
      <c r="G43" s="26">
        <f>E43*1000/115</f>
        <v>1800.4347826086957</v>
      </c>
      <c r="H43" s="27"/>
      <c r="I43" s="53">
        <v>114</v>
      </c>
      <c r="J43" s="282">
        <v>1538</v>
      </c>
      <c r="K43" s="282">
        <v>1767</v>
      </c>
      <c r="L43" s="181"/>
    </row>
    <row r="44" spans="1:14" x14ac:dyDescent="0.25">
      <c r="A44" s="298"/>
      <c r="B44" s="19" t="s">
        <v>218</v>
      </c>
      <c r="C44" s="20">
        <v>82.65</v>
      </c>
      <c r="D44" s="20">
        <v>12.1</v>
      </c>
      <c r="E44" s="97">
        <f t="shared" si="0"/>
        <v>70.550000000000011</v>
      </c>
      <c r="F44" s="159">
        <v>1700</v>
      </c>
      <c r="G44" s="21">
        <f>E44*1000/70</f>
        <v>1007.8571428571431</v>
      </c>
      <c r="H44" s="22"/>
      <c r="I44" s="51" t="s">
        <v>112</v>
      </c>
      <c r="J44" s="283"/>
      <c r="K44" s="283"/>
      <c r="L44" s="181"/>
    </row>
    <row r="45" spans="1:14" ht="15.75" thickBot="1" x14ac:dyDescent="0.3">
      <c r="A45" s="298"/>
      <c r="B45" s="19" t="s">
        <v>136</v>
      </c>
      <c r="C45" s="20">
        <v>27.65</v>
      </c>
      <c r="D45" s="20">
        <v>1.1499999999999999</v>
      </c>
      <c r="E45" s="20">
        <f t="shared" si="0"/>
        <v>26.5</v>
      </c>
      <c r="F45" s="238"/>
      <c r="G45" s="21"/>
      <c r="H45" s="22"/>
      <c r="I45" s="41"/>
      <c r="J45" s="283"/>
      <c r="K45" s="283"/>
      <c r="L45" s="181"/>
    </row>
    <row r="46" spans="1:14" x14ac:dyDescent="0.25">
      <c r="A46" s="288" t="s">
        <v>98</v>
      </c>
      <c r="B46" s="23" t="s">
        <v>45</v>
      </c>
      <c r="C46" s="24">
        <v>283.25</v>
      </c>
      <c r="D46" s="24">
        <v>43.95</v>
      </c>
      <c r="E46" s="25">
        <f t="shared" si="0"/>
        <v>239.3</v>
      </c>
      <c r="F46" s="285">
        <v>1600</v>
      </c>
      <c r="G46" s="26">
        <f>E46*1000/200</f>
        <v>1196.5</v>
      </c>
      <c r="H46" s="27"/>
      <c r="I46" s="53" t="s">
        <v>112</v>
      </c>
      <c r="J46" s="282">
        <v>1409</v>
      </c>
      <c r="K46" s="282">
        <v>1710</v>
      </c>
      <c r="L46" s="181"/>
    </row>
    <row r="47" spans="1:14" x14ac:dyDescent="0.25">
      <c r="A47" s="298"/>
      <c r="B47" s="19" t="s">
        <v>146</v>
      </c>
      <c r="C47" s="20">
        <v>97.65</v>
      </c>
      <c r="D47" s="20">
        <v>12.35</v>
      </c>
      <c r="E47" s="20">
        <f t="shared" si="0"/>
        <v>85.300000000000011</v>
      </c>
      <c r="F47" s="286"/>
      <c r="G47" s="21">
        <f>E47*1000/40</f>
        <v>2132.5000000000005</v>
      </c>
      <c r="H47" s="22"/>
      <c r="I47" s="51">
        <v>155</v>
      </c>
      <c r="J47" s="283"/>
      <c r="K47" s="283"/>
      <c r="L47" s="181"/>
    </row>
    <row r="48" spans="1:14" ht="15.75" thickBot="1" x14ac:dyDescent="0.3">
      <c r="A48" s="290"/>
      <c r="B48" s="32" t="s">
        <v>121</v>
      </c>
      <c r="C48" s="33">
        <v>82</v>
      </c>
      <c r="D48" s="34">
        <v>13.85</v>
      </c>
      <c r="E48" s="28">
        <f t="shared" si="0"/>
        <v>68.150000000000006</v>
      </c>
      <c r="F48" s="287"/>
      <c r="G48" s="29"/>
      <c r="H48" s="30"/>
      <c r="I48" s="42"/>
      <c r="J48" s="284"/>
      <c r="K48" s="284"/>
      <c r="L48" s="181"/>
    </row>
    <row r="49" spans="1:12" x14ac:dyDescent="0.25">
      <c r="A49" s="297" t="s">
        <v>99</v>
      </c>
      <c r="B49" s="95" t="s">
        <v>145</v>
      </c>
      <c r="C49" s="96">
        <v>258.60000000000002</v>
      </c>
      <c r="D49" s="216">
        <v>40.950000000000003</v>
      </c>
      <c r="E49" s="25">
        <f t="shared" si="0"/>
        <v>217.65000000000003</v>
      </c>
      <c r="F49" s="286">
        <v>1500</v>
      </c>
      <c r="G49" s="98">
        <f>E49*1000/150</f>
        <v>1451.0000000000002</v>
      </c>
      <c r="H49" s="212"/>
      <c r="I49" s="100">
        <v>99</v>
      </c>
      <c r="J49" s="295">
        <v>1274</v>
      </c>
      <c r="K49" s="295">
        <v>1825</v>
      </c>
      <c r="L49" s="356"/>
    </row>
    <row r="50" spans="1:12" x14ac:dyDescent="0.25">
      <c r="A50" s="298"/>
      <c r="B50" s="19" t="s">
        <v>232</v>
      </c>
      <c r="C50" s="20">
        <v>164.05</v>
      </c>
      <c r="D50" s="217">
        <v>37.049999999999997</v>
      </c>
      <c r="E50" s="20">
        <f t="shared" si="0"/>
        <v>127.00000000000001</v>
      </c>
      <c r="F50" s="286"/>
      <c r="G50" s="21">
        <f>E50*1000/70</f>
        <v>1814.2857142857144</v>
      </c>
      <c r="H50" s="63"/>
      <c r="I50" s="51">
        <v>298</v>
      </c>
      <c r="J50" s="283"/>
      <c r="K50" s="283"/>
      <c r="L50" s="356"/>
    </row>
    <row r="51" spans="1:12" ht="15.75" thickBot="1" x14ac:dyDescent="0.3">
      <c r="A51" s="298"/>
      <c r="B51" s="227" t="s">
        <v>121</v>
      </c>
      <c r="C51" s="226">
        <v>76.849999999999994</v>
      </c>
      <c r="D51" s="226">
        <v>12.65</v>
      </c>
      <c r="E51" s="28">
        <f t="shared" si="0"/>
        <v>64.199999999999989</v>
      </c>
      <c r="F51" s="287"/>
      <c r="G51" s="21"/>
      <c r="H51" s="22"/>
      <c r="I51" s="114"/>
      <c r="J51" s="283"/>
      <c r="K51" s="283"/>
      <c r="L51" s="356"/>
    </row>
    <row r="52" spans="1:12" x14ac:dyDescent="0.25">
      <c r="A52" s="288" t="s">
        <v>100</v>
      </c>
      <c r="B52" s="23" t="s">
        <v>222</v>
      </c>
      <c r="C52" s="24">
        <v>284.95</v>
      </c>
      <c r="D52" s="24">
        <v>42.95</v>
      </c>
      <c r="E52" s="25">
        <f t="shared" si="0"/>
        <v>242</v>
      </c>
      <c r="F52" s="285">
        <v>1600</v>
      </c>
      <c r="G52" s="26">
        <f>E52*1000/150</f>
        <v>1613.3333333333333</v>
      </c>
      <c r="H52" s="27"/>
      <c r="I52" s="53" t="s">
        <v>112</v>
      </c>
      <c r="J52" s="282">
        <v>1325</v>
      </c>
      <c r="K52" s="282">
        <v>1941</v>
      </c>
      <c r="L52" s="181"/>
    </row>
    <row r="53" spans="1:12" x14ac:dyDescent="0.25">
      <c r="A53" s="298"/>
      <c r="B53" s="19" t="s">
        <v>198</v>
      </c>
      <c r="C53" s="20">
        <v>118.4</v>
      </c>
      <c r="D53" s="20">
        <v>0</v>
      </c>
      <c r="E53" s="20">
        <f t="shared" si="0"/>
        <v>118.4</v>
      </c>
      <c r="F53" s="286"/>
      <c r="G53" s="21">
        <f>E53*1000/55</f>
        <v>2152.7272727272725</v>
      </c>
      <c r="H53" s="22"/>
      <c r="I53" s="213" t="s">
        <v>112</v>
      </c>
      <c r="J53" s="283"/>
      <c r="K53" s="283"/>
      <c r="L53" s="181"/>
    </row>
    <row r="54" spans="1:12" ht="15.75" thickBot="1" x14ac:dyDescent="0.3">
      <c r="A54" s="293"/>
      <c r="B54" s="60" t="s">
        <v>233</v>
      </c>
      <c r="C54" s="61">
        <v>40.450000000000003</v>
      </c>
      <c r="D54" s="61">
        <v>14.85</v>
      </c>
      <c r="E54" s="28">
        <f t="shared" si="0"/>
        <v>25.6</v>
      </c>
      <c r="F54" s="287"/>
      <c r="G54" s="62"/>
      <c r="H54" s="63"/>
      <c r="I54" s="229"/>
      <c r="J54" s="292"/>
      <c r="K54" s="292"/>
      <c r="L54" s="181"/>
    </row>
    <row r="55" spans="1:12" x14ac:dyDescent="0.25">
      <c r="A55" s="288" t="s">
        <v>101</v>
      </c>
      <c r="B55" s="23" t="s">
        <v>41</v>
      </c>
      <c r="C55" s="24">
        <v>331.3</v>
      </c>
      <c r="D55" s="24">
        <v>140.1</v>
      </c>
      <c r="E55" s="97">
        <f t="shared" si="0"/>
        <v>191.20000000000002</v>
      </c>
      <c r="F55" s="285">
        <v>1200</v>
      </c>
      <c r="G55" s="26">
        <f>E55*1000/100</f>
        <v>1912.0000000000002</v>
      </c>
      <c r="H55" s="27"/>
      <c r="I55" s="53" t="s">
        <v>258</v>
      </c>
      <c r="J55" s="282">
        <v>1130</v>
      </c>
      <c r="K55" s="282">
        <v>1693</v>
      </c>
      <c r="L55" s="181"/>
    </row>
    <row r="56" spans="1:12" x14ac:dyDescent="0.25">
      <c r="A56" s="298"/>
      <c r="B56" s="19" t="s">
        <v>256</v>
      </c>
      <c r="C56" s="20">
        <f>82.85+23.45+24.45</f>
        <v>130.75</v>
      </c>
      <c r="D56" s="20">
        <f>6.4+5.4+7.25</f>
        <v>19.05</v>
      </c>
      <c r="E56" s="20">
        <f t="shared" si="0"/>
        <v>111.7</v>
      </c>
      <c r="F56" s="286"/>
      <c r="G56" s="21">
        <f>E56*1000/100</f>
        <v>1117</v>
      </c>
      <c r="H56" s="22"/>
      <c r="I56" s="51" t="s">
        <v>259</v>
      </c>
      <c r="J56" s="283"/>
      <c r="K56" s="283"/>
      <c r="L56" s="181"/>
    </row>
    <row r="57" spans="1:12" x14ac:dyDescent="0.25">
      <c r="A57" s="293"/>
      <c r="B57" s="60" t="s">
        <v>257</v>
      </c>
      <c r="C57" s="61">
        <v>132.1</v>
      </c>
      <c r="D57" s="61">
        <v>22</v>
      </c>
      <c r="E57" s="61">
        <f t="shared" si="0"/>
        <v>110.1</v>
      </c>
      <c r="F57" s="286"/>
      <c r="G57" s="62"/>
      <c r="H57" s="63"/>
      <c r="I57" s="64"/>
      <c r="J57" s="292"/>
      <c r="K57" s="292"/>
      <c r="L57" s="181"/>
    </row>
    <row r="58" spans="1:12" ht="15.75" thickBot="1" x14ac:dyDescent="0.3">
      <c r="A58" s="293"/>
      <c r="B58" s="32" t="s">
        <v>121</v>
      </c>
      <c r="C58" s="33">
        <v>74.099999999999994</v>
      </c>
      <c r="D58" s="34">
        <v>14.85</v>
      </c>
      <c r="E58" s="28">
        <f t="shared" si="0"/>
        <v>59.249999999999993</v>
      </c>
      <c r="F58" s="287"/>
      <c r="G58" s="62"/>
      <c r="H58" s="63" t="s">
        <v>260</v>
      </c>
      <c r="I58" s="82"/>
      <c r="J58" s="292"/>
      <c r="K58" s="292"/>
      <c r="L58" s="181"/>
    </row>
    <row r="59" spans="1:12" x14ac:dyDescent="0.25">
      <c r="A59" s="288" t="s">
        <v>102</v>
      </c>
      <c r="B59" s="23" t="s">
        <v>271</v>
      </c>
      <c r="C59" s="24">
        <v>226.4</v>
      </c>
      <c r="D59" s="24">
        <v>11.5</v>
      </c>
      <c r="E59" s="97">
        <f t="shared" ref="E59:E80" si="1">C59-D59</f>
        <v>214.9</v>
      </c>
      <c r="F59" s="276">
        <v>1400</v>
      </c>
      <c r="G59" s="26">
        <f>E59*1000/100</f>
        <v>2149</v>
      </c>
      <c r="H59" s="27"/>
      <c r="I59" s="53" t="s">
        <v>272</v>
      </c>
      <c r="J59" s="282">
        <v>1607</v>
      </c>
      <c r="K59" s="282">
        <v>1698</v>
      </c>
      <c r="L59" s="181"/>
    </row>
    <row r="60" spans="1:12" x14ac:dyDescent="0.25">
      <c r="A60" s="298"/>
      <c r="B60" s="19" t="s">
        <v>134</v>
      </c>
      <c r="C60" s="20">
        <v>102.7</v>
      </c>
      <c r="D60" s="20">
        <v>17.55</v>
      </c>
      <c r="E60" s="20">
        <f t="shared" si="1"/>
        <v>85.15</v>
      </c>
      <c r="F60" s="159">
        <v>1800</v>
      </c>
      <c r="G60" s="21">
        <f>E60*1000/70</f>
        <v>1216.4285714285713</v>
      </c>
      <c r="H60" s="22"/>
      <c r="I60" s="51" t="s">
        <v>273</v>
      </c>
      <c r="J60" s="283"/>
      <c r="K60" s="283"/>
      <c r="L60" s="181"/>
    </row>
    <row r="61" spans="1:12" x14ac:dyDescent="0.25">
      <c r="A61" s="293"/>
      <c r="B61" s="60" t="s">
        <v>136</v>
      </c>
      <c r="C61" s="61">
        <v>31.15</v>
      </c>
      <c r="D61" s="61">
        <v>0</v>
      </c>
      <c r="E61" s="61">
        <f t="shared" si="1"/>
        <v>31.15</v>
      </c>
      <c r="F61" s="49"/>
      <c r="G61" s="62"/>
      <c r="H61" s="63"/>
      <c r="I61" s="64"/>
      <c r="J61" s="292"/>
      <c r="K61" s="292"/>
      <c r="L61" s="181"/>
    </row>
    <row r="62" spans="1:12" ht="15.75" thickBot="1" x14ac:dyDescent="0.3">
      <c r="A62" s="290"/>
      <c r="B62" s="32"/>
      <c r="C62" s="33"/>
      <c r="D62" s="34"/>
      <c r="E62" s="28">
        <f t="shared" si="1"/>
        <v>0</v>
      </c>
      <c r="F62" s="238"/>
      <c r="G62" s="29"/>
      <c r="H62" s="30"/>
      <c r="I62" s="42"/>
      <c r="J62" s="284"/>
      <c r="K62" s="284"/>
      <c r="L62" s="181"/>
    </row>
    <row r="63" spans="1:12" x14ac:dyDescent="0.25">
      <c r="A63" s="297" t="s">
        <v>103</v>
      </c>
      <c r="B63" s="23" t="s">
        <v>145</v>
      </c>
      <c r="C63" s="24">
        <v>281.05</v>
      </c>
      <c r="D63" s="24">
        <v>43.55</v>
      </c>
      <c r="E63" s="25">
        <f t="shared" si="1"/>
        <v>237.5</v>
      </c>
      <c r="F63" s="285">
        <v>1600</v>
      </c>
      <c r="G63" s="98">
        <f>E63*1000/150</f>
        <v>1583.3333333333333</v>
      </c>
      <c r="H63" s="99"/>
      <c r="I63" s="100"/>
      <c r="J63" s="295">
        <v>1119</v>
      </c>
      <c r="K63" s="295">
        <v>1729</v>
      </c>
      <c r="L63" s="181"/>
    </row>
    <row r="64" spans="1:12" x14ac:dyDescent="0.25">
      <c r="A64" s="298"/>
      <c r="B64" s="19" t="s">
        <v>283</v>
      </c>
      <c r="C64" s="20">
        <v>287.10000000000002</v>
      </c>
      <c r="D64" s="20">
        <v>43.3</v>
      </c>
      <c r="E64" s="20">
        <f t="shared" si="1"/>
        <v>243.8</v>
      </c>
      <c r="F64" s="286"/>
      <c r="G64" s="21">
        <f>E64*1000/120</f>
        <v>2031.6666666666667</v>
      </c>
      <c r="H64" s="22"/>
      <c r="I64" s="51" t="s">
        <v>284</v>
      </c>
      <c r="J64" s="283"/>
      <c r="K64" s="283"/>
      <c r="L64" s="181"/>
    </row>
    <row r="65" spans="1:12" ht="15.75" thickBot="1" x14ac:dyDescent="0.3">
      <c r="A65" s="293"/>
      <c r="B65" s="32" t="s">
        <v>121</v>
      </c>
      <c r="C65" s="33">
        <v>78.8</v>
      </c>
      <c r="D65" s="34">
        <v>13.5</v>
      </c>
      <c r="E65" s="28">
        <f t="shared" si="1"/>
        <v>65.3</v>
      </c>
      <c r="F65" s="286"/>
      <c r="G65" s="62"/>
      <c r="H65" s="63"/>
      <c r="I65" s="243" t="s">
        <v>285</v>
      </c>
      <c r="J65" s="292"/>
      <c r="K65" s="292"/>
      <c r="L65" s="181"/>
    </row>
    <row r="66" spans="1:12" x14ac:dyDescent="0.25">
      <c r="A66" s="288" t="s">
        <v>104</v>
      </c>
      <c r="B66" s="23" t="s">
        <v>292</v>
      </c>
      <c r="C66" s="24">
        <v>199.9</v>
      </c>
      <c r="D66" s="24">
        <v>25.65</v>
      </c>
      <c r="E66" s="25">
        <f t="shared" si="1"/>
        <v>174.25</v>
      </c>
      <c r="F66" s="285">
        <v>1600</v>
      </c>
      <c r="G66" s="26">
        <f>E66*1000/150</f>
        <v>1161.6666666666667</v>
      </c>
      <c r="H66" s="27"/>
      <c r="I66" s="53" t="s">
        <v>112</v>
      </c>
      <c r="J66" s="282">
        <v>1236</v>
      </c>
      <c r="K66" s="282">
        <v>1602</v>
      </c>
      <c r="L66" s="181"/>
    </row>
    <row r="67" spans="1:12" x14ac:dyDescent="0.25">
      <c r="A67" s="297"/>
      <c r="B67" s="19" t="s">
        <v>293</v>
      </c>
      <c r="C67" s="20">
        <v>101.3</v>
      </c>
      <c r="D67" s="20">
        <v>24.7</v>
      </c>
      <c r="E67" s="20">
        <f t="shared" si="1"/>
        <v>76.599999999999994</v>
      </c>
      <c r="F67" s="286"/>
      <c r="G67" s="21">
        <f>E67*1000/35</f>
        <v>2188.5714285714284</v>
      </c>
      <c r="H67" s="22"/>
      <c r="I67" s="51" t="s">
        <v>112</v>
      </c>
      <c r="J67" s="283"/>
      <c r="K67" s="295"/>
      <c r="L67" s="181"/>
    </row>
    <row r="68" spans="1:12" x14ac:dyDescent="0.25">
      <c r="A68" s="289"/>
      <c r="B68" s="60" t="s">
        <v>168</v>
      </c>
      <c r="C68" s="61">
        <v>7.3</v>
      </c>
      <c r="D68" s="61">
        <v>1</v>
      </c>
      <c r="E68" s="61">
        <f t="shared" si="1"/>
        <v>6.3</v>
      </c>
      <c r="F68" s="286"/>
      <c r="G68" s="62"/>
      <c r="H68" s="63"/>
      <c r="I68" s="64" t="s">
        <v>112</v>
      </c>
      <c r="J68" s="292"/>
      <c r="K68" s="296"/>
      <c r="L68" s="181"/>
    </row>
    <row r="69" spans="1:12" ht="15.75" thickBot="1" x14ac:dyDescent="0.3">
      <c r="A69" s="290"/>
      <c r="B69" s="70" t="s">
        <v>294</v>
      </c>
      <c r="C69" s="28">
        <v>6.9</v>
      </c>
      <c r="D69" s="28">
        <v>2.2000000000000002</v>
      </c>
      <c r="E69" s="28">
        <f t="shared" si="1"/>
        <v>4.7</v>
      </c>
      <c r="F69" s="287"/>
      <c r="G69" s="29"/>
      <c r="H69" s="30"/>
      <c r="I69" s="225" t="s">
        <v>112</v>
      </c>
      <c r="J69" s="284"/>
      <c r="K69" s="284"/>
      <c r="L69" s="181"/>
    </row>
    <row r="70" spans="1:12" x14ac:dyDescent="0.25">
      <c r="A70" s="297" t="s">
        <v>105</v>
      </c>
      <c r="B70" s="23" t="s">
        <v>158</v>
      </c>
      <c r="C70" s="24">
        <v>332.65</v>
      </c>
      <c r="D70" s="24">
        <v>149.05000000000001</v>
      </c>
      <c r="E70" s="65">
        <f t="shared" si="1"/>
        <v>183.59999999999997</v>
      </c>
      <c r="F70" s="286">
        <v>1432</v>
      </c>
      <c r="G70" s="98">
        <f>E70*1000/150</f>
        <v>1223.9999999999998</v>
      </c>
      <c r="H70" s="99" t="s">
        <v>302</v>
      </c>
      <c r="I70" s="100" t="s">
        <v>303</v>
      </c>
      <c r="J70" s="295">
        <v>1408</v>
      </c>
      <c r="K70" s="295">
        <v>1674</v>
      </c>
      <c r="L70" s="181"/>
    </row>
    <row r="71" spans="1:12" x14ac:dyDescent="0.25">
      <c r="A71" s="298"/>
      <c r="B71" s="19" t="s">
        <v>109</v>
      </c>
      <c r="C71" s="20">
        <v>84.15</v>
      </c>
      <c r="D71" s="20">
        <v>16.600000000000001</v>
      </c>
      <c r="E71" s="20">
        <f t="shared" si="1"/>
        <v>67.550000000000011</v>
      </c>
      <c r="F71" s="286"/>
      <c r="G71" s="21">
        <f>E71*1000/70</f>
        <v>965.00000000000023</v>
      </c>
      <c r="H71" s="22"/>
      <c r="I71" s="51" t="s">
        <v>112</v>
      </c>
      <c r="J71" s="283"/>
      <c r="K71" s="283"/>
      <c r="L71" s="181"/>
    </row>
    <row r="72" spans="1:12" x14ac:dyDescent="0.25">
      <c r="A72" s="293"/>
      <c r="B72" s="19" t="s">
        <v>110</v>
      </c>
      <c r="C72" s="20">
        <v>191.9</v>
      </c>
      <c r="D72" s="20">
        <v>29.9</v>
      </c>
      <c r="E72" s="20">
        <f t="shared" si="1"/>
        <v>162</v>
      </c>
      <c r="F72" s="286"/>
      <c r="G72" s="62"/>
      <c r="H72" s="63"/>
      <c r="I72" s="64" t="s">
        <v>112</v>
      </c>
      <c r="J72" s="292"/>
      <c r="K72" s="292"/>
      <c r="L72" s="181"/>
    </row>
    <row r="73" spans="1:12" ht="15.75" thickBot="1" x14ac:dyDescent="0.3">
      <c r="A73" s="290"/>
      <c r="B73" s="32" t="s">
        <v>121</v>
      </c>
      <c r="C73" s="131">
        <v>80.5</v>
      </c>
      <c r="D73" s="34">
        <v>13.5</v>
      </c>
      <c r="E73" s="97">
        <f t="shared" si="1"/>
        <v>67</v>
      </c>
      <c r="F73" s="287"/>
      <c r="G73" s="29"/>
      <c r="H73" s="30"/>
      <c r="I73" s="225" t="s">
        <v>112</v>
      </c>
      <c r="J73" s="284"/>
      <c r="K73" s="284"/>
      <c r="L73" s="181"/>
    </row>
    <row r="74" spans="1:12" x14ac:dyDescent="0.25">
      <c r="A74" s="288" t="s">
        <v>106</v>
      </c>
      <c r="B74" s="23" t="s">
        <v>45</v>
      </c>
      <c r="C74" s="59">
        <v>256</v>
      </c>
      <c r="D74" s="59">
        <v>39.049999999999997</v>
      </c>
      <c r="E74" s="25">
        <f t="shared" si="1"/>
        <v>216.95</v>
      </c>
      <c r="F74" s="285">
        <v>1500</v>
      </c>
      <c r="G74" s="26">
        <f>E74*1000/200</f>
        <v>1084.75</v>
      </c>
      <c r="H74" s="27"/>
      <c r="I74" s="53" t="s">
        <v>312</v>
      </c>
      <c r="J74" s="282">
        <v>1471</v>
      </c>
      <c r="K74" s="282">
        <v>1582</v>
      </c>
      <c r="L74" s="181"/>
    </row>
    <row r="75" spans="1:12" x14ac:dyDescent="0.25">
      <c r="A75" s="298"/>
      <c r="B75" s="19" t="s">
        <v>311</v>
      </c>
      <c r="C75" s="49">
        <v>239.35</v>
      </c>
      <c r="D75" s="49">
        <v>57.85</v>
      </c>
      <c r="E75" s="20">
        <f t="shared" si="1"/>
        <v>181.5</v>
      </c>
      <c r="F75" s="286"/>
      <c r="G75" s="21">
        <f>E75*1000/100</f>
        <v>1815</v>
      </c>
      <c r="H75" s="22"/>
      <c r="I75" s="51" t="s">
        <v>112</v>
      </c>
      <c r="J75" s="283"/>
      <c r="K75" s="283"/>
      <c r="L75" s="181"/>
    </row>
    <row r="76" spans="1:12" x14ac:dyDescent="0.25">
      <c r="A76" s="293"/>
      <c r="B76" s="60" t="s">
        <v>121</v>
      </c>
      <c r="C76" s="58">
        <v>69.400000000000006</v>
      </c>
      <c r="D76" s="58">
        <v>16.100000000000001</v>
      </c>
      <c r="E76" s="61">
        <f t="shared" si="1"/>
        <v>53.300000000000004</v>
      </c>
      <c r="F76" s="286"/>
      <c r="G76" s="62"/>
      <c r="H76" s="63" t="s">
        <v>313</v>
      </c>
      <c r="I76" s="64"/>
      <c r="J76" s="292"/>
      <c r="K76" s="292"/>
      <c r="L76" s="181"/>
    </row>
    <row r="77" spans="1:12" ht="15.75" thickBot="1" x14ac:dyDescent="0.3">
      <c r="A77" s="293"/>
      <c r="B77" s="115" t="s">
        <v>136</v>
      </c>
      <c r="C77" s="116">
        <v>24.7</v>
      </c>
      <c r="D77" s="58">
        <v>0</v>
      </c>
      <c r="E77" s="61">
        <f t="shared" si="1"/>
        <v>24.7</v>
      </c>
      <c r="F77" s="286"/>
      <c r="G77" s="62"/>
      <c r="H77" s="63"/>
      <c r="I77" s="243"/>
      <c r="J77" s="292"/>
      <c r="K77" s="292"/>
      <c r="L77" s="181"/>
    </row>
    <row r="78" spans="1:12" x14ac:dyDescent="0.25">
      <c r="A78" s="288" t="s">
        <v>107</v>
      </c>
      <c r="B78" s="149" t="s">
        <v>135</v>
      </c>
      <c r="C78" s="150">
        <v>236.8</v>
      </c>
      <c r="D78" s="24">
        <v>35</v>
      </c>
      <c r="E78" s="25">
        <f t="shared" si="1"/>
        <v>201.8</v>
      </c>
      <c r="F78" s="285">
        <v>1350</v>
      </c>
      <c r="G78" s="26">
        <f>E78*1000/150</f>
        <v>1345.3333333333333</v>
      </c>
      <c r="H78" s="27" t="s">
        <v>320</v>
      </c>
      <c r="I78" s="244" t="s">
        <v>322</v>
      </c>
      <c r="J78" s="285">
        <v>960</v>
      </c>
      <c r="K78" s="323">
        <v>1285</v>
      </c>
      <c r="L78" s="181"/>
    </row>
    <row r="79" spans="1:12" x14ac:dyDescent="0.25">
      <c r="A79" s="298"/>
      <c r="B79" s="147" t="s">
        <v>319</v>
      </c>
      <c r="C79" s="148">
        <v>142.75</v>
      </c>
      <c r="D79" s="49">
        <v>25.2</v>
      </c>
      <c r="E79" s="20">
        <f t="shared" si="1"/>
        <v>117.55</v>
      </c>
      <c r="F79" s="286"/>
      <c r="G79" s="21">
        <f>E79*1000/100</f>
        <v>1175.5</v>
      </c>
      <c r="H79" s="22" t="s">
        <v>321</v>
      </c>
      <c r="I79" s="114" t="s">
        <v>323</v>
      </c>
      <c r="J79" s="286"/>
      <c r="K79" s="296"/>
      <c r="L79" s="181"/>
    </row>
    <row r="80" spans="1:12" ht="15.75" thickBot="1" x14ac:dyDescent="0.3">
      <c r="A80" s="290"/>
      <c r="B80" s="32" t="s">
        <v>121</v>
      </c>
      <c r="C80" s="33">
        <v>71.8</v>
      </c>
      <c r="D80" s="34">
        <v>14.2</v>
      </c>
      <c r="E80" s="28">
        <f t="shared" si="1"/>
        <v>57.599999999999994</v>
      </c>
      <c r="F80" s="287"/>
      <c r="G80" s="29"/>
      <c r="H80" s="30"/>
      <c r="I80" s="42"/>
      <c r="J80" s="287"/>
      <c r="K80" s="324"/>
      <c r="L80" s="181"/>
    </row>
    <row r="81" spans="1:12" ht="15.75" thickBot="1" x14ac:dyDescent="0.3">
      <c r="A81" s="142"/>
      <c r="B81" s="3" t="s">
        <v>21</v>
      </c>
      <c r="C81" s="143"/>
      <c r="D81" s="143"/>
      <c r="E81" s="143"/>
      <c r="F81" s="146">
        <f>SUM(F4:F80)</f>
        <v>36282</v>
      </c>
      <c r="G81" s="143"/>
      <c r="H81" s="144"/>
      <c r="I81" s="145"/>
      <c r="J81" s="146">
        <f>SUM(J4:J80)</f>
        <v>28025</v>
      </c>
      <c r="K81" s="146">
        <f>SUM(K4:K80)</f>
        <v>35529</v>
      </c>
      <c r="L81" s="193"/>
    </row>
  </sheetData>
  <mergeCells count="91">
    <mergeCell ref="K39:K42"/>
    <mergeCell ref="J39:J42"/>
    <mergeCell ref="A39:A42"/>
    <mergeCell ref="K49:K51"/>
    <mergeCell ref="F46:F48"/>
    <mergeCell ref="A43:A45"/>
    <mergeCell ref="K43:K45"/>
    <mergeCell ref="J49:J51"/>
    <mergeCell ref="A46:A48"/>
    <mergeCell ref="K46:K48"/>
    <mergeCell ref="J43:J45"/>
    <mergeCell ref="J46:J48"/>
    <mergeCell ref="A49:A51"/>
    <mergeCell ref="K31:K34"/>
    <mergeCell ref="A35:A38"/>
    <mergeCell ref="K35:K38"/>
    <mergeCell ref="J31:J34"/>
    <mergeCell ref="J35:J38"/>
    <mergeCell ref="A31:A34"/>
    <mergeCell ref="F31:F34"/>
    <mergeCell ref="F35:F38"/>
    <mergeCell ref="K19:K23"/>
    <mergeCell ref="A15:A18"/>
    <mergeCell ref="K15:K18"/>
    <mergeCell ref="K24:K26"/>
    <mergeCell ref="K27:K30"/>
    <mergeCell ref="J27:J30"/>
    <mergeCell ref="F15:F18"/>
    <mergeCell ref="A24:A26"/>
    <mergeCell ref="J19:J23"/>
    <mergeCell ref="J15:J18"/>
    <mergeCell ref="A27:A30"/>
    <mergeCell ref="F27:F30"/>
    <mergeCell ref="J24:J26"/>
    <mergeCell ref="A19:A23"/>
    <mergeCell ref="F19:F23"/>
    <mergeCell ref="F24:F26"/>
    <mergeCell ref="F8:F11"/>
    <mergeCell ref="A12:A14"/>
    <mergeCell ref="F12:F14"/>
    <mergeCell ref="K12:K14"/>
    <mergeCell ref="J8:J11"/>
    <mergeCell ref="J12:J14"/>
    <mergeCell ref="A8:A11"/>
    <mergeCell ref="K8:K11"/>
    <mergeCell ref="G2:G3"/>
    <mergeCell ref="H2:H3"/>
    <mergeCell ref="A1:K1"/>
    <mergeCell ref="K2:K3"/>
    <mergeCell ref="K4:K7"/>
    <mergeCell ref="I2:I3"/>
    <mergeCell ref="A4:A7"/>
    <mergeCell ref="A2:A3"/>
    <mergeCell ref="B2:E2"/>
    <mergeCell ref="F2:F3"/>
    <mergeCell ref="J2:J3"/>
    <mergeCell ref="J4:J7"/>
    <mergeCell ref="F4:F7"/>
    <mergeCell ref="A55:A58"/>
    <mergeCell ref="F55:F58"/>
    <mergeCell ref="K55:K58"/>
    <mergeCell ref="J55:J58"/>
    <mergeCell ref="A52:A54"/>
    <mergeCell ref="K52:K54"/>
    <mergeCell ref="J52:J54"/>
    <mergeCell ref="A70:A73"/>
    <mergeCell ref="J70:J73"/>
    <mergeCell ref="F63:F65"/>
    <mergeCell ref="J66:J69"/>
    <mergeCell ref="A59:A62"/>
    <mergeCell ref="A66:A69"/>
    <mergeCell ref="A63:A65"/>
    <mergeCell ref="A78:A80"/>
    <mergeCell ref="J78:J80"/>
    <mergeCell ref="K78:K80"/>
    <mergeCell ref="A74:A77"/>
    <mergeCell ref="F74:F77"/>
    <mergeCell ref="J74:J77"/>
    <mergeCell ref="K74:K77"/>
    <mergeCell ref="F78:F80"/>
    <mergeCell ref="L49:L51"/>
    <mergeCell ref="K70:K73"/>
    <mergeCell ref="F70:F73"/>
    <mergeCell ref="J63:J65"/>
    <mergeCell ref="J59:J62"/>
    <mergeCell ref="F66:F69"/>
    <mergeCell ref="K66:K69"/>
    <mergeCell ref="K63:K65"/>
    <mergeCell ref="K59:K62"/>
    <mergeCell ref="F49:F51"/>
    <mergeCell ref="F52:F54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3" workbookViewId="0">
      <selection activeCell="J19" sqref="J19"/>
    </sheetView>
  </sheetViews>
  <sheetFormatPr defaultRowHeight="15" x14ac:dyDescent="0.25"/>
  <cols>
    <col min="2" max="2" width="12" bestFit="1" customWidth="1"/>
  </cols>
  <sheetData>
    <row r="1" spans="1:5" x14ac:dyDescent="0.25">
      <c r="A1" s="371" t="s">
        <v>71</v>
      </c>
      <c r="B1" s="373" t="s">
        <v>1</v>
      </c>
      <c r="C1" s="373" t="s">
        <v>2</v>
      </c>
      <c r="D1" s="373" t="s">
        <v>32</v>
      </c>
      <c r="E1" s="367" t="s">
        <v>69</v>
      </c>
    </row>
    <row r="2" spans="1:5" ht="15.75" thickBot="1" x14ac:dyDescent="0.3">
      <c r="A2" s="372"/>
      <c r="B2" s="374"/>
      <c r="C2" s="374"/>
      <c r="D2" s="374"/>
      <c r="E2" s="368"/>
    </row>
    <row r="3" spans="1:5" x14ac:dyDescent="0.25">
      <c r="A3" s="6">
        <v>1</v>
      </c>
      <c r="B3" s="134" t="s">
        <v>87</v>
      </c>
      <c r="C3" s="7" t="s">
        <v>70</v>
      </c>
      <c r="D3" s="236">
        <v>1400</v>
      </c>
      <c r="E3" s="237">
        <v>198.56</v>
      </c>
    </row>
    <row r="4" spans="1:5" x14ac:dyDescent="0.25">
      <c r="A4" s="9">
        <v>2</v>
      </c>
      <c r="B4" s="18" t="s">
        <v>88</v>
      </c>
      <c r="C4" s="4" t="s">
        <v>70</v>
      </c>
      <c r="D4" s="80">
        <v>1300</v>
      </c>
      <c r="E4" s="132">
        <v>167.15</v>
      </c>
    </row>
    <row r="5" spans="1:5" x14ac:dyDescent="0.25">
      <c r="A5" s="9">
        <v>3</v>
      </c>
      <c r="B5" s="159" t="s">
        <v>89</v>
      </c>
      <c r="C5" s="4" t="s">
        <v>70</v>
      </c>
      <c r="D5" s="80">
        <v>1400</v>
      </c>
      <c r="E5" s="132">
        <v>201.55</v>
      </c>
    </row>
    <row r="6" spans="1:5" x14ac:dyDescent="0.25">
      <c r="A6" s="9">
        <v>4</v>
      </c>
      <c r="B6" s="159" t="s">
        <v>90</v>
      </c>
      <c r="C6" s="4" t="s">
        <v>70</v>
      </c>
      <c r="D6" s="80">
        <v>1300</v>
      </c>
      <c r="E6" s="132">
        <v>190.05</v>
      </c>
    </row>
    <row r="7" spans="1:5" x14ac:dyDescent="0.25">
      <c r="A7" s="9">
        <v>5</v>
      </c>
      <c r="B7" s="18" t="s">
        <v>91</v>
      </c>
      <c r="C7" s="4" t="s">
        <v>70</v>
      </c>
      <c r="D7" s="80">
        <v>1400</v>
      </c>
      <c r="E7" s="132">
        <v>193.1</v>
      </c>
    </row>
    <row r="8" spans="1:5" x14ac:dyDescent="0.25">
      <c r="A8" s="9">
        <v>6</v>
      </c>
      <c r="B8" s="159" t="s">
        <v>92</v>
      </c>
      <c r="C8" s="4" t="s">
        <v>70</v>
      </c>
      <c r="D8" s="80">
        <v>1200</v>
      </c>
      <c r="E8" s="132">
        <v>163.05000000000001</v>
      </c>
    </row>
    <row r="9" spans="1:5" x14ac:dyDescent="0.25">
      <c r="A9" s="9">
        <v>7</v>
      </c>
      <c r="B9" s="18" t="s">
        <v>93</v>
      </c>
      <c r="C9" s="4" t="s">
        <v>70</v>
      </c>
      <c r="D9" s="80">
        <v>1300</v>
      </c>
      <c r="E9" s="132">
        <v>169.3</v>
      </c>
    </row>
    <row r="10" spans="1:5" x14ac:dyDescent="0.25">
      <c r="A10" s="9">
        <v>8</v>
      </c>
      <c r="B10" s="159" t="s">
        <v>94</v>
      </c>
      <c r="C10" s="4" t="s">
        <v>70</v>
      </c>
      <c r="D10" s="80">
        <v>1300</v>
      </c>
      <c r="E10" s="132">
        <v>167.6</v>
      </c>
    </row>
    <row r="11" spans="1:5" x14ac:dyDescent="0.25">
      <c r="A11" s="9">
        <v>9</v>
      </c>
      <c r="B11" s="18" t="s">
        <v>95</v>
      </c>
      <c r="C11" s="4" t="s">
        <v>70</v>
      </c>
      <c r="D11" s="80">
        <v>1300</v>
      </c>
      <c r="E11" s="132">
        <v>162.5</v>
      </c>
    </row>
    <row r="12" spans="1:5" x14ac:dyDescent="0.25">
      <c r="A12" s="9">
        <v>10</v>
      </c>
      <c r="B12" s="159" t="s">
        <v>96</v>
      </c>
      <c r="C12" s="4" t="s">
        <v>70</v>
      </c>
      <c r="D12" s="80">
        <v>1000</v>
      </c>
      <c r="E12" s="132">
        <v>127.4</v>
      </c>
    </row>
    <row r="13" spans="1:5" x14ac:dyDescent="0.25">
      <c r="A13" s="9">
        <v>11</v>
      </c>
      <c r="B13" s="18" t="s">
        <v>97</v>
      </c>
      <c r="C13" s="4" t="s">
        <v>70</v>
      </c>
      <c r="D13" s="130">
        <v>1300</v>
      </c>
      <c r="E13" s="136">
        <v>204.25</v>
      </c>
    </row>
    <row r="14" spans="1:5" x14ac:dyDescent="0.25">
      <c r="A14" s="9">
        <v>12</v>
      </c>
      <c r="B14" s="159" t="s">
        <v>98</v>
      </c>
      <c r="C14" s="4" t="s">
        <v>70</v>
      </c>
      <c r="D14" s="130">
        <v>1400</v>
      </c>
      <c r="E14" s="136">
        <v>180.75</v>
      </c>
    </row>
    <row r="15" spans="1:5" x14ac:dyDescent="0.25">
      <c r="A15" s="9">
        <v>13</v>
      </c>
      <c r="B15" s="18" t="s">
        <v>99</v>
      </c>
      <c r="C15" s="4" t="s">
        <v>70</v>
      </c>
      <c r="D15" s="130">
        <v>1400</v>
      </c>
      <c r="E15" s="136">
        <v>182.3</v>
      </c>
    </row>
    <row r="16" spans="1:5" x14ac:dyDescent="0.25">
      <c r="A16" s="9">
        <v>14</v>
      </c>
      <c r="B16" s="159" t="s">
        <v>100</v>
      </c>
      <c r="C16" s="4" t="s">
        <v>70</v>
      </c>
      <c r="D16" s="130">
        <v>1400</v>
      </c>
      <c r="E16" s="136">
        <v>189.6</v>
      </c>
    </row>
    <row r="17" spans="1:5" x14ac:dyDescent="0.25">
      <c r="A17" s="9">
        <v>15</v>
      </c>
      <c r="B17" s="18" t="s">
        <v>101</v>
      </c>
      <c r="C17" s="4" t="s">
        <v>70</v>
      </c>
      <c r="D17" s="130">
        <v>1200</v>
      </c>
      <c r="E17" s="136">
        <v>147.44999999999999</v>
      </c>
    </row>
    <row r="18" spans="1:5" x14ac:dyDescent="0.25">
      <c r="A18" s="43">
        <v>16</v>
      </c>
      <c r="B18" s="159" t="s">
        <v>102</v>
      </c>
      <c r="C18" s="4" t="s">
        <v>70</v>
      </c>
      <c r="D18" s="130">
        <v>1400</v>
      </c>
      <c r="E18" s="136">
        <v>198.75</v>
      </c>
    </row>
    <row r="19" spans="1:5" x14ac:dyDescent="0.25">
      <c r="A19" s="43">
        <v>17</v>
      </c>
      <c r="B19" s="18" t="s">
        <v>103</v>
      </c>
      <c r="C19" s="4" t="s">
        <v>70</v>
      </c>
      <c r="D19" s="130">
        <v>1200</v>
      </c>
      <c r="E19" s="136">
        <v>182.3</v>
      </c>
    </row>
    <row r="20" spans="1:5" x14ac:dyDescent="0.25">
      <c r="A20" s="43">
        <v>18</v>
      </c>
      <c r="B20" s="18" t="s">
        <v>104</v>
      </c>
      <c r="C20" s="4" t="s">
        <v>70</v>
      </c>
      <c r="D20" s="130">
        <v>1300</v>
      </c>
      <c r="E20" s="136">
        <v>204.7</v>
      </c>
    </row>
    <row r="21" spans="1:5" x14ac:dyDescent="0.25">
      <c r="A21" s="43">
        <v>19</v>
      </c>
      <c r="B21" s="18" t="s">
        <v>105</v>
      </c>
      <c r="C21" s="4" t="s">
        <v>70</v>
      </c>
      <c r="D21" s="130">
        <v>1300</v>
      </c>
      <c r="E21" s="136">
        <v>172.95</v>
      </c>
    </row>
    <row r="22" spans="1:5" x14ac:dyDescent="0.25">
      <c r="A22" s="43">
        <v>20</v>
      </c>
      <c r="B22" s="18" t="s">
        <v>106</v>
      </c>
      <c r="C22" s="4" t="s">
        <v>70</v>
      </c>
      <c r="D22" s="130">
        <v>915</v>
      </c>
      <c r="E22" s="136">
        <v>165.15</v>
      </c>
    </row>
    <row r="23" spans="1:5" ht="15.75" thickBot="1" x14ac:dyDescent="0.3">
      <c r="A23" s="43">
        <v>21</v>
      </c>
      <c r="B23" s="135" t="s">
        <v>107</v>
      </c>
      <c r="C23" s="14" t="s">
        <v>70</v>
      </c>
      <c r="D23" s="130">
        <v>900</v>
      </c>
      <c r="E23" s="136">
        <v>108.35</v>
      </c>
    </row>
    <row r="24" spans="1:5" ht="15.75" thickBot="1" x14ac:dyDescent="0.3">
      <c r="A24" s="369" t="s">
        <v>21</v>
      </c>
      <c r="B24" s="370"/>
      <c r="C24" s="133"/>
      <c r="D24" s="249">
        <f>SUM(D3:D23)</f>
        <v>26615</v>
      </c>
      <c r="E24" s="249">
        <f>SUM(E3:E23)</f>
        <v>3676.81</v>
      </c>
    </row>
  </sheetData>
  <mergeCells count="6">
    <mergeCell ref="E1:E2"/>
    <mergeCell ref="A24:B24"/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topLeftCell="H1" workbookViewId="0">
      <pane ySplit="6" topLeftCell="A20" activePane="bottomLeft" state="frozen"/>
      <selection pane="bottomLeft" activeCell="K23" sqref="K23"/>
    </sheetView>
  </sheetViews>
  <sheetFormatPr defaultRowHeight="15" x14ac:dyDescent="0.25"/>
  <cols>
    <col min="2" max="2" width="12.140625" bestFit="1" customWidth="1"/>
    <col min="12" max="12" width="60.7109375" bestFit="1" customWidth="1"/>
    <col min="13" max="13" width="3.42578125" customWidth="1"/>
    <col min="15" max="15" width="12.140625" bestFit="1" customWidth="1"/>
    <col min="25" max="25" width="58.42578125" bestFit="1" customWidth="1"/>
    <col min="26" max="26" width="3.7109375" customWidth="1"/>
    <col min="28" max="28" width="12.140625" bestFit="1" customWidth="1"/>
    <col min="38" max="38" width="49" bestFit="1" customWidth="1"/>
    <col min="39" max="39" width="12" customWidth="1"/>
  </cols>
  <sheetData>
    <row r="1" spans="1:39" ht="18.75" x14ac:dyDescent="0.3">
      <c r="A1" s="375" t="s">
        <v>22</v>
      </c>
      <c r="B1" s="376"/>
      <c r="C1" s="376"/>
      <c r="D1" s="376"/>
      <c r="E1" s="376"/>
      <c r="F1" s="376"/>
      <c r="G1" s="376"/>
      <c r="H1" s="377"/>
      <c r="I1" s="377"/>
      <c r="J1" s="377"/>
      <c r="K1" s="377"/>
      <c r="L1" s="378"/>
      <c r="N1" s="375" t="s">
        <v>22</v>
      </c>
      <c r="O1" s="376"/>
      <c r="P1" s="376"/>
      <c r="Q1" s="376"/>
      <c r="R1" s="376"/>
      <c r="S1" s="376"/>
      <c r="T1" s="376"/>
      <c r="U1" s="377"/>
      <c r="V1" s="377"/>
      <c r="W1" s="377"/>
      <c r="X1" s="377"/>
      <c r="Y1" s="378"/>
      <c r="AA1" s="375" t="s">
        <v>22</v>
      </c>
      <c r="AB1" s="376"/>
      <c r="AC1" s="376"/>
      <c r="AD1" s="376"/>
      <c r="AE1" s="376"/>
      <c r="AF1" s="376"/>
      <c r="AG1" s="376"/>
      <c r="AH1" s="377"/>
      <c r="AI1" s="377"/>
      <c r="AJ1" s="377"/>
      <c r="AK1" s="377"/>
      <c r="AL1" s="378"/>
    </row>
    <row r="2" spans="1:39" ht="16.5" thickBot="1" x14ac:dyDescent="0.3">
      <c r="A2" s="392" t="s">
        <v>23</v>
      </c>
      <c r="B2" s="393"/>
      <c r="C2" s="393"/>
      <c r="D2" s="393"/>
      <c r="E2" s="393"/>
      <c r="F2" s="393"/>
      <c r="G2" s="393"/>
      <c r="H2" s="394"/>
      <c r="I2" s="395"/>
      <c r="J2" s="395"/>
      <c r="K2" s="395"/>
      <c r="L2" s="396"/>
      <c r="N2" s="397" t="s">
        <v>46</v>
      </c>
      <c r="O2" s="398"/>
      <c r="P2" s="398"/>
      <c r="Q2" s="398"/>
      <c r="R2" s="398"/>
      <c r="S2" s="398"/>
      <c r="T2" s="398"/>
      <c r="U2" s="398"/>
      <c r="V2" s="398"/>
      <c r="W2" s="398"/>
      <c r="X2" s="398"/>
      <c r="Y2" s="399"/>
      <c r="AA2" s="400" t="s">
        <v>24</v>
      </c>
      <c r="AB2" s="401"/>
      <c r="AC2" s="401"/>
      <c r="AD2" s="401"/>
      <c r="AE2" s="401"/>
      <c r="AF2" s="401"/>
      <c r="AG2" s="401"/>
      <c r="AH2" s="402"/>
      <c r="AI2" s="402"/>
      <c r="AJ2" s="402"/>
      <c r="AK2" s="402"/>
      <c r="AL2" s="403"/>
    </row>
    <row r="3" spans="1:39" x14ac:dyDescent="0.25">
      <c r="A3" s="387" t="s">
        <v>0</v>
      </c>
      <c r="B3" s="379" t="s">
        <v>1</v>
      </c>
      <c r="C3" s="404" t="s">
        <v>2</v>
      </c>
      <c r="D3" s="404"/>
      <c r="E3" s="404"/>
      <c r="F3" s="404"/>
      <c r="G3" s="404"/>
      <c r="H3" s="248"/>
      <c r="I3" s="248"/>
      <c r="J3" s="383" t="s">
        <v>17</v>
      </c>
      <c r="K3" s="385" t="s">
        <v>25</v>
      </c>
      <c r="L3" s="390" t="s">
        <v>56</v>
      </c>
      <c r="N3" s="304" t="s">
        <v>0</v>
      </c>
      <c r="O3" s="405" t="s">
        <v>1</v>
      </c>
      <c r="P3" s="380" t="s">
        <v>2</v>
      </c>
      <c r="Q3" s="381"/>
      <c r="R3" s="381"/>
      <c r="S3" s="381"/>
      <c r="T3" s="382"/>
      <c r="U3" s="260" t="s">
        <v>26</v>
      </c>
      <c r="V3" s="260"/>
      <c r="W3" s="383" t="s">
        <v>17</v>
      </c>
      <c r="X3" s="385" t="s">
        <v>25</v>
      </c>
      <c r="Y3" s="10"/>
      <c r="AA3" s="387" t="s">
        <v>0</v>
      </c>
      <c r="AB3" s="379" t="s">
        <v>1</v>
      </c>
      <c r="AC3" s="404" t="s">
        <v>2</v>
      </c>
      <c r="AD3" s="404"/>
      <c r="AE3" s="404"/>
      <c r="AF3" s="404"/>
      <c r="AG3" s="404"/>
      <c r="AH3" s="261"/>
      <c r="AI3" s="261"/>
      <c r="AJ3" s="383" t="s">
        <v>17</v>
      </c>
      <c r="AK3" s="385" t="s">
        <v>25</v>
      </c>
      <c r="AL3" s="10"/>
      <c r="AM3" s="388" t="s">
        <v>63</v>
      </c>
    </row>
    <row r="4" spans="1:39" ht="15.75" thickBot="1" x14ac:dyDescent="0.3">
      <c r="A4" s="337"/>
      <c r="B4" s="339"/>
      <c r="C4" s="2" t="s">
        <v>7</v>
      </c>
      <c r="D4" s="2" t="s">
        <v>27</v>
      </c>
      <c r="E4" s="2" t="s">
        <v>9</v>
      </c>
      <c r="F4" s="251" t="s">
        <v>12</v>
      </c>
      <c r="G4" s="2" t="s">
        <v>10</v>
      </c>
      <c r="H4" s="251" t="s">
        <v>11</v>
      </c>
      <c r="I4" s="251" t="s">
        <v>31</v>
      </c>
      <c r="J4" s="384"/>
      <c r="K4" s="386"/>
      <c r="L4" s="391"/>
      <c r="N4" s="407"/>
      <c r="O4" s="406"/>
      <c r="P4" s="2" t="s">
        <v>7</v>
      </c>
      <c r="Q4" s="2" t="s">
        <v>27</v>
      </c>
      <c r="R4" s="2" t="s">
        <v>9</v>
      </c>
      <c r="S4" s="251" t="s">
        <v>12</v>
      </c>
      <c r="T4" s="2" t="s">
        <v>10</v>
      </c>
      <c r="U4" s="251" t="s">
        <v>28</v>
      </c>
      <c r="V4" s="251" t="s">
        <v>31</v>
      </c>
      <c r="W4" s="384"/>
      <c r="X4" s="386"/>
      <c r="Y4" s="262" t="s">
        <v>6</v>
      </c>
      <c r="AA4" s="337"/>
      <c r="AB4" s="339"/>
      <c r="AC4" s="2" t="s">
        <v>7</v>
      </c>
      <c r="AD4" s="2" t="s">
        <v>27</v>
      </c>
      <c r="AE4" s="2" t="s">
        <v>9</v>
      </c>
      <c r="AF4" s="2" t="s">
        <v>12</v>
      </c>
      <c r="AG4" s="2" t="s">
        <v>29</v>
      </c>
      <c r="AH4" s="2" t="s">
        <v>30</v>
      </c>
      <c r="AI4" s="2" t="s">
        <v>31</v>
      </c>
      <c r="AJ4" s="384"/>
      <c r="AK4" s="386"/>
      <c r="AL4" s="262" t="s">
        <v>6</v>
      </c>
      <c r="AM4" s="389"/>
    </row>
    <row r="5" spans="1:39" x14ac:dyDescent="0.25">
      <c r="A5" s="11">
        <v>1</v>
      </c>
      <c r="B5" s="134" t="s">
        <v>87</v>
      </c>
      <c r="C5" s="171">
        <v>51.45</v>
      </c>
      <c r="D5" s="12">
        <v>52.8</v>
      </c>
      <c r="E5" s="12">
        <v>64.95</v>
      </c>
      <c r="F5" s="12"/>
      <c r="G5" s="171">
        <v>32.450000000000003</v>
      </c>
      <c r="H5" s="12">
        <v>33.6</v>
      </c>
      <c r="I5" s="12"/>
      <c r="J5" s="7">
        <v>400</v>
      </c>
      <c r="K5" s="7">
        <v>380</v>
      </c>
      <c r="L5" s="250" t="s">
        <v>125</v>
      </c>
      <c r="N5" s="11">
        <v>1</v>
      </c>
      <c r="O5" s="134" t="s">
        <v>87</v>
      </c>
      <c r="P5" s="171">
        <v>51.8</v>
      </c>
      <c r="Q5" s="12">
        <v>49.85</v>
      </c>
      <c r="R5" s="12">
        <v>58.7</v>
      </c>
      <c r="S5" s="12"/>
      <c r="T5" s="171">
        <v>30</v>
      </c>
      <c r="U5" s="12">
        <v>24.05</v>
      </c>
      <c r="V5" s="12"/>
      <c r="W5" s="12">
        <v>300</v>
      </c>
      <c r="X5" s="12">
        <v>288</v>
      </c>
      <c r="Y5" s="250" t="s">
        <v>126</v>
      </c>
      <c r="AA5" s="11">
        <v>1</v>
      </c>
      <c r="AB5" s="134" t="s">
        <v>87</v>
      </c>
      <c r="AC5" s="171">
        <v>30</v>
      </c>
      <c r="AD5" s="12">
        <v>36.25</v>
      </c>
      <c r="AE5" s="12">
        <v>34.049999999999997</v>
      </c>
      <c r="AF5" s="12"/>
      <c r="AG5" s="171">
        <v>12</v>
      </c>
      <c r="AH5" s="12">
        <v>21.35</v>
      </c>
      <c r="AI5" s="12"/>
      <c r="AJ5" s="185">
        <v>200</v>
      </c>
      <c r="AK5" s="12">
        <v>216</v>
      </c>
      <c r="AL5" s="250" t="s">
        <v>127</v>
      </c>
      <c r="AM5" s="94">
        <v>931</v>
      </c>
    </row>
    <row r="6" spans="1:39" x14ac:dyDescent="0.25">
      <c r="A6" s="9">
        <v>2</v>
      </c>
      <c r="B6" s="18" t="s">
        <v>88</v>
      </c>
      <c r="C6" s="35">
        <v>52.85</v>
      </c>
      <c r="D6" s="35">
        <v>57.05</v>
      </c>
      <c r="E6" s="35">
        <v>68.099999999999994</v>
      </c>
      <c r="F6" s="35">
        <v>15.85</v>
      </c>
      <c r="G6" s="35">
        <v>31.5</v>
      </c>
      <c r="H6" s="35">
        <v>33.25</v>
      </c>
      <c r="I6" s="35"/>
      <c r="J6" s="35">
        <v>400</v>
      </c>
      <c r="K6" s="36">
        <v>413</v>
      </c>
      <c r="L6" s="10" t="s">
        <v>112</v>
      </c>
      <c r="N6" s="9">
        <v>2</v>
      </c>
      <c r="O6" s="18" t="s">
        <v>88</v>
      </c>
      <c r="P6" s="35">
        <v>48.35</v>
      </c>
      <c r="Q6" s="35">
        <v>39.15</v>
      </c>
      <c r="R6" s="35">
        <v>59.6</v>
      </c>
      <c r="S6" s="35">
        <v>26.55</v>
      </c>
      <c r="T6" s="35">
        <v>30</v>
      </c>
      <c r="U6" s="35">
        <v>26.5</v>
      </c>
      <c r="V6" s="35"/>
      <c r="W6" s="4">
        <v>300</v>
      </c>
      <c r="X6" s="4">
        <v>317</v>
      </c>
      <c r="Y6" s="10" t="s">
        <v>112</v>
      </c>
      <c r="AA6" s="9">
        <v>2</v>
      </c>
      <c r="AB6" s="18" t="s">
        <v>88</v>
      </c>
      <c r="AC6" s="35">
        <v>31.6</v>
      </c>
      <c r="AD6" s="35">
        <v>38</v>
      </c>
      <c r="AE6" s="35">
        <v>34.950000000000003</v>
      </c>
      <c r="AF6" s="35">
        <v>11.55</v>
      </c>
      <c r="AG6" s="35">
        <v>12</v>
      </c>
      <c r="AH6" s="35">
        <v>22.2</v>
      </c>
      <c r="AI6" s="35"/>
      <c r="AJ6" s="224">
        <v>200</v>
      </c>
      <c r="AK6" s="36">
        <v>220</v>
      </c>
      <c r="AL6" s="10" t="s">
        <v>112</v>
      </c>
      <c r="AM6" s="92">
        <v>966</v>
      </c>
    </row>
    <row r="7" spans="1:39" x14ac:dyDescent="0.25">
      <c r="A7" s="9">
        <v>3</v>
      </c>
      <c r="B7" s="159" t="s">
        <v>89</v>
      </c>
      <c r="C7" s="4">
        <v>50.25</v>
      </c>
      <c r="D7" s="4">
        <v>56.1</v>
      </c>
      <c r="E7" s="4">
        <v>66.599999999999994</v>
      </c>
      <c r="F7" s="4"/>
      <c r="G7" s="5">
        <v>29.45</v>
      </c>
      <c r="H7" s="5">
        <v>32.25</v>
      </c>
      <c r="I7" s="5"/>
      <c r="J7" s="4">
        <v>400</v>
      </c>
      <c r="K7" s="4">
        <v>419</v>
      </c>
      <c r="L7" s="10" t="s">
        <v>152</v>
      </c>
      <c r="N7" s="9">
        <v>3</v>
      </c>
      <c r="O7" s="159" t="s">
        <v>89</v>
      </c>
      <c r="P7" s="4">
        <v>51.4</v>
      </c>
      <c r="Q7" s="4">
        <v>47</v>
      </c>
      <c r="R7" s="4">
        <v>61.3</v>
      </c>
      <c r="S7" s="4"/>
      <c r="T7" s="5">
        <v>26</v>
      </c>
      <c r="U7" s="5">
        <v>21.35</v>
      </c>
      <c r="V7" s="5"/>
      <c r="W7" s="4">
        <v>300</v>
      </c>
      <c r="X7" s="4">
        <v>302</v>
      </c>
      <c r="Y7" s="10" t="s">
        <v>151</v>
      </c>
      <c r="AA7" s="9">
        <v>3</v>
      </c>
      <c r="AB7" s="159" t="s">
        <v>89</v>
      </c>
      <c r="AC7" s="4">
        <v>29.15</v>
      </c>
      <c r="AD7" s="4">
        <v>34.950000000000003</v>
      </c>
      <c r="AE7" s="4">
        <v>34.799999999999997</v>
      </c>
      <c r="AF7" s="4"/>
      <c r="AG7" s="5">
        <v>12</v>
      </c>
      <c r="AH7" s="5">
        <v>18.75</v>
      </c>
      <c r="AI7" s="5"/>
      <c r="AJ7" s="182">
        <v>200</v>
      </c>
      <c r="AK7" s="4">
        <v>223</v>
      </c>
      <c r="AL7" s="10" t="s">
        <v>112</v>
      </c>
      <c r="AM7" s="92">
        <v>952</v>
      </c>
    </row>
    <row r="8" spans="1:39" x14ac:dyDescent="0.25">
      <c r="A8" s="9">
        <v>4</v>
      </c>
      <c r="B8" s="159" t="s">
        <v>90</v>
      </c>
      <c r="C8" s="4">
        <v>48.5</v>
      </c>
      <c r="D8" s="4">
        <v>56.65</v>
      </c>
      <c r="E8" s="4">
        <v>66.05</v>
      </c>
      <c r="F8" s="4">
        <v>14.65</v>
      </c>
      <c r="G8" s="5">
        <v>29.85</v>
      </c>
      <c r="H8" s="5">
        <v>31.85</v>
      </c>
      <c r="I8" s="5"/>
      <c r="J8" s="4">
        <v>400</v>
      </c>
      <c r="K8" s="4">
        <v>422</v>
      </c>
      <c r="L8" s="10" t="s">
        <v>161</v>
      </c>
      <c r="N8" s="9">
        <v>4</v>
      </c>
      <c r="O8" s="159" t="s">
        <v>90</v>
      </c>
      <c r="P8" s="4">
        <v>49.8</v>
      </c>
      <c r="Q8" s="4">
        <v>60</v>
      </c>
      <c r="R8" s="4">
        <v>47.2</v>
      </c>
      <c r="S8" s="4">
        <v>23.1</v>
      </c>
      <c r="T8" s="5">
        <v>30</v>
      </c>
      <c r="U8" s="5">
        <v>23.95</v>
      </c>
      <c r="V8" s="5"/>
      <c r="W8" s="4">
        <v>300</v>
      </c>
      <c r="X8" s="4">
        <v>314</v>
      </c>
      <c r="Y8" s="10" t="s">
        <v>160</v>
      </c>
      <c r="AA8" s="9">
        <v>4</v>
      </c>
      <c r="AB8" s="159" t="s">
        <v>90</v>
      </c>
      <c r="AC8" s="4">
        <v>30.45</v>
      </c>
      <c r="AD8" s="4">
        <v>34.4</v>
      </c>
      <c r="AE8" s="4">
        <v>34.65</v>
      </c>
      <c r="AF8" s="4">
        <v>10.8</v>
      </c>
      <c r="AG8" s="5">
        <v>12</v>
      </c>
      <c r="AH8" s="5">
        <v>14.4</v>
      </c>
      <c r="AI8" s="5"/>
      <c r="AJ8" s="4">
        <v>200</v>
      </c>
      <c r="AK8" s="4">
        <v>215</v>
      </c>
      <c r="AL8" s="10" t="s">
        <v>112</v>
      </c>
      <c r="AM8" s="241">
        <v>965</v>
      </c>
    </row>
    <row r="9" spans="1:39" x14ac:dyDescent="0.25">
      <c r="A9" s="9">
        <v>5</v>
      </c>
      <c r="B9" s="18" t="s">
        <v>91</v>
      </c>
      <c r="C9" s="4">
        <v>44</v>
      </c>
      <c r="D9" s="4"/>
      <c r="E9" s="4">
        <v>40.9</v>
      </c>
      <c r="F9" s="4"/>
      <c r="G9" s="5">
        <v>32.200000000000003</v>
      </c>
      <c r="H9" s="57">
        <v>22.05</v>
      </c>
      <c r="I9" s="5"/>
      <c r="J9" s="4">
        <v>250</v>
      </c>
      <c r="K9" s="4">
        <v>160</v>
      </c>
      <c r="L9" s="47" t="s">
        <v>174</v>
      </c>
      <c r="N9" s="9">
        <v>5</v>
      </c>
      <c r="O9" s="18" t="s">
        <v>91</v>
      </c>
      <c r="P9" s="4">
        <v>55.65</v>
      </c>
      <c r="Q9" s="4"/>
      <c r="R9" s="4">
        <v>44.45</v>
      </c>
      <c r="S9" s="4"/>
      <c r="T9" s="5">
        <v>25.75</v>
      </c>
      <c r="U9" s="57">
        <v>16.05</v>
      </c>
      <c r="V9" s="5"/>
      <c r="W9" s="4">
        <v>250</v>
      </c>
      <c r="X9" s="4">
        <v>215</v>
      </c>
      <c r="Y9" s="47" t="s">
        <v>175</v>
      </c>
      <c r="AA9" s="9">
        <v>5</v>
      </c>
      <c r="AB9" s="18" t="s">
        <v>91</v>
      </c>
      <c r="AC9" s="4">
        <v>39.5</v>
      </c>
      <c r="AD9" s="4"/>
      <c r="AE9" s="4">
        <v>34.85</v>
      </c>
      <c r="AF9" s="4"/>
      <c r="AG9" s="5">
        <v>28</v>
      </c>
      <c r="AH9" s="57">
        <v>19.25</v>
      </c>
      <c r="AI9" s="5"/>
      <c r="AJ9" s="182">
        <v>200</v>
      </c>
      <c r="AK9" s="4">
        <v>180</v>
      </c>
      <c r="AL9" s="47" t="s">
        <v>176</v>
      </c>
      <c r="AM9" s="241">
        <v>646</v>
      </c>
    </row>
    <row r="10" spans="1:39" x14ac:dyDescent="0.25">
      <c r="A10" s="9">
        <v>6</v>
      </c>
      <c r="B10" s="159" t="s">
        <v>92</v>
      </c>
      <c r="C10" s="4">
        <v>47.1</v>
      </c>
      <c r="D10" s="4">
        <v>55.1</v>
      </c>
      <c r="E10" s="4">
        <v>62.45</v>
      </c>
      <c r="F10" s="4"/>
      <c r="G10" s="5">
        <v>24.25</v>
      </c>
      <c r="H10" s="5">
        <v>35.15</v>
      </c>
      <c r="I10" s="5"/>
      <c r="J10" s="4">
        <v>400</v>
      </c>
      <c r="K10" s="4">
        <v>349</v>
      </c>
      <c r="L10" s="50"/>
      <c r="N10" s="9">
        <v>6</v>
      </c>
      <c r="O10" s="159" t="s">
        <v>92</v>
      </c>
      <c r="P10" s="4">
        <v>79.099999999999994</v>
      </c>
      <c r="Q10" s="4">
        <v>58.1</v>
      </c>
      <c r="R10" s="4">
        <v>62.65</v>
      </c>
      <c r="S10" s="4"/>
      <c r="T10" s="5">
        <v>30</v>
      </c>
      <c r="U10" s="5">
        <v>25.32</v>
      </c>
      <c r="V10" s="5"/>
      <c r="W10" s="4">
        <v>300</v>
      </c>
      <c r="X10" s="4">
        <v>268</v>
      </c>
      <c r="Y10" s="50" t="s">
        <v>112</v>
      </c>
      <c r="AA10" s="9">
        <v>6</v>
      </c>
      <c r="AB10" s="159" t="s">
        <v>92</v>
      </c>
      <c r="AC10" s="4">
        <v>429.45</v>
      </c>
      <c r="AD10" s="4">
        <v>34.85</v>
      </c>
      <c r="AE10" s="4">
        <v>38.5</v>
      </c>
      <c r="AF10" s="4"/>
      <c r="AG10" s="5">
        <v>12</v>
      </c>
      <c r="AH10" s="5">
        <v>18.5</v>
      </c>
      <c r="AI10" s="5"/>
      <c r="AJ10" s="182">
        <v>200</v>
      </c>
      <c r="AK10" s="4">
        <v>213</v>
      </c>
      <c r="AL10" s="50"/>
      <c r="AM10" s="241">
        <v>946</v>
      </c>
    </row>
    <row r="11" spans="1:39" x14ac:dyDescent="0.25">
      <c r="A11" s="9">
        <v>7</v>
      </c>
      <c r="B11" s="18" t="s">
        <v>93</v>
      </c>
      <c r="C11" s="4">
        <v>47.7</v>
      </c>
      <c r="D11" s="4">
        <v>56.5</v>
      </c>
      <c r="E11" s="4">
        <v>62.3</v>
      </c>
      <c r="F11" s="4">
        <v>14.8</v>
      </c>
      <c r="G11" s="5">
        <v>30.7</v>
      </c>
      <c r="H11" s="5">
        <v>34.799999999999997</v>
      </c>
      <c r="I11" s="5"/>
      <c r="J11" s="4">
        <v>400</v>
      </c>
      <c r="K11" s="4">
        <v>419</v>
      </c>
      <c r="L11" s="50" t="s">
        <v>112</v>
      </c>
      <c r="N11" s="9">
        <v>7</v>
      </c>
      <c r="O11" s="18" t="s">
        <v>93</v>
      </c>
      <c r="P11" s="4">
        <v>60.1</v>
      </c>
      <c r="Q11" s="4">
        <v>38</v>
      </c>
      <c r="R11" s="4">
        <v>60.1</v>
      </c>
      <c r="S11" s="4">
        <v>17.45</v>
      </c>
      <c r="T11" s="5">
        <v>30</v>
      </c>
      <c r="U11" s="5">
        <v>25.15</v>
      </c>
      <c r="V11" s="5"/>
      <c r="W11" s="4">
        <v>300</v>
      </c>
      <c r="X11" s="4">
        <v>312</v>
      </c>
      <c r="Y11" s="50" t="s">
        <v>192</v>
      </c>
      <c r="AA11" s="9">
        <v>7</v>
      </c>
      <c r="AB11" s="18" t="s">
        <v>93</v>
      </c>
      <c r="AC11" s="4">
        <v>29.65</v>
      </c>
      <c r="AD11" s="4">
        <v>36.700000000000003</v>
      </c>
      <c r="AE11" s="4">
        <v>34.549999999999997</v>
      </c>
      <c r="AF11" s="4">
        <v>12.1</v>
      </c>
      <c r="AG11" s="5">
        <v>12</v>
      </c>
      <c r="AH11" s="5">
        <v>20.85</v>
      </c>
      <c r="AI11" s="5"/>
      <c r="AJ11" s="182">
        <v>200</v>
      </c>
      <c r="AK11" s="4">
        <v>184</v>
      </c>
      <c r="AL11" s="50" t="s">
        <v>191</v>
      </c>
      <c r="AM11" s="241">
        <v>978</v>
      </c>
    </row>
    <row r="12" spans="1:39" x14ac:dyDescent="0.25">
      <c r="A12" s="9">
        <v>8</v>
      </c>
      <c r="B12" s="159" t="s">
        <v>94</v>
      </c>
      <c r="C12" s="4">
        <v>46.1</v>
      </c>
      <c r="D12" s="4">
        <v>57.9</v>
      </c>
      <c r="E12" s="4">
        <v>63.9</v>
      </c>
      <c r="F12" s="4"/>
      <c r="G12" s="5">
        <v>28.4</v>
      </c>
      <c r="H12" s="5">
        <v>32.15</v>
      </c>
      <c r="I12" s="5"/>
      <c r="J12" s="12">
        <v>400</v>
      </c>
      <c r="K12" s="4">
        <v>323</v>
      </c>
      <c r="L12" s="50" t="s">
        <v>202</v>
      </c>
      <c r="N12" s="9">
        <v>8</v>
      </c>
      <c r="O12" s="159" t="s">
        <v>94</v>
      </c>
      <c r="P12" s="4">
        <v>59.3</v>
      </c>
      <c r="Q12" s="4">
        <v>63.75</v>
      </c>
      <c r="R12" s="4">
        <v>64.25</v>
      </c>
      <c r="S12" s="4"/>
      <c r="T12" s="5">
        <v>26</v>
      </c>
      <c r="U12" s="5">
        <v>25</v>
      </c>
      <c r="V12" s="5"/>
      <c r="W12" s="12">
        <v>300</v>
      </c>
      <c r="X12" s="4">
        <v>289</v>
      </c>
      <c r="Y12" s="50" t="s">
        <v>203</v>
      </c>
      <c r="AA12" s="9">
        <v>8</v>
      </c>
      <c r="AB12" s="159" t="s">
        <v>94</v>
      </c>
      <c r="AC12" s="4">
        <v>29.2</v>
      </c>
      <c r="AD12" s="4">
        <v>35.200000000000003</v>
      </c>
      <c r="AE12" s="4">
        <v>37.200000000000003</v>
      </c>
      <c r="AF12" s="4"/>
      <c r="AG12" s="5">
        <v>12</v>
      </c>
      <c r="AH12" s="5">
        <v>19.350000000000001</v>
      </c>
      <c r="AI12" s="5"/>
      <c r="AJ12" s="185">
        <v>200</v>
      </c>
      <c r="AK12" s="4">
        <v>212</v>
      </c>
      <c r="AL12" s="50" t="s">
        <v>204</v>
      </c>
      <c r="AM12" s="241">
        <v>907</v>
      </c>
    </row>
    <row r="13" spans="1:39" x14ac:dyDescent="0.25">
      <c r="A13" s="9">
        <v>9</v>
      </c>
      <c r="B13" s="18" t="s">
        <v>95</v>
      </c>
      <c r="C13" s="4">
        <v>48</v>
      </c>
      <c r="D13" s="4">
        <v>60.2</v>
      </c>
      <c r="E13" s="4">
        <v>65.7</v>
      </c>
      <c r="F13" s="4">
        <v>13.25</v>
      </c>
      <c r="G13" s="5">
        <v>25.6</v>
      </c>
      <c r="H13" s="5">
        <v>32.049999999999997</v>
      </c>
      <c r="I13" s="5"/>
      <c r="J13" s="12">
        <v>400</v>
      </c>
      <c r="K13" s="4">
        <v>373</v>
      </c>
      <c r="L13" s="10" t="s">
        <v>215</v>
      </c>
      <c r="N13" s="9">
        <v>9</v>
      </c>
      <c r="O13" s="18" t="s">
        <v>95</v>
      </c>
      <c r="P13" s="4">
        <v>60.25</v>
      </c>
      <c r="Q13" s="4">
        <v>58.95</v>
      </c>
      <c r="R13" s="4">
        <v>56.2</v>
      </c>
      <c r="S13" s="4">
        <v>26.6</v>
      </c>
      <c r="T13" s="5">
        <v>30</v>
      </c>
      <c r="U13" s="5">
        <v>25.8</v>
      </c>
      <c r="V13" s="5"/>
      <c r="W13" s="12">
        <v>300</v>
      </c>
      <c r="X13" s="4">
        <v>302</v>
      </c>
      <c r="Y13" s="10" t="s">
        <v>214</v>
      </c>
      <c r="AA13" s="9">
        <v>9</v>
      </c>
      <c r="AB13" s="18" t="s">
        <v>95</v>
      </c>
      <c r="AC13" s="4">
        <v>29.6</v>
      </c>
      <c r="AD13" s="4">
        <v>35.299999999999997</v>
      </c>
      <c r="AE13" s="4">
        <v>36.25</v>
      </c>
      <c r="AF13" s="4"/>
      <c r="AG13" s="5">
        <v>12</v>
      </c>
      <c r="AH13" s="5">
        <v>20.14</v>
      </c>
      <c r="AI13" s="5"/>
      <c r="AJ13" s="185">
        <v>200</v>
      </c>
      <c r="AK13" s="4">
        <v>207</v>
      </c>
      <c r="AL13" s="10" t="s">
        <v>213</v>
      </c>
      <c r="AM13" s="241">
        <v>945</v>
      </c>
    </row>
    <row r="14" spans="1:39" x14ac:dyDescent="0.25">
      <c r="A14" s="9">
        <v>10</v>
      </c>
      <c r="B14" s="159" t="s">
        <v>96</v>
      </c>
      <c r="C14" s="5">
        <v>39.9</v>
      </c>
      <c r="D14" s="5">
        <v>36.799999999999997</v>
      </c>
      <c r="E14" s="5">
        <v>35.85</v>
      </c>
      <c r="F14" s="5"/>
      <c r="G14" s="5">
        <v>14.4</v>
      </c>
      <c r="H14" s="5">
        <v>21.25</v>
      </c>
      <c r="I14" s="5"/>
      <c r="J14" s="12">
        <v>200</v>
      </c>
      <c r="K14" s="4">
        <v>228</v>
      </c>
      <c r="L14" s="10" t="s">
        <v>225</v>
      </c>
      <c r="N14" s="9">
        <v>10</v>
      </c>
      <c r="O14" s="159" t="s">
        <v>96</v>
      </c>
      <c r="P14" s="5">
        <v>44.95</v>
      </c>
      <c r="Q14" s="5"/>
      <c r="R14" s="5">
        <v>45.85</v>
      </c>
      <c r="S14" s="5"/>
      <c r="T14" s="5">
        <v>16</v>
      </c>
      <c r="U14" s="5">
        <v>14.05</v>
      </c>
      <c r="V14" s="5"/>
      <c r="W14" s="12">
        <v>200</v>
      </c>
      <c r="X14" s="4">
        <v>190</v>
      </c>
      <c r="Y14" s="10" t="s">
        <v>226</v>
      </c>
      <c r="AA14" s="9">
        <v>10</v>
      </c>
      <c r="AB14" s="159" t="s">
        <v>96</v>
      </c>
      <c r="AC14" s="5">
        <v>33.700000000000003</v>
      </c>
      <c r="AD14" s="5">
        <v>35.65</v>
      </c>
      <c r="AE14" s="5">
        <v>35.049999999999997</v>
      </c>
      <c r="AF14" s="5"/>
      <c r="AG14" s="5">
        <v>28</v>
      </c>
      <c r="AH14" s="5">
        <v>17.7</v>
      </c>
      <c r="AI14" s="5"/>
      <c r="AJ14" s="185">
        <v>200</v>
      </c>
      <c r="AK14" s="4">
        <v>187</v>
      </c>
      <c r="AL14" s="10" t="s">
        <v>112</v>
      </c>
      <c r="AM14" s="241">
        <v>676</v>
      </c>
    </row>
    <row r="15" spans="1:39" x14ac:dyDescent="0.25">
      <c r="A15" s="9">
        <v>11</v>
      </c>
      <c r="B15" s="18" t="s">
        <v>97</v>
      </c>
      <c r="C15" s="5">
        <v>49.15</v>
      </c>
      <c r="D15" s="5">
        <v>53.8</v>
      </c>
      <c r="E15" s="5">
        <v>65.5</v>
      </c>
      <c r="F15" s="5"/>
      <c r="G15" s="5">
        <v>27.75</v>
      </c>
      <c r="H15" s="5">
        <v>22.8</v>
      </c>
      <c r="I15" s="5"/>
      <c r="J15" s="12">
        <v>400</v>
      </c>
      <c r="K15" s="4">
        <v>365</v>
      </c>
      <c r="L15" s="10" t="s">
        <v>231</v>
      </c>
      <c r="N15" s="9">
        <v>11</v>
      </c>
      <c r="O15" s="18" t="s">
        <v>97</v>
      </c>
      <c r="P15" s="5">
        <v>50.85</v>
      </c>
      <c r="Q15" s="5">
        <v>62.5</v>
      </c>
      <c r="R15" s="5">
        <v>59.5</v>
      </c>
      <c r="S15" s="5"/>
      <c r="T15" s="5">
        <v>25</v>
      </c>
      <c r="U15" s="5">
        <v>25.95</v>
      </c>
      <c r="V15" s="5"/>
      <c r="W15" s="12">
        <v>300</v>
      </c>
      <c r="X15" s="4">
        <v>289</v>
      </c>
      <c r="Y15" s="10" t="s">
        <v>230</v>
      </c>
      <c r="AA15" s="9">
        <v>11</v>
      </c>
      <c r="AB15" s="18" t="s">
        <v>97</v>
      </c>
      <c r="AC15" s="5">
        <v>30.05</v>
      </c>
      <c r="AD15" s="5">
        <v>38.25</v>
      </c>
      <c r="AE15" s="5">
        <v>36.4</v>
      </c>
      <c r="AF15" s="5"/>
      <c r="AG15" s="5">
        <v>12</v>
      </c>
      <c r="AH15" s="5">
        <v>20.65</v>
      </c>
      <c r="AI15" s="5"/>
      <c r="AJ15" s="185">
        <v>200</v>
      </c>
      <c r="AK15" s="4">
        <v>211</v>
      </c>
      <c r="AL15" s="10" t="s">
        <v>112</v>
      </c>
      <c r="AM15" s="241">
        <v>960</v>
      </c>
    </row>
    <row r="16" spans="1:39" x14ac:dyDescent="0.25">
      <c r="A16" s="9">
        <v>12</v>
      </c>
      <c r="B16" s="159" t="s">
        <v>98</v>
      </c>
      <c r="C16" s="5">
        <v>47.2</v>
      </c>
      <c r="D16" s="5">
        <v>56.65</v>
      </c>
      <c r="E16" s="5">
        <v>70.05</v>
      </c>
      <c r="F16" s="5">
        <v>15.9</v>
      </c>
      <c r="G16" s="5">
        <v>30.6</v>
      </c>
      <c r="H16" s="5">
        <v>22.85</v>
      </c>
      <c r="I16" s="5"/>
      <c r="J16" s="12">
        <v>400</v>
      </c>
      <c r="K16" s="4">
        <v>372</v>
      </c>
      <c r="L16" s="50" t="s">
        <v>242</v>
      </c>
      <c r="N16" s="9">
        <v>12</v>
      </c>
      <c r="O16" s="159" t="s">
        <v>98</v>
      </c>
      <c r="P16" s="5">
        <v>60</v>
      </c>
      <c r="Q16" s="5">
        <v>42.1</v>
      </c>
      <c r="R16" s="5">
        <v>67.05</v>
      </c>
      <c r="S16" s="5">
        <v>20.5</v>
      </c>
      <c r="T16" s="5">
        <v>25</v>
      </c>
      <c r="U16" s="5">
        <v>25.9</v>
      </c>
      <c r="V16" s="5"/>
      <c r="W16" s="12">
        <v>300</v>
      </c>
      <c r="X16" s="4">
        <v>249</v>
      </c>
      <c r="Y16" s="50" t="s">
        <v>241</v>
      </c>
      <c r="AA16" s="9">
        <v>12</v>
      </c>
      <c r="AB16" s="159" t="s">
        <v>98</v>
      </c>
      <c r="AC16" s="5">
        <v>32.15</v>
      </c>
      <c r="AD16" s="5">
        <v>34.75</v>
      </c>
      <c r="AE16" s="5">
        <v>37.25</v>
      </c>
      <c r="AF16" s="5">
        <v>12.05</v>
      </c>
      <c r="AG16" s="5">
        <v>12</v>
      </c>
      <c r="AH16" s="5">
        <v>18.399999999999999</v>
      </c>
      <c r="AI16" s="5"/>
      <c r="AJ16" s="12">
        <v>200</v>
      </c>
      <c r="AK16" s="4">
        <v>207</v>
      </c>
      <c r="AL16" s="50" t="s">
        <v>240</v>
      </c>
      <c r="AM16" s="241">
        <v>926</v>
      </c>
    </row>
    <row r="17" spans="1:39" x14ac:dyDescent="0.25">
      <c r="A17" s="9">
        <v>13</v>
      </c>
      <c r="B17" s="18" t="s">
        <v>99</v>
      </c>
      <c r="C17" s="4">
        <v>48.8</v>
      </c>
      <c r="D17" s="5">
        <v>57.5</v>
      </c>
      <c r="E17" s="5">
        <v>65.849999999999994</v>
      </c>
      <c r="F17" s="5"/>
      <c r="G17" s="5">
        <v>30.3</v>
      </c>
      <c r="H17" s="5">
        <v>32.450000000000003</v>
      </c>
      <c r="I17" s="5"/>
      <c r="J17" s="46">
        <v>400</v>
      </c>
      <c r="K17" s="4">
        <v>337</v>
      </c>
      <c r="L17" s="50" t="s">
        <v>246</v>
      </c>
      <c r="N17" s="9">
        <v>13</v>
      </c>
      <c r="O17" s="18" t="s">
        <v>99</v>
      </c>
      <c r="P17" s="4">
        <v>52.75</v>
      </c>
      <c r="Q17" s="5">
        <v>65.25</v>
      </c>
      <c r="R17" s="5">
        <v>58.25</v>
      </c>
      <c r="S17" s="5"/>
      <c r="T17" s="5">
        <v>25</v>
      </c>
      <c r="U17" s="5">
        <v>24.75</v>
      </c>
      <c r="V17" s="5"/>
      <c r="W17" s="46">
        <v>300</v>
      </c>
      <c r="X17" s="4">
        <v>290</v>
      </c>
      <c r="Y17" s="50" t="s">
        <v>247</v>
      </c>
      <c r="AA17" s="9">
        <v>13</v>
      </c>
      <c r="AB17" s="18" t="s">
        <v>99</v>
      </c>
      <c r="AC17" s="4">
        <v>30.5</v>
      </c>
      <c r="AD17" s="5">
        <v>34.950000000000003</v>
      </c>
      <c r="AE17" s="5">
        <v>35.25</v>
      </c>
      <c r="AF17" s="5"/>
      <c r="AG17" s="5">
        <v>12</v>
      </c>
      <c r="AH17" s="5">
        <v>17.899999999999999</v>
      </c>
      <c r="AI17" s="5"/>
      <c r="AJ17" s="46">
        <v>200</v>
      </c>
      <c r="AK17" s="4">
        <v>201</v>
      </c>
      <c r="AL17" s="50" t="s">
        <v>112</v>
      </c>
      <c r="AM17" s="241">
        <v>872</v>
      </c>
    </row>
    <row r="18" spans="1:39" x14ac:dyDescent="0.25">
      <c r="A18" s="9">
        <v>14</v>
      </c>
      <c r="B18" s="159" t="s">
        <v>100</v>
      </c>
      <c r="C18" s="5">
        <v>47.8</v>
      </c>
      <c r="D18" s="5">
        <v>58.2</v>
      </c>
      <c r="E18" s="5">
        <v>66.45</v>
      </c>
      <c r="F18" s="5">
        <v>11.75</v>
      </c>
      <c r="G18" s="5">
        <v>29.9</v>
      </c>
      <c r="H18" s="5">
        <v>30.6</v>
      </c>
      <c r="I18" s="5"/>
      <c r="J18" s="46">
        <v>400</v>
      </c>
      <c r="K18" s="4">
        <v>387</v>
      </c>
      <c r="L18" s="50" t="s">
        <v>263</v>
      </c>
      <c r="N18" s="9">
        <v>14</v>
      </c>
      <c r="O18" s="159" t="s">
        <v>100</v>
      </c>
      <c r="P18" s="5">
        <v>65.25</v>
      </c>
      <c r="Q18" s="5">
        <v>63.05</v>
      </c>
      <c r="R18" s="5">
        <v>67.599999999999994</v>
      </c>
      <c r="S18" s="5">
        <v>28.7</v>
      </c>
      <c r="T18" s="5">
        <v>28</v>
      </c>
      <c r="U18" s="5">
        <v>23.85</v>
      </c>
      <c r="V18" s="5"/>
      <c r="W18" s="46">
        <v>300</v>
      </c>
      <c r="X18" s="4">
        <v>305</v>
      </c>
      <c r="Y18" s="50" t="s">
        <v>251</v>
      </c>
      <c r="AA18" s="9">
        <v>14</v>
      </c>
      <c r="AB18" s="159" t="s">
        <v>100</v>
      </c>
      <c r="AC18" s="5">
        <v>29</v>
      </c>
      <c r="AD18" s="5">
        <v>34.700000000000003</v>
      </c>
      <c r="AE18" s="5">
        <v>35.200000000000003</v>
      </c>
      <c r="AF18" s="5">
        <v>11.6</v>
      </c>
      <c r="AG18" s="5">
        <v>12.5</v>
      </c>
      <c r="AH18" s="5">
        <v>16.600000000000001</v>
      </c>
      <c r="AI18" s="5"/>
      <c r="AJ18" s="46">
        <v>200</v>
      </c>
      <c r="AK18" s="4">
        <v>203</v>
      </c>
      <c r="AL18" s="50" t="s">
        <v>250</v>
      </c>
      <c r="AM18" s="241">
        <v>922</v>
      </c>
    </row>
    <row r="19" spans="1:39" x14ac:dyDescent="0.25">
      <c r="A19" s="9">
        <v>15</v>
      </c>
      <c r="B19" s="18" t="s">
        <v>101</v>
      </c>
      <c r="C19" s="4">
        <v>46.35</v>
      </c>
      <c r="D19" s="4"/>
      <c r="E19" s="4">
        <v>37</v>
      </c>
      <c r="F19" s="4"/>
      <c r="G19" s="4">
        <v>35.9</v>
      </c>
      <c r="H19" s="4">
        <v>18.25</v>
      </c>
      <c r="I19" s="4"/>
      <c r="J19" s="46">
        <v>200</v>
      </c>
      <c r="K19" s="4">
        <v>216</v>
      </c>
      <c r="L19" s="50" t="s">
        <v>262</v>
      </c>
      <c r="N19" s="9">
        <v>15</v>
      </c>
      <c r="O19" s="18" t="s">
        <v>101</v>
      </c>
      <c r="P19" s="4">
        <v>48.3</v>
      </c>
      <c r="Q19" s="4"/>
      <c r="R19" s="4">
        <v>46.9</v>
      </c>
      <c r="S19" s="4"/>
      <c r="T19" s="4">
        <v>11.55</v>
      </c>
      <c r="U19" s="4">
        <v>18.05</v>
      </c>
      <c r="V19" s="4"/>
      <c r="W19" s="46">
        <v>200</v>
      </c>
      <c r="X19" s="4">
        <v>228</v>
      </c>
      <c r="Y19" s="50" t="s">
        <v>261</v>
      </c>
      <c r="AA19" s="9">
        <v>15</v>
      </c>
      <c r="AB19" s="18" t="s">
        <v>101</v>
      </c>
      <c r="AC19" s="4">
        <v>39.799999999999997</v>
      </c>
      <c r="AD19" s="4"/>
      <c r="AE19" s="4">
        <v>34.6</v>
      </c>
      <c r="AF19" s="4"/>
      <c r="AG19" s="4">
        <v>26</v>
      </c>
      <c r="AH19" s="4">
        <v>21.4</v>
      </c>
      <c r="AI19" s="4"/>
      <c r="AJ19" s="46">
        <v>200</v>
      </c>
      <c r="AK19" s="4">
        <v>157</v>
      </c>
      <c r="AL19" s="50" t="s">
        <v>276</v>
      </c>
      <c r="AM19" s="241">
        <v>655</v>
      </c>
    </row>
    <row r="20" spans="1:39" x14ac:dyDescent="0.25">
      <c r="A20" s="9">
        <v>16</v>
      </c>
      <c r="B20" s="159" t="s">
        <v>102</v>
      </c>
      <c r="C20" s="5">
        <v>45.85</v>
      </c>
      <c r="D20" s="5">
        <v>56.45</v>
      </c>
      <c r="E20" s="5">
        <v>62.35</v>
      </c>
      <c r="F20" s="5"/>
      <c r="G20" s="5">
        <v>30</v>
      </c>
      <c r="H20" s="5">
        <v>29.75</v>
      </c>
      <c r="I20" s="5"/>
      <c r="J20" s="46">
        <v>400</v>
      </c>
      <c r="K20" s="4">
        <v>355</v>
      </c>
      <c r="L20" s="10" t="s">
        <v>274</v>
      </c>
      <c r="N20" s="9">
        <v>16</v>
      </c>
      <c r="O20" s="159" t="s">
        <v>102</v>
      </c>
      <c r="P20" s="5">
        <v>58.5</v>
      </c>
      <c r="Q20" s="5">
        <v>45</v>
      </c>
      <c r="R20" s="5">
        <v>64.7</v>
      </c>
      <c r="S20" s="5"/>
      <c r="T20" s="5">
        <v>28</v>
      </c>
      <c r="U20" s="5">
        <v>26.9</v>
      </c>
      <c r="V20" s="5"/>
      <c r="W20" s="46">
        <v>300</v>
      </c>
      <c r="X20" s="4">
        <v>272</v>
      </c>
      <c r="Y20" s="10" t="s">
        <v>275</v>
      </c>
      <c r="AA20" s="9">
        <v>16</v>
      </c>
      <c r="AB20" s="159" t="s">
        <v>102</v>
      </c>
      <c r="AC20" s="5">
        <v>26.9</v>
      </c>
      <c r="AD20" s="5">
        <v>37.700000000000003</v>
      </c>
      <c r="AE20" s="5">
        <v>36</v>
      </c>
      <c r="AF20" s="5"/>
      <c r="AG20" s="5">
        <v>12</v>
      </c>
      <c r="AH20" s="5">
        <v>19.899999999999999</v>
      </c>
      <c r="AI20" s="5"/>
      <c r="AJ20" s="46">
        <v>200</v>
      </c>
      <c r="AK20" s="4">
        <v>207</v>
      </c>
      <c r="AL20" s="10" t="s">
        <v>112</v>
      </c>
      <c r="AM20" s="241">
        <v>958</v>
      </c>
    </row>
    <row r="21" spans="1:39" x14ac:dyDescent="0.25">
      <c r="A21" s="9">
        <v>17</v>
      </c>
      <c r="B21" s="18" t="s">
        <v>103</v>
      </c>
      <c r="C21" s="5">
        <v>47.75</v>
      </c>
      <c r="D21" s="5">
        <v>54.85</v>
      </c>
      <c r="E21" s="5">
        <v>60.95</v>
      </c>
      <c r="F21" s="5">
        <v>16.5</v>
      </c>
      <c r="G21" s="5">
        <v>27.65</v>
      </c>
      <c r="H21" s="5">
        <v>32.200000000000003</v>
      </c>
      <c r="I21" s="5"/>
      <c r="J21" s="46">
        <v>400</v>
      </c>
      <c r="K21" s="4">
        <v>420</v>
      </c>
      <c r="L21" s="50" t="s">
        <v>288</v>
      </c>
      <c r="N21" s="9">
        <v>17</v>
      </c>
      <c r="O21" s="18" t="s">
        <v>103</v>
      </c>
      <c r="P21" s="5">
        <v>47.5</v>
      </c>
      <c r="Q21" s="5">
        <v>40.75</v>
      </c>
      <c r="R21" s="5">
        <v>58.6</v>
      </c>
      <c r="S21" s="5">
        <v>15.6</v>
      </c>
      <c r="T21" s="5">
        <v>28</v>
      </c>
      <c r="U21" s="5">
        <v>23.25</v>
      </c>
      <c r="V21" s="5"/>
      <c r="W21" s="46">
        <v>300</v>
      </c>
      <c r="X21" s="4">
        <v>303</v>
      </c>
      <c r="Y21" s="50" t="s">
        <v>287</v>
      </c>
      <c r="AA21" s="9">
        <v>17</v>
      </c>
      <c r="AB21" s="18" t="s">
        <v>103</v>
      </c>
      <c r="AC21" s="5">
        <v>29.6</v>
      </c>
      <c r="AD21" s="5">
        <v>35.200000000000003</v>
      </c>
      <c r="AE21" s="5">
        <v>38.049999999999997</v>
      </c>
      <c r="AF21" s="5">
        <v>12.05</v>
      </c>
      <c r="AG21" s="5">
        <v>12</v>
      </c>
      <c r="AH21" s="5">
        <v>15.45</v>
      </c>
      <c r="AI21" s="5"/>
      <c r="AJ21" s="46">
        <v>200</v>
      </c>
      <c r="AK21" s="4">
        <v>230</v>
      </c>
      <c r="AL21" s="50" t="s">
        <v>286</v>
      </c>
      <c r="AM21" s="241">
        <v>996</v>
      </c>
    </row>
    <row r="22" spans="1:39" x14ac:dyDescent="0.25">
      <c r="A22" s="9">
        <v>18</v>
      </c>
      <c r="B22" s="18" t="s">
        <v>104</v>
      </c>
      <c r="C22" s="5">
        <v>47.55</v>
      </c>
      <c r="D22" s="5">
        <v>51.7</v>
      </c>
      <c r="E22" s="5">
        <v>65.150000000000006</v>
      </c>
      <c r="F22" s="5"/>
      <c r="G22" s="5">
        <v>34.1</v>
      </c>
      <c r="H22" s="5">
        <v>15.5</v>
      </c>
      <c r="I22" s="5"/>
      <c r="J22" s="4">
        <v>400</v>
      </c>
      <c r="K22" s="4">
        <v>373</v>
      </c>
      <c r="L22" s="10" t="s">
        <v>296</v>
      </c>
      <c r="N22" s="9">
        <v>18</v>
      </c>
      <c r="O22" s="18" t="s">
        <v>104</v>
      </c>
      <c r="P22" s="5">
        <v>46.85</v>
      </c>
      <c r="Q22" s="5">
        <v>38</v>
      </c>
      <c r="R22" s="5">
        <v>52.35</v>
      </c>
      <c r="S22" s="5"/>
      <c r="T22" s="5">
        <v>25</v>
      </c>
      <c r="U22" s="5">
        <v>22</v>
      </c>
      <c r="V22" s="5"/>
      <c r="W22" s="4">
        <v>300</v>
      </c>
      <c r="X22" s="4">
        <v>267</v>
      </c>
      <c r="Y22" s="10" t="s">
        <v>295</v>
      </c>
      <c r="AA22" s="9">
        <v>18</v>
      </c>
      <c r="AB22" s="18" t="s">
        <v>104</v>
      </c>
      <c r="AC22" s="5">
        <v>29.3</v>
      </c>
      <c r="AD22" s="5">
        <v>35.75</v>
      </c>
      <c r="AE22" s="5">
        <v>37.15</v>
      </c>
      <c r="AF22" s="5"/>
      <c r="AG22" s="5">
        <v>12</v>
      </c>
      <c r="AH22" s="5">
        <v>22.1</v>
      </c>
      <c r="AI22" s="5"/>
      <c r="AJ22" s="4">
        <v>200</v>
      </c>
      <c r="AK22" s="4">
        <v>212</v>
      </c>
      <c r="AL22" s="10" t="s">
        <v>297</v>
      </c>
      <c r="AM22" s="241">
        <v>912</v>
      </c>
    </row>
    <row r="23" spans="1:39" x14ac:dyDescent="0.25">
      <c r="A23" s="9">
        <v>19</v>
      </c>
      <c r="B23" s="18" t="s">
        <v>105</v>
      </c>
      <c r="C23" s="4">
        <v>47</v>
      </c>
      <c r="D23" s="4">
        <v>53.4</v>
      </c>
      <c r="E23" s="4">
        <v>62.7</v>
      </c>
      <c r="F23" s="4">
        <v>14.75</v>
      </c>
      <c r="G23" s="4">
        <v>30.65</v>
      </c>
      <c r="H23" s="4">
        <v>30.75</v>
      </c>
      <c r="I23" s="4"/>
      <c r="J23" s="4">
        <v>400</v>
      </c>
      <c r="K23" s="4">
        <v>352</v>
      </c>
      <c r="L23" s="10" t="s">
        <v>112</v>
      </c>
      <c r="N23" s="9">
        <v>19</v>
      </c>
      <c r="O23" s="18" t="s">
        <v>105</v>
      </c>
      <c r="P23" s="4">
        <v>50</v>
      </c>
      <c r="Q23" s="4">
        <v>47.05</v>
      </c>
      <c r="R23" s="4">
        <v>46.75</v>
      </c>
      <c r="S23" s="4">
        <v>28.15</v>
      </c>
      <c r="T23" s="4">
        <v>30</v>
      </c>
      <c r="U23" s="4">
        <v>23.1</v>
      </c>
      <c r="V23" s="4"/>
      <c r="W23" s="4">
        <v>300</v>
      </c>
      <c r="X23" s="4">
        <v>298</v>
      </c>
      <c r="Y23" s="10" t="s">
        <v>305</v>
      </c>
      <c r="AA23" s="9">
        <v>19</v>
      </c>
      <c r="AB23" s="18" t="s">
        <v>105</v>
      </c>
      <c r="AC23" s="4">
        <v>29.45</v>
      </c>
      <c r="AD23" s="4">
        <v>33.549999999999997</v>
      </c>
      <c r="AE23" s="4">
        <v>34.25</v>
      </c>
      <c r="AF23" s="4">
        <v>12.65</v>
      </c>
      <c r="AG23" s="4">
        <v>12</v>
      </c>
      <c r="AH23" s="4">
        <v>19.8</v>
      </c>
      <c r="AI23" s="4"/>
      <c r="AJ23" s="4">
        <v>200</v>
      </c>
      <c r="AK23" s="4">
        <v>214</v>
      </c>
      <c r="AL23" s="10" t="s">
        <v>304</v>
      </c>
      <c r="AM23" s="241">
        <v>951</v>
      </c>
    </row>
    <row r="24" spans="1:39" x14ac:dyDescent="0.25">
      <c r="A24" s="9">
        <v>20</v>
      </c>
      <c r="B24" s="18" t="s">
        <v>106</v>
      </c>
      <c r="C24" s="4">
        <v>36.65</v>
      </c>
      <c r="D24" s="4"/>
      <c r="E24" s="4">
        <v>36.700000000000003</v>
      </c>
      <c r="F24" s="4"/>
      <c r="G24" s="4">
        <v>27.2</v>
      </c>
      <c r="H24" s="4">
        <v>11.2</v>
      </c>
      <c r="I24" s="4"/>
      <c r="J24" s="4">
        <v>200</v>
      </c>
      <c r="K24" s="4">
        <v>166</v>
      </c>
      <c r="L24" s="10" t="s">
        <v>314</v>
      </c>
      <c r="N24" s="9">
        <v>20</v>
      </c>
      <c r="O24" s="18" t="s">
        <v>106</v>
      </c>
      <c r="P24" s="4">
        <v>48.1</v>
      </c>
      <c r="Q24" s="4"/>
      <c r="R24" s="4">
        <v>44.05</v>
      </c>
      <c r="S24" s="4"/>
      <c r="T24" s="4">
        <v>22.3</v>
      </c>
      <c r="U24" s="4">
        <v>14.3</v>
      </c>
      <c r="V24" s="4"/>
      <c r="W24" s="4">
        <v>200</v>
      </c>
      <c r="X24" s="4">
        <v>180</v>
      </c>
      <c r="Y24" s="10" t="s">
        <v>315</v>
      </c>
      <c r="AA24" s="9">
        <v>20</v>
      </c>
      <c r="AB24" s="18" t="s">
        <v>106</v>
      </c>
      <c r="AC24" s="4">
        <v>29.55</v>
      </c>
      <c r="AD24" s="4"/>
      <c r="AE24" s="4">
        <v>32</v>
      </c>
      <c r="AF24" s="4"/>
      <c r="AG24" s="4">
        <v>23.6</v>
      </c>
      <c r="AH24" s="4">
        <v>19.600000000000001</v>
      </c>
      <c r="AI24" s="4"/>
      <c r="AJ24" s="4">
        <v>200</v>
      </c>
      <c r="AK24" s="4">
        <v>229</v>
      </c>
      <c r="AL24" s="10" t="s">
        <v>316</v>
      </c>
      <c r="AM24" s="241">
        <v>591</v>
      </c>
    </row>
    <row r="25" spans="1:39" ht="15.75" thickBot="1" x14ac:dyDescent="0.3">
      <c r="A25" s="135">
        <v>21</v>
      </c>
      <c r="B25" s="135" t="s">
        <v>107</v>
      </c>
      <c r="C25" s="252">
        <v>41.2</v>
      </c>
      <c r="D25" s="252">
        <v>48.85</v>
      </c>
      <c r="E25" s="252">
        <v>47.7</v>
      </c>
      <c r="F25" s="252">
        <v>13.35</v>
      </c>
      <c r="G25" s="252">
        <v>22.55</v>
      </c>
      <c r="H25" s="252">
        <v>24.4</v>
      </c>
      <c r="I25" s="252"/>
      <c r="J25" s="4">
        <v>300</v>
      </c>
      <c r="K25" s="4">
        <v>209</v>
      </c>
      <c r="L25" s="14" t="s">
        <v>327</v>
      </c>
      <c r="N25" s="9">
        <v>21</v>
      </c>
      <c r="O25" s="18" t="s">
        <v>107</v>
      </c>
      <c r="P25" s="5">
        <v>48.55</v>
      </c>
      <c r="Q25" s="5">
        <v>29.3</v>
      </c>
      <c r="R25" s="5">
        <v>39.65</v>
      </c>
      <c r="S25" s="5">
        <v>18.649999999999999</v>
      </c>
      <c r="T25" s="5">
        <v>19</v>
      </c>
      <c r="U25" s="5">
        <v>16.899999999999999</v>
      </c>
      <c r="V25" s="5"/>
      <c r="W25" s="4">
        <v>200</v>
      </c>
      <c r="X25" s="4">
        <v>167</v>
      </c>
      <c r="Y25" s="4" t="s">
        <v>328</v>
      </c>
      <c r="AA25" s="9">
        <v>21</v>
      </c>
      <c r="AB25" s="18" t="s">
        <v>107</v>
      </c>
      <c r="AC25" s="5">
        <v>31.8</v>
      </c>
      <c r="AD25" s="5">
        <v>38.35</v>
      </c>
      <c r="AE25" s="5">
        <v>37.15</v>
      </c>
      <c r="AF25" s="5">
        <v>12.95</v>
      </c>
      <c r="AG25" s="5">
        <v>12</v>
      </c>
      <c r="AH25" s="5">
        <v>21.1</v>
      </c>
      <c r="AI25" s="5"/>
      <c r="AJ25" s="182">
        <v>200</v>
      </c>
      <c r="AK25" s="4">
        <v>157</v>
      </c>
      <c r="AL25" s="4" t="s">
        <v>329</v>
      </c>
      <c r="AM25" s="242">
        <v>540</v>
      </c>
    </row>
    <row r="26" spans="1:39" ht="15.75" thickBot="1" x14ac:dyDescent="0.3">
      <c r="A26" s="133"/>
      <c r="B26" s="253" t="s">
        <v>21</v>
      </c>
      <c r="C26" s="254">
        <f t="shared" ref="C26:I26" si="0">SUM(C5:C25)</f>
        <v>981.15</v>
      </c>
      <c r="D26" s="254">
        <f t="shared" si="0"/>
        <v>980.50000000000011</v>
      </c>
      <c r="E26" s="254">
        <f t="shared" si="0"/>
        <v>1237.2000000000003</v>
      </c>
      <c r="F26" s="254">
        <f t="shared" si="0"/>
        <v>130.80000000000001</v>
      </c>
      <c r="G26" s="254">
        <f t="shared" si="0"/>
        <v>605.39999999999986</v>
      </c>
      <c r="H26" s="254">
        <f t="shared" si="0"/>
        <v>579.15</v>
      </c>
      <c r="I26" s="254">
        <f t="shared" si="0"/>
        <v>0</v>
      </c>
      <c r="J26" s="254">
        <f>SUM(J5:J25)</f>
        <v>7550</v>
      </c>
      <c r="K26" s="254">
        <f>SUM(K5:K25)</f>
        <v>7038</v>
      </c>
      <c r="L26" s="255"/>
      <c r="N26" s="133"/>
      <c r="O26" s="253" t="s">
        <v>21</v>
      </c>
      <c r="P26" s="254">
        <f t="shared" ref="P26:V26" si="1">SUM(P5:P25)</f>
        <v>1137.3499999999999</v>
      </c>
      <c r="Q26" s="254">
        <f t="shared" si="1"/>
        <v>847.79999999999984</v>
      </c>
      <c r="R26" s="254">
        <f t="shared" si="1"/>
        <v>1165.7</v>
      </c>
      <c r="S26" s="254">
        <f t="shared" si="1"/>
        <v>205.3</v>
      </c>
      <c r="T26" s="254">
        <f t="shared" si="1"/>
        <v>540.6</v>
      </c>
      <c r="U26" s="254">
        <f t="shared" si="1"/>
        <v>472.17</v>
      </c>
      <c r="V26" s="254">
        <f t="shared" si="1"/>
        <v>0</v>
      </c>
      <c r="W26" s="254">
        <f>SUM(W5:W25)</f>
        <v>5850</v>
      </c>
      <c r="X26" s="254">
        <f>SUM(X5:X25)</f>
        <v>5645</v>
      </c>
      <c r="Y26" s="255"/>
      <c r="AA26" s="133"/>
      <c r="AB26" s="253" t="s">
        <v>21</v>
      </c>
      <c r="AC26" s="254">
        <f t="shared" ref="AC26:AI26" si="2">SUM(AC5:AC25)</f>
        <v>1050.3999999999999</v>
      </c>
      <c r="AD26" s="254">
        <f t="shared" si="2"/>
        <v>644.49999999999989</v>
      </c>
      <c r="AE26" s="254">
        <f t="shared" si="2"/>
        <v>748.14999999999986</v>
      </c>
      <c r="AF26" s="254">
        <f t="shared" si="2"/>
        <v>95.750000000000014</v>
      </c>
      <c r="AG26" s="254">
        <f t="shared" si="2"/>
        <v>310.10000000000002</v>
      </c>
      <c r="AH26" s="254">
        <f t="shared" si="2"/>
        <v>405.39000000000004</v>
      </c>
      <c r="AI26" s="254">
        <f t="shared" si="2"/>
        <v>0</v>
      </c>
      <c r="AJ26" s="254">
        <f>SUM(AJ5:AJ25)</f>
        <v>4200</v>
      </c>
      <c r="AK26" s="254">
        <f>SUM(AK5:AK25)</f>
        <v>4285</v>
      </c>
      <c r="AL26" s="255"/>
      <c r="AM26" s="232">
        <f>SUM(AM5:AM25)</f>
        <v>18195</v>
      </c>
    </row>
  </sheetData>
  <mergeCells count="23">
    <mergeCell ref="AM3:AM4"/>
    <mergeCell ref="L3:L4"/>
    <mergeCell ref="AA1:AL1"/>
    <mergeCell ref="A2:L2"/>
    <mergeCell ref="N2:Y2"/>
    <mergeCell ref="AA2:AL2"/>
    <mergeCell ref="A3:A4"/>
    <mergeCell ref="B3:B4"/>
    <mergeCell ref="C3:G3"/>
    <mergeCell ref="J3:J4"/>
    <mergeCell ref="K3:K4"/>
    <mergeCell ref="AC3:AG3"/>
    <mergeCell ref="AJ3:AJ4"/>
    <mergeCell ref="AK3:AK4"/>
    <mergeCell ref="O3:O4"/>
    <mergeCell ref="N3:N4"/>
    <mergeCell ref="A1:L1"/>
    <mergeCell ref="AB3:AB4"/>
    <mergeCell ref="N1:Y1"/>
    <mergeCell ref="P3:T3"/>
    <mergeCell ref="W3:W4"/>
    <mergeCell ref="X3:X4"/>
    <mergeCell ref="AA3:AA4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tabSelected="1" topLeftCell="E4" workbookViewId="0">
      <selection activeCell="X22" sqref="X22"/>
    </sheetView>
  </sheetViews>
  <sheetFormatPr defaultRowHeight="15" x14ac:dyDescent="0.25"/>
  <cols>
    <col min="1" max="1" width="12" bestFit="1" customWidth="1"/>
    <col min="2" max="2" width="11.42578125" customWidth="1"/>
    <col min="3" max="3" width="11.28515625" customWidth="1"/>
    <col min="4" max="4" width="11" bestFit="1" customWidth="1"/>
    <col min="5" max="5" width="5.5703125" customWidth="1"/>
    <col min="6" max="6" width="12" bestFit="1" customWidth="1"/>
    <col min="7" max="7" width="6.5703125" bestFit="1" customWidth="1"/>
    <col min="8" max="8" width="7.7109375" customWidth="1"/>
    <col min="9" max="9" width="6.5703125" bestFit="1" customWidth="1"/>
    <col min="10" max="10" width="6.42578125" bestFit="1" customWidth="1"/>
    <col min="11" max="11" width="6.5703125" bestFit="1" customWidth="1"/>
    <col min="12" max="12" width="6.42578125" bestFit="1" customWidth="1"/>
    <col min="13" max="13" width="11" customWidth="1"/>
    <col min="14" max="14" width="5.85546875" customWidth="1"/>
    <col min="15" max="15" width="12" bestFit="1" customWidth="1"/>
    <col min="16" max="16" width="6.5703125" bestFit="1" customWidth="1"/>
    <col min="17" max="17" width="6.42578125" bestFit="1" customWidth="1"/>
    <col min="18" max="18" width="11.140625" customWidth="1"/>
    <col min="19" max="19" width="4.28515625" customWidth="1"/>
    <col min="20" max="20" width="12" bestFit="1" customWidth="1"/>
    <col min="21" max="21" width="6.5703125" bestFit="1" customWidth="1"/>
    <col min="22" max="22" width="7.42578125" customWidth="1"/>
    <col min="23" max="23" width="6.5703125" bestFit="1" customWidth="1"/>
    <col min="24" max="24" width="6.42578125" bestFit="1" customWidth="1"/>
    <col min="25" max="25" width="6.5703125" bestFit="1" customWidth="1"/>
    <col min="26" max="26" width="6.42578125" bestFit="1" customWidth="1"/>
    <col min="27" max="27" width="11" bestFit="1" customWidth="1"/>
  </cols>
  <sheetData>
    <row r="1" spans="1:27" ht="19.5" thickBot="1" x14ac:dyDescent="0.35">
      <c r="A1" s="410" t="s">
        <v>75</v>
      </c>
      <c r="B1" s="411"/>
      <c r="C1" s="411"/>
      <c r="D1" s="412"/>
      <c r="F1" s="413" t="s">
        <v>76</v>
      </c>
      <c r="G1" s="414"/>
      <c r="H1" s="414"/>
      <c r="I1" s="414"/>
      <c r="J1" s="414"/>
      <c r="K1" s="414"/>
      <c r="L1" s="414"/>
      <c r="M1" s="415"/>
      <c r="O1" s="416" t="s">
        <v>84</v>
      </c>
      <c r="P1" s="417"/>
      <c r="Q1" s="417"/>
      <c r="R1" s="418"/>
      <c r="T1" s="419" t="s">
        <v>77</v>
      </c>
      <c r="U1" s="420"/>
      <c r="V1" s="420"/>
      <c r="W1" s="420"/>
      <c r="X1" s="420"/>
      <c r="Y1" s="420"/>
      <c r="Z1" s="420"/>
      <c r="AA1" s="421"/>
    </row>
    <row r="2" spans="1:27" ht="19.5" thickBot="1" x14ac:dyDescent="0.35">
      <c r="A2" s="410" t="s">
        <v>78</v>
      </c>
      <c r="B2" s="411"/>
      <c r="C2" s="411"/>
      <c r="D2" s="412"/>
      <c r="F2" s="173"/>
      <c r="G2" s="422" t="s">
        <v>79</v>
      </c>
      <c r="H2" s="423"/>
      <c r="I2" s="422" t="s">
        <v>80</v>
      </c>
      <c r="J2" s="423"/>
      <c r="K2" s="422" t="s">
        <v>81</v>
      </c>
      <c r="L2" s="423"/>
      <c r="M2" s="174"/>
      <c r="O2" s="416" t="s">
        <v>81</v>
      </c>
      <c r="P2" s="417"/>
      <c r="Q2" s="417"/>
      <c r="R2" s="418"/>
      <c r="T2" s="175"/>
      <c r="U2" s="408" t="s">
        <v>79</v>
      </c>
      <c r="V2" s="409"/>
      <c r="W2" s="408" t="s">
        <v>80</v>
      </c>
      <c r="X2" s="409"/>
      <c r="Y2" s="408" t="s">
        <v>81</v>
      </c>
      <c r="Z2" s="409"/>
      <c r="AA2" s="176"/>
    </row>
    <row r="3" spans="1:27" ht="45.75" thickBot="1" x14ac:dyDescent="0.3">
      <c r="A3" s="177" t="s">
        <v>1</v>
      </c>
      <c r="B3" s="194" t="s">
        <v>17</v>
      </c>
      <c r="C3" s="195" t="s">
        <v>82</v>
      </c>
      <c r="D3" s="179" t="s">
        <v>83</v>
      </c>
      <c r="F3" s="177" t="s">
        <v>1</v>
      </c>
      <c r="G3" s="177" t="s">
        <v>17</v>
      </c>
      <c r="H3" s="178" t="s">
        <v>82</v>
      </c>
      <c r="I3" s="177" t="s">
        <v>17</v>
      </c>
      <c r="J3" s="178" t="s">
        <v>82</v>
      </c>
      <c r="K3" s="177" t="s">
        <v>17</v>
      </c>
      <c r="L3" s="178" t="s">
        <v>82</v>
      </c>
      <c r="M3" s="179" t="s">
        <v>83</v>
      </c>
      <c r="O3" s="177" t="s">
        <v>1</v>
      </c>
      <c r="P3" s="189" t="s">
        <v>17</v>
      </c>
      <c r="Q3" s="202" t="s">
        <v>82</v>
      </c>
      <c r="R3" s="179" t="s">
        <v>83</v>
      </c>
      <c r="T3" s="177" t="s">
        <v>1</v>
      </c>
      <c r="U3" s="177" t="s">
        <v>17</v>
      </c>
      <c r="V3" s="178" t="s">
        <v>82</v>
      </c>
      <c r="W3" s="177" t="s">
        <v>17</v>
      </c>
      <c r="X3" s="178" t="s">
        <v>82</v>
      </c>
      <c r="Y3" s="177" t="s">
        <v>17</v>
      </c>
      <c r="Z3" s="178" t="s">
        <v>82</v>
      </c>
      <c r="AA3" s="179" t="s">
        <v>83</v>
      </c>
    </row>
    <row r="4" spans="1:27" x14ac:dyDescent="0.25">
      <c r="A4" s="256" t="s">
        <v>87</v>
      </c>
      <c r="B4" s="198">
        <v>60</v>
      </c>
      <c r="C4" s="199">
        <v>72</v>
      </c>
      <c r="D4" s="196">
        <v>83</v>
      </c>
      <c r="F4" s="256" t="s">
        <v>87</v>
      </c>
      <c r="G4" s="185">
        <v>200</v>
      </c>
      <c r="H4" s="12">
        <v>252</v>
      </c>
      <c r="I4" s="126">
        <v>300</v>
      </c>
      <c r="J4" s="7">
        <v>268</v>
      </c>
      <c r="K4" s="7">
        <v>300</v>
      </c>
      <c r="L4" s="7">
        <v>361</v>
      </c>
      <c r="M4" s="94">
        <v>1046</v>
      </c>
      <c r="O4" s="256" t="s">
        <v>87</v>
      </c>
      <c r="P4" s="154">
        <v>1500</v>
      </c>
      <c r="Q4" s="155">
        <v>1316</v>
      </c>
      <c r="R4" s="203">
        <v>1648</v>
      </c>
      <c r="T4" s="256" t="s">
        <v>87</v>
      </c>
      <c r="U4" s="180">
        <v>200</v>
      </c>
      <c r="V4" s="7">
        <v>216</v>
      </c>
      <c r="W4" s="7">
        <v>400</v>
      </c>
      <c r="X4" s="7">
        <v>380</v>
      </c>
      <c r="Y4" s="7">
        <v>300</v>
      </c>
      <c r="Z4" s="7">
        <v>288</v>
      </c>
      <c r="AA4" s="94">
        <v>931</v>
      </c>
    </row>
    <row r="5" spans="1:27" x14ac:dyDescent="0.25">
      <c r="A5" s="257" t="s">
        <v>88</v>
      </c>
      <c r="B5" s="200">
        <v>70</v>
      </c>
      <c r="C5" s="201">
        <v>71</v>
      </c>
      <c r="D5" s="196">
        <v>94</v>
      </c>
      <c r="F5" s="257" t="s">
        <v>88</v>
      </c>
      <c r="G5" s="182">
        <v>200</v>
      </c>
      <c r="H5" s="4">
        <v>226</v>
      </c>
      <c r="I5" s="4">
        <v>300</v>
      </c>
      <c r="J5" s="4">
        <v>305</v>
      </c>
      <c r="K5" s="4">
        <v>300</v>
      </c>
      <c r="L5" s="4">
        <v>360</v>
      </c>
      <c r="M5" s="92">
        <v>996</v>
      </c>
      <c r="O5" s="257" t="s">
        <v>88</v>
      </c>
      <c r="P5" s="157">
        <v>1600</v>
      </c>
      <c r="Q5" s="156">
        <v>1541</v>
      </c>
      <c r="R5" s="92">
        <v>1813</v>
      </c>
      <c r="T5" s="257" t="s">
        <v>88</v>
      </c>
      <c r="U5" s="224">
        <v>200</v>
      </c>
      <c r="V5" s="36">
        <v>220</v>
      </c>
      <c r="W5" s="35">
        <v>400</v>
      </c>
      <c r="X5" s="36">
        <v>413</v>
      </c>
      <c r="Y5" s="4">
        <v>300</v>
      </c>
      <c r="Z5" s="4">
        <v>317</v>
      </c>
      <c r="AA5" s="92">
        <v>966</v>
      </c>
    </row>
    <row r="6" spans="1:27" x14ac:dyDescent="0.25">
      <c r="A6" s="247" t="s">
        <v>89</v>
      </c>
      <c r="B6" s="200">
        <v>70</v>
      </c>
      <c r="C6" s="201">
        <v>65</v>
      </c>
      <c r="D6" s="196">
        <v>82</v>
      </c>
      <c r="F6" s="247" t="s">
        <v>89</v>
      </c>
      <c r="G6" s="182">
        <v>200</v>
      </c>
      <c r="H6" s="4">
        <v>240</v>
      </c>
      <c r="I6" s="49">
        <v>300</v>
      </c>
      <c r="J6" s="49">
        <v>331</v>
      </c>
      <c r="K6" s="4">
        <v>300</v>
      </c>
      <c r="L6" s="4">
        <v>343</v>
      </c>
      <c r="M6" s="92">
        <v>1013</v>
      </c>
      <c r="O6" s="247" t="s">
        <v>89</v>
      </c>
      <c r="P6" s="157">
        <v>1600</v>
      </c>
      <c r="Q6" s="156">
        <v>1361</v>
      </c>
      <c r="R6" s="92">
        <v>1758</v>
      </c>
      <c r="T6" s="247" t="s">
        <v>89</v>
      </c>
      <c r="U6" s="182">
        <v>200</v>
      </c>
      <c r="V6" s="4">
        <v>223</v>
      </c>
      <c r="W6" s="4">
        <v>400</v>
      </c>
      <c r="X6" s="4">
        <v>419</v>
      </c>
      <c r="Y6" s="4">
        <v>300</v>
      </c>
      <c r="Z6" s="4">
        <v>302</v>
      </c>
      <c r="AA6" s="92">
        <v>952</v>
      </c>
    </row>
    <row r="7" spans="1:27" x14ac:dyDescent="0.25">
      <c r="A7" s="247" t="s">
        <v>90</v>
      </c>
      <c r="B7" s="200">
        <v>60</v>
      </c>
      <c r="C7" s="201">
        <v>63</v>
      </c>
      <c r="D7" s="196">
        <v>97</v>
      </c>
      <c r="F7" s="247" t="s">
        <v>90</v>
      </c>
      <c r="G7" s="183">
        <v>200</v>
      </c>
      <c r="H7" s="49">
        <v>266</v>
      </c>
      <c r="I7" s="35">
        <v>300</v>
      </c>
      <c r="J7" s="35">
        <v>332</v>
      </c>
      <c r="K7" s="49">
        <v>300</v>
      </c>
      <c r="L7" s="49">
        <v>295</v>
      </c>
      <c r="M7" s="92">
        <v>925</v>
      </c>
      <c r="O7" s="247" t="s">
        <v>90</v>
      </c>
      <c r="P7" s="157">
        <v>1600</v>
      </c>
      <c r="Q7" s="156">
        <v>1277</v>
      </c>
      <c r="R7" s="92">
        <v>1691</v>
      </c>
      <c r="T7" s="247" t="s">
        <v>90</v>
      </c>
      <c r="U7" s="182">
        <v>200</v>
      </c>
      <c r="V7" s="4">
        <v>215</v>
      </c>
      <c r="W7" s="4">
        <v>400</v>
      </c>
      <c r="X7" s="4">
        <v>422</v>
      </c>
      <c r="Y7" s="4">
        <v>300</v>
      </c>
      <c r="Z7" s="4">
        <v>314</v>
      </c>
      <c r="AA7" s="92">
        <v>965</v>
      </c>
    </row>
    <row r="8" spans="1:27" x14ac:dyDescent="0.25">
      <c r="A8" s="257" t="s">
        <v>91</v>
      </c>
      <c r="B8" s="200">
        <v>60</v>
      </c>
      <c r="C8" s="201">
        <v>67</v>
      </c>
      <c r="D8" s="196">
        <v>92</v>
      </c>
      <c r="F8" s="257" t="s">
        <v>91</v>
      </c>
      <c r="G8" s="182">
        <v>200</v>
      </c>
      <c r="H8" s="4">
        <v>236</v>
      </c>
      <c r="I8" s="4">
        <v>300</v>
      </c>
      <c r="J8" s="46">
        <v>357</v>
      </c>
      <c r="K8" s="35">
        <v>300</v>
      </c>
      <c r="L8" s="35">
        <v>304</v>
      </c>
      <c r="M8" s="92">
        <v>962</v>
      </c>
      <c r="O8" s="257" t="s">
        <v>91</v>
      </c>
      <c r="P8" s="157">
        <v>1500</v>
      </c>
      <c r="Q8" s="156">
        <v>1089</v>
      </c>
      <c r="R8" s="92">
        <v>1580</v>
      </c>
      <c r="T8" s="257" t="s">
        <v>91</v>
      </c>
      <c r="U8" s="182">
        <v>200</v>
      </c>
      <c r="V8" s="4">
        <v>180</v>
      </c>
      <c r="W8" s="4">
        <v>250</v>
      </c>
      <c r="X8" s="4">
        <v>160</v>
      </c>
      <c r="Y8" s="4">
        <v>250</v>
      </c>
      <c r="Z8" s="4">
        <v>215</v>
      </c>
      <c r="AA8" s="92">
        <v>646</v>
      </c>
    </row>
    <row r="9" spans="1:27" x14ac:dyDescent="0.25">
      <c r="A9" s="247" t="s">
        <v>92</v>
      </c>
      <c r="B9" s="200">
        <v>60</v>
      </c>
      <c r="C9" s="201">
        <v>59</v>
      </c>
      <c r="D9" s="196">
        <v>78</v>
      </c>
      <c r="F9" s="247" t="s">
        <v>92</v>
      </c>
      <c r="G9" s="184">
        <v>200</v>
      </c>
      <c r="H9" s="4">
        <v>272</v>
      </c>
      <c r="I9" s="4">
        <v>300</v>
      </c>
      <c r="J9" s="46">
        <v>305</v>
      </c>
      <c r="K9" s="4">
        <v>300</v>
      </c>
      <c r="L9" s="46">
        <v>377</v>
      </c>
      <c r="M9" s="92">
        <v>950</v>
      </c>
      <c r="O9" s="247" t="s">
        <v>92</v>
      </c>
      <c r="P9" s="157">
        <v>1500</v>
      </c>
      <c r="Q9" s="156">
        <v>1321</v>
      </c>
      <c r="R9" s="92">
        <v>1625</v>
      </c>
      <c r="T9" s="247" t="s">
        <v>92</v>
      </c>
      <c r="U9" s="182">
        <v>200</v>
      </c>
      <c r="V9" s="4">
        <v>213</v>
      </c>
      <c r="W9" s="4">
        <v>400</v>
      </c>
      <c r="X9" s="4">
        <v>349</v>
      </c>
      <c r="Y9" s="4">
        <v>300</v>
      </c>
      <c r="Z9" s="4">
        <v>268</v>
      </c>
      <c r="AA9" s="92">
        <v>946</v>
      </c>
    </row>
    <row r="10" spans="1:27" x14ac:dyDescent="0.25">
      <c r="A10" s="257" t="s">
        <v>93</v>
      </c>
      <c r="B10" s="200">
        <v>70</v>
      </c>
      <c r="C10" s="201">
        <v>75</v>
      </c>
      <c r="D10" s="196">
        <v>96</v>
      </c>
      <c r="F10" s="257" t="s">
        <v>93</v>
      </c>
      <c r="G10" s="184">
        <v>200</v>
      </c>
      <c r="H10" s="4">
        <v>250</v>
      </c>
      <c r="I10" s="4">
        <v>300</v>
      </c>
      <c r="J10" s="46">
        <v>320</v>
      </c>
      <c r="K10" s="4">
        <v>300</v>
      </c>
      <c r="L10" s="46">
        <v>380</v>
      </c>
      <c r="M10" s="92">
        <v>963</v>
      </c>
      <c r="O10" s="257" t="s">
        <v>93</v>
      </c>
      <c r="P10" s="157">
        <v>1600</v>
      </c>
      <c r="Q10" s="156">
        <v>1508</v>
      </c>
      <c r="R10" s="92">
        <v>1733</v>
      </c>
      <c r="T10" s="257" t="s">
        <v>93</v>
      </c>
      <c r="U10" s="182">
        <v>200</v>
      </c>
      <c r="V10" s="4">
        <v>184</v>
      </c>
      <c r="W10" s="4">
        <v>400</v>
      </c>
      <c r="X10" s="4">
        <v>419</v>
      </c>
      <c r="Y10" s="4">
        <v>300</v>
      </c>
      <c r="Z10" s="4">
        <v>312</v>
      </c>
      <c r="AA10" s="92">
        <v>978</v>
      </c>
    </row>
    <row r="11" spans="1:27" x14ac:dyDescent="0.25">
      <c r="A11" s="247" t="s">
        <v>94</v>
      </c>
      <c r="B11" s="200">
        <v>70</v>
      </c>
      <c r="C11" s="201">
        <v>62</v>
      </c>
      <c r="D11" s="196">
        <v>85</v>
      </c>
      <c r="F11" s="247" t="s">
        <v>94</v>
      </c>
      <c r="G11" s="184">
        <v>200</v>
      </c>
      <c r="H11" s="4">
        <v>210</v>
      </c>
      <c r="I11" s="4">
        <v>300</v>
      </c>
      <c r="J11" s="46">
        <v>317</v>
      </c>
      <c r="K11" s="4">
        <v>300</v>
      </c>
      <c r="L11" s="46">
        <v>380</v>
      </c>
      <c r="M11" s="92">
        <v>951</v>
      </c>
      <c r="O11" s="247" t="s">
        <v>94</v>
      </c>
      <c r="P11" s="9">
        <v>1500</v>
      </c>
      <c r="Q11" s="156">
        <v>1462</v>
      </c>
      <c r="R11" s="211">
        <v>1816</v>
      </c>
      <c r="T11" s="247" t="s">
        <v>94</v>
      </c>
      <c r="U11" s="185">
        <v>200</v>
      </c>
      <c r="V11" s="4">
        <v>212</v>
      </c>
      <c r="W11" s="12">
        <v>400</v>
      </c>
      <c r="X11" s="4">
        <v>323</v>
      </c>
      <c r="Y11" s="12">
        <v>300</v>
      </c>
      <c r="Z11" s="4">
        <v>289</v>
      </c>
      <c r="AA11" s="92">
        <v>907</v>
      </c>
    </row>
    <row r="12" spans="1:27" x14ac:dyDescent="0.25">
      <c r="A12" s="257" t="s">
        <v>95</v>
      </c>
      <c r="B12" s="200">
        <v>60</v>
      </c>
      <c r="C12" s="156">
        <v>57</v>
      </c>
      <c r="D12" s="197">
        <v>82</v>
      </c>
      <c r="F12" s="257" t="s">
        <v>95</v>
      </c>
      <c r="G12" s="184">
        <v>200</v>
      </c>
      <c r="H12" s="4">
        <v>251</v>
      </c>
      <c r="I12" s="4">
        <v>300</v>
      </c>
      <c r="J12" s="46">
        <v>317</v>
      </c>
      <c r="K12" s="4">
        <v>300</v>
      </c>
      <c r="L12" s="47">
        <v>296</v>
      </c>
      <c r="M12" s="92">
        <v>891</v>
      </c>
      <c r="O12" s="257" t="s">
        <v>95</v>
      </c>
      <c r="P12" s="9">
        <v>1300</v>
      </c>
      <c r="Q12" s="164">
        <v>1337</v>
      </c>
      <c r="R12" s="211">
        <v>1717</v>
      </c>
      <c r="T12" s="257" t="s">
        <v>95</v>
      </c>
      <c r="U12" s="185">
        <v>200</v>
      </c>
      <c r="V12" s="4">
        <v>207</v>
      </c>
      <c r="W12" s="12">
        <v>400</v>
      </c>
      <c r="X12" s="4">
        <v>373</v>
      </c>
      <c r="Y12" s="12">
        <v>300</v>
      </c>
      <c r="Z12" s="4">
        <v>302</v>
      </c>
      <c r="AA12" s="92">
        <v>945</v>
      </c>
    </row>
    <row r="13" spans="1:27" x14ac:dyDescent="0.25">
      <c r="A13" s="247" t="s">
        <v>96</v>
      </c>
      <c r="B13" s="200">
        <v>80</v>
      </c>
      <c r="C13" s="156">
        <v>88</v>
      </c>
      <c r="D13" s="197">
        <v>104</v>
      </c>
      <c r="F13" s="247" t="s">
        <v>96</v>
      </c>
      <c r="G13" s="184">
        <v>200</v>
      </c>
      <c r="H13" s="36">
        <v>211</v>
      </c>
      <c r="I13" s="4">
        <v>300</v>
      </c>
      <c r="J13" s="46">
        <v>326</v>
      </c>
      <c r="K13" s="35">
        <v>300</v>
      </c>
      <c r="L13" s="46">
        <v>307</v>
      </c>
      <c r="M13" s="93">
        <v>915</v>
      </c>
      <c r="O13" s="247" t="s">
        <v>96</v>
      </c>
      <c r="P13" s="9">
        <f>1300+1600</f>
        <v>2900</v>
      </c>
      <c r="Q13" s="156">
        <v>1336</v>
      </c>
      <c r="R13" s="211">
        <v>1642</v>
      </c>
      <c r="T13" s="247" t="s">
        <v>96</v>
      </c>
      <c r="U13" s="185">
        <v>200</v>
      </c>
      <c r="V13" s="4">
        <v>187</v>
      </c>
      <c r="W13" s="12">
        <v>200</v>
      </c>
      <c r="X13" s="4">
        <v>228</v>
      </c>
      <c r="Y13" s="12">
        <v>200</v>
      </c>
      <c r="Z13" s="4">
        <v>190</v>
      </c>
      <c r="AA13" s="92">
        <v>676</v>
      </c>
    </row>
    <row r="14" spans="1:27" x14ac:dyDescent="0.25">
      <c r="A14" s="257" t="s">
        <v>97</v>
      </c>
      <c r="B14" s="200">
        <v>60</v>
      </c>
      <c r="C14" s="156">
        <v>53</v>
      </c>
      <c r="D14" s="197">
        <v>80</v>
      </c>
      <c r="F14" s="257" t="s">
        <v>97</v>
      </c>
      <c r="G14" s="184">
        <v>200</v>
      </c>
      <c r="H14" s="4">
        <v>236</v>
      </c>
      <c r="I14" s="4">
        <v>300</v>
      </c>
      <c r="J14" s="46">
        <v>380</v>
      </c>
      <c r="K14" s="4">
        <v>300</v>
      </c>
      <c r="L14" s="46">
        <v>377</v>
      </c>
      <c r="M14" s="92">
        <v>1026</v>
      </c>
      <c r="O14" s="257" t="s">
        <v>97</v>
      </c>
      <c r="P14" s="9">
        <f>1400+1700</f>
        <v>3100</v>
      </c>
      <c r="Q14" s="156">
        <v>1538</v>
      </c>
      <c r="R14" s="211">
        <v>1767</v>
      </c>
      <c r="T14" s="257" t="s">
        <v>97</v>
      </c>
      <c r="U14" s="185">
        <v>200</v>
      </c>
      <c r="V14" s="4">
        <v>211</v>
      </c>
      <c r="W14" s="12">
        <v>400</v>
      </c>
      <c r="X14" s="4">
        <v>365</v>
      </c>
      <c r="Y14" s="12">
        <v>300</v>
      </c>
      <c r="Z14" s="4">
        <v>289</v>
      </c>
      <c r="AA14" s="92">
        <v>960</v>
      </c>
    </row>
    <row r="15" spans="1:27" x14ac:dyDescent="0.25">
      <c r="A15" s="247" t="s">
        <v>98</v>
      </c>
      <c r="B15" s="200">
        <v>70</v>
      </c>
      <c r="C15" s="156">
        <v>89</v>
      </c>
      <c r="D15" s="197">
        <v>103</v>
      </c>
      <c r="F15" s="247" t="s">
        <v>98</v>
      </c>
      <c r="G15" s="184">
        <v>200</v>
      </c>
      <c r="H15" s="4">
        <v>215</v>
      </c>
      <c r="I15" s="4">
        <v>300</v>
      </c>
      <c r="J15" s="46">
        <v>336</v>
      </c>
      <c r="K15" s="4">
        <v>300</v>
      </c>
      <c r="L15" s="46">
        <v>323</v>
      </c>
      <c r="M15" s="92">
        <v>973</v>
      </c>
      <c r="O15" s="247" t="s">
        <v>98</v>
      </c>
      <c r="P15" s="9">
        <v>1600</v>
      </c>
      <c r="Q15" s="156">
        <v>1409</v>
      </c>
      <c r="R15" s="211">
        <v>1710</v>
      </c>
      <c r="T15" s="247" t="s">
        <v>98</v>
      </c>
      <c r="U15" s="12">
        <v>200</v>
      </c>
      <c r="V15" s="4">
        <v>207</v>
      </c>
      <c r="W15" s="12">
        <v>400</v>
      </c>
      <c r="X15" s="4">
        <v>372</v>
      </c>
      <c r="Y15" s="12">
        <v>300</v>
      </c>
      <c r="Z15" s="4">
        <v>249</v>
      </c>
      <c r="AA15" s="241">
        <v>926</v>
      </c>
    </row>
    <row r="16" spans="1:27" x14ac:dyDescent="0.25">
      <c r="A16" s="257" t="s">
        <v>99</v>
      </c>
      <c r="B16" s="200">
        <v>70</v>
      </c>
      <c r="C16" s="156">
        <v>54</v>
      </c>
      <c r="D16" s="197">
        <v>111</v>
      </c>
      <c r="F16" s="257" t="s">
        <v>99</v>
      </c>
      <c r="G16" s="184">
        <v>200</v>
      </c>
      <c r="H16" s="4">
        <v>246</v>
      </c>
      <c r="I16" s="4">
        <v>300</v>
      </c>
      <c r="J16" s="46">
        <v>333</v>
      </c>
      <c r="K16" s="4">
        <v>300</v>
      </c>
      <c r="L16" s="46">
        <v>338</v>
      </c>
      <c r="M16" s="92">
        <v>1040</v>
      </c>
      <c r="O16" s="257" t="s">
        <v>99</v>
      </c>
      <c r="P16" s="9">
        <v>1500</v>
      </c>
      <c r="Q16" s="156">
        <v>1274</v>
      </c>
      <c r="R16" s="211">
        <v>1825</v>
      </c>
      <c r="T16" s="257" t="s">
        <v>99</v>
      </c>
      <c r="U16" s="46">
        <v>200</v>
      </c>
      <c r="V16" s="4">
        <v>201</v>
      </c>
      <c r="W16" s="46">
        <v>400</v>
      </c>
      <c r="X16" s="4">
        <v>337</v>
      </c>
      <c r="Y16" s="46">
        <v>300</v>
      </c>
      <c r="Z16" s="4">
        <v>290</v>
      </c>
      <c r="AA16" s="241">
        <v>872</v>
      </c>
    </row>
    <row r="17" spans="1:27" x14ac:dyDescent="0.25">
      <c r="A17" s="247" t="s">
        <v>100</v>
      </c>
      <c r="B17" s="200">
        <v>60</v>
      </c>
      <c r="C17" s="156">
        <v>61</v>
      </c>
      <c r="D17" s="197">
        <v>93</v>
      </c>
      <c r="F17" s="247" t="s">
        <v>100</v>
      </c>
      <c r="G17" s="184">
        <v>200</v>
      </c>
      <c r="H17" s="4">
        <v>233</v>
      </c>
      <c r="I17" s="4">
        <v>300</v>
      </c>
      <c r="J17" s="46">
        <v>274</v>
      </c>
      <c r="K17" s="4">
        <v>300</v>
      </c>
      <c r="L17" s="47">
        <v>322</v>
      </c>
      <c r="M17" s="92">
        <v>963</v>
      </c>
      <c r="O17" s="247" t="s">
        <v>100</v>
      </c>
      <c r="P17" s="9">
        <v>1600</v>
      </c>
      <c r="Q17" s="156">
        <v>1325</v>
      </c>
      <c r="R17" s="211">
        <v>1941</v>
      </c>
      <c r="T17" s="247" t="s">
        <v>100</v>
      </c>
      <c r="U17" s="46">
        <v>200</v>
      </c>
      <c r="V17" s="4">
        <v>203</v>
      </c>
      <c r="W17" s="46">
        <v>400</v>
      </c>
      <c r="X17" s="4">
        <v>387</v>
      </c>
      <c r="Y17" s="46">
        <v>300</v>
      </c>
      <c r="Z17" s="4">
        <v>305</v>
      </c>
      <c r="AA17" s="241">
        <v>922</v>
      </c>
    </row>
    <row r="18" spans="1:27" x14ac:dyDescent="0.25">
      <c r="A18" s="257" t="s">
        <v>101</v>
      </c>
      <c r="B18" s="200">
        <v>60</v>
      </c>
      <c r="C18" s="156">
        <v>72</v>
      </c>
      <c r="D18" s="197">
        <v>103</v>
      </c>
      <c r="F18" s="257" t="s">
        <v>101</v>
      </c>
      <c r="G18" s="46">
        <v>200</v>
      </c>
      <c r="H18" s="4">
        <v>240</v>
      </c>
      <c r="I18" s="46">
        <v>300</v>
      </c>
      <c r="J18" s="4">
        <v>327</v>
      </c>
      <c r="K18" s="46">
        <v>300</v>
      </c>
      <c r="L18" s="4">
        <v>229</v>
      </c>
      <c r="M18" s="92">
        <v>930</v>
      </c>
      <c r="O18" s="257" t="s">
        <v>101</v>
      </c>
      <c r="P18" s="9">
        <v>1200</v>
      </c>
      <c r="Q18" s="156">
        <v>1130</v>
      </c>
      <c r="R18" s="211">
        <v>1693</v>
      </c>
      <c r="T18" s="257" t="s">
        <v>101</v>
      </c>
      <c r="U18" s="46">
        <v>200</v>
      </c>
      <c r="V18" s="4">
        <v>157</v>
      </c>
      <c r="W18" s="46">
        <v>200</v>
      </c>
      <c r="X18" s="4">
        <v>216</v>
      </c>
      <c r="Y18" s="46">
        <v>200</v>
      </c>
      <c r="Z18" s="4">
        <v>228</v>
      </c>
      <c r="AA18" s="241">
        <v>655</v>
      </c>
    </row>
    <row r="19" spans="1:27" x14ac:dyDescent="0.25">
      <c r="A19" s="247" t="s">
        <v>102</v>
      </c>
      <c r="B19" s="200">
        <v>70</v>
      </c>
      <c r="C19" s="156">
        <v>72</v>
      </c>
      <c r="D19" s="197">
        <v>95</v>
      </c>
      <c r="F19" s="247" t="s">
        <v>102</v>
      </c>
      <c r="G19" s="46">
        <v>200</v>
      </c>
      <c r="H19" s="4">
        <v>236</v>
      </c>
      <c r="I19" s="46">
        <v>300</v>
      </c>
      <c r="J19" s="4">
        <v>301</v>
      </c>
      <c r="K19" s="46">
        <v>300</v>
      </c>
      <c r="L19" s="4">
        <v>356</v>
      </c>
      <c r="M19" s="92">
        <v>972</v>
      </c>
      <c r="O19" s="247" t="s">
        <v>102</v>
      </c>
      <c r="P19" s="9">
        <f>1800+1400</f>
        <v>3200</v>
      </c>
      <c r="Q19" s="156">
        <v>1607</v>
      </c>
      <c r="R19" s="211">
        <v>1698</v>
      </c>
      <c r="T19" s="247" t="s">
        <v>102</v>
      </c>
      <c r="U19" s="46">
        <v>200</v>
      </c>
      <c r="V19" s="4">
        <v>207</v>
      </c>
      <c r="W19" s="46">
        <v>400</v>
      </c>
      <c r="X19" s="4">
        <v>355</v>
      </c>
      <c r="Y19" s="46">
        <v>300</v>
      </c>
      <c r="Z19" s="4">
        <v>272</v>
      </c>
      <c r="AA19" s="241">
        <v>958</v>
      </c>
    </row>
    <row r="20" spans="1:27" x14ac:dyDescent="0.25">
      <c r="A20" s="257" t="s">
        <v>103</v>
      </c>
      <c r="B20" s="200">
        <v>70</v>
      </c>
      <c r="C20" s="156">
        <v>59</v>
      </c>
      <c r="D20" s="197">
        <v>96</v>
      </c>
      <c r="F20" s="257" t="s">
        <v>103</v>
      </c>
      <c r="G20" s="4">
        <v>200</v>
      </c>
      <c r="H20" s="4">
        <v>240</v>
      </c>
      <c r="I20" s="4">
        <v>300</v>
      </c>
      <c r="J20" s="4">
        <v>303</v>
      </c>
      <c r="K20" s="4">
        <v>300</v>
      </c>
      <c r="L20" s="4">
        <v>353</v>
      </c>
      <c r="M20" s="92">
        <v>1002</v>
      </c>
      <c r="O20" s="257" t="s">
        <v>103</v>
      </c>
      <c r="P20" s="9">
        <v>1600</v>
      </c>
      <c r="Q20" s="156">
        <v>1119</v>
      </c>
      <c r="R20" s="211">
        <v>1729</v>
      </c>
      <c r="T20" s="257" t="s">
        <v>103</v>
      </c>
      <c r="U20" s="46">
        <v>200</v>
      </c>
      <c r="V20" s="4">
        <v>230</v>
      </c>
      <c r="W20" s="46">
        <v>400</v>
      </c>
      <c r="X20" s="4">
        <v>420</v>
      </c>
      <c r="Y20" s="46">
        <v>300</v>
      </c>
      <c r="Z20" s="4">
        <v>303</v>
      </c>
      <c r="AA20" s="241">
        <v>996</v>
      </c>
    </row>
    <row r="21" spans="1:27" x14ac:dyDescent="0.25">
      <c r="A21" s="257" t="s">
        <v>104</v>
      </c>
      <c r="B21" s="200">
        <v>70</v>
      </c>
      <c r="C21" s="156">
        <v>87</v>
      </c>
      <c r="D21" s="197">
        <v>108</v>
      </c>
      <c r="F21" s="257" t="s">
        <v>104</v>
      </c>
      <c r="G21" s="4">
        <v>200</v>
      </c>
      <c r="H21" s="4">
        <v>240</v>
      </c>
      <c r="I21" s="4">
        <v>300</v>
      </c>
      <c r="J21" s="4">
        <v>313</v>
      </c>
      <c r="K21" s="4">
        <v>300</v>
      </c>
      <c r="L21" s="4">
        <v>360</v>
      </c>
      <c r="M21" s="92">
        <v>1004</v>
      </c>
      <c r="O21" s="257" t="s">
        <v>104</v>
      </c>
      <c r="P21" s="9">
        <v>1600</v>
      </c>
      <c r="Q21" s="156">
        <v>1236</v>
      </c>
      <c r="R21" s="211">
        <v>1602</v>
      </c>
      <c r="T21" s="257" t="s">
        <v>104</v>
      </c>
      <c r="U21" s="4">
        <v>200</v>
      </c>
      <c r="V21" s="4">
        <v>212</v>
      </c>
      <c r="W21" s="4">
        <v>400</v>
      </c>
      <c r="X21" s="4">
        <v>373</v>
      </c>
      <c r="Y21" s="4">
        <v>300</v>
      </c>
      <c r="Z21" s="4">
        <v>267</v>
      </c>
      <c r="AA21" s="241">
        <v>912</v>
      </c>
    </row>
    <row r="22" spans="1:27" x14ac:dyDescent="0.25">
      <c r="A22" s="257" t="s">
        <v>105</v>
      </c>
      <c r="B22" s="200">
        <v>60</v>
      </c>
      <c r="C22" s="156">
        <v>63</v>
      </c>
      <c r="D22" s="197">
        <v>91</v>
      </c>
      <c r="F22" s="257" t="s">
        <v>105</v>
      </c>
      <c r="G22" s="14">
        <v>200</v>
      </c>
      <c r="H22" s="14">
        <v>172</v>
      </c>
      <c r="I22" s="14">
        <v>300</v>
      </c>
      <c r="J22" s="14">
        <v>261</v>
      </c>
      <c r="K22" s="14">
        <v>300</v>
      </c>
      <c r="L22" s="14">
        <v>322</v>
      </c>
      <c r="M22" s="92">
        <v>902</v>
      </c>
      <c r="O22" s="257" t="s">
        <v>105</v>
      </c>
      <c r="P22" s="9">
        <v>1432</v>
      </c>
      <c r="Q22" s="156">
        <v>1408</v>
      </c>
      <c r="R22" s="211">
        <v>1674</v>
      </c>
      <c r="T22" s="257" t="s">
        <v>105</v>
      </c>
      <c r="U22" s="4">
        <v>200</v>
      </c>
      <c r="V22" s="4">
        <v>214</v>
      </c>
      <c r="W22" s="4">
        <v>400</v>
      </c>
      <c r="X22" s="4">
        <v>352</v>
      </c>
      <c r="Y22" s="4">
        <v>300</v>
      </c>
      <c r="Z22" s="4">
        <v>298</v>
      </c>
      <c r="AA22" s="241">
        <v>951</v>
      </c>
    </row>
    <row r="23" spans="1:27" x14ac:dyDescent="0.25">
      <c r="A23" s="257" t="s">
        <v>106</v>
      </c>
      <c r="B23" s="240">
        <v>60</v>
      </c>
      <c r="C23" s="230">
        <v>61</v>
      </c>
      <c r="D23" s="197">
        <v>96</v>
      </c>
      <c r="F23" s="257" t="s">
        <v>106</v>
      </c>
      <c r="G23" s="14">
        <v>200</v>
      </c>
      <c r="H23" s="14">
        <v>263</v>
      </c>
      <c r="I23" s="14">
        <v>300</v>
      </c>
      <c r="J23" s="14">
        <v>301</v>
      </c>
      <c r="K23" s="14">
        <v>300</v>
      </c>
      <c r="L23" s="14">
        <v>264</v>
      </c>
      <c r="M23" s="92">
        <v>893</v>
      </c>
      <c r="O23" s="257" t="s">
        <v>106</v>
      </c>
      <c r="P23" s="9">
        <v>1500</v>
      </c>
      <c r="Q23" s="156">
        <v>1471</v>
      </c>
      <c r="R23" s="211">
        <v>1582</v>
      </c>
      <c r="T23" s="257" t="s">
        <v>106</v>
      </c>
      <c r="U23" s="4">
        <v>200</v>
      </c>
      <c r="V23" s="4">
        <v>229</v>
      </c>
      <c r="W23" s="4">
        <v>200</v>
      </c>
      <c r="X23" s="4">
        <v>166</v>
      </c>
      <c r="Y23" s="4">
        <v>200</v>
      </c>
      <c r="Z23" s="4">
        <v>180</v>
      </c>
      <c r="AA23" s="241">
        <v>591</v>
      </c>
    </row>
    <row r="24" spans="1:27" ht="15.75" thickBot="1" x14ac:dyDescent="0.3">
      <c r="A24" s="258" t="s">
        <v>107</v>
      </c>
      <c r="B24" s="272">
        <v>60</v>
      </c>
      <c r="C24" s="273">
        <v>74</v>
      </c>
      <c r="D24" s="274">
        <v>91</v>
      </c>
      <c r="F24" s="258" t="s">
        <v>107</v>
      </c>
      <c r="G24" s="14">
        <v>200</v>
      </c>
      <c r="H24" s="14">
        <v>230</v>
      </c>
      <c r="I24" s="14">
        <v>250</v>
      </c>
      <c r="J24" s="14">
        <v>152</v>
      </c>
      <c r="K24" s="14">
        <v>250</v>
      </c>
      <c r="L24" s="14">
        <v>278</v>
      </c>
      <c r="M24" s="231">
        <v>727</v>
      </c>
      <c r="O24" s="258" t="s">
        <v>107</v>
      </c>
      <c r="P24" s="43">
        <v>1350</v>
      </c>
      <c r="Q24" s="230">
        <v>960</v>
      </c>
      <c r="R24" s="239">
        <v>1285</v>
      </c>
      <c r="T24" s="258" t="s">
        <v>107</v>
      </c>
      <c r="U24" s="182">
        <v>200</v>
      </c>
      <c r="V24" s="4">
        <v>157</v>
      </c>
      <c r="W24" s="4">
        <v>300</v>
      </c>
      <c r="X24" s="4">
        <v>209</v>
      </c>
      <c r="Y24" s="4">
        <v>200</v>
      </c>
      <c r="Z24" s="4">
        <v>167</v>
      </c>
      <c r="AA24" s="242">
        <v>540</v>
      </c>
    </row>
    <row r="25" spans="1:27" ht="15.75" thickBot="1" x14ac:dyDescent="0.3">
      <c r="A25" s="186" t="s">
        <v>21</v>
      </c>
      <c r="B25" s="187">
        <f>SUM(B4:B24)</f>
        <v>1370</v>
      </c>
      <c r="C25" s="187">
        <f>SUM(C4:C24)</f>
        <v>1424</v>
      </c>
      <c r="D25" s="187">
        <f>SUM(D4:D24)</f>
        <v>1960</v>
      </c>
      <c r="F25" s="186" t="s">
        <v>21</v>
      </c>
      <c r="G25" s="188">
        <f t="shared" ref="G25:M25" si="0">SUM(G4:G24)</f>
        <v>4200</v>
      </c>
      <c r="H25" s="188">
        <f t="shared" si="0"/>
        <v>4965</v>
      </c>
      <c r="I25" s="188">
        <f t="shared" si="0"/>
        <v>6250</v>
      </c>
      <c r="J25" s="188">
        <f t="shared" si="0"/>
        <v>6459</v>
      </c>
      <c r="K25" s="188">
        <f t="shared" si="0"/>
        <v>6250</v>
      </c>
      <c r="L25" s="188">
        <f t="shared" si="0"/>
        <v>6925</v>
      </c>
      <c r="M25" s="188">
        <f t="shared" si="0"/>
        <v>20044</v>
      </c>
      <c r="O25" s="186" t="s">
        <v>21</v>
      </c>
      <c r="P25" s="187">
        <f>SUM(P4:P24)</f>
        <v>36282</v>
      </c>
      <c r="Q25" s="187">
        <f>SUM(Q4:Q24)</f>
        <v>28025</v>
      </c>
      <c r="R25" s="188">
        <f>SUM(R4:R24)</f>
        <v>35529</v>
      </c>
      <c r="T25" s="186" t="s">
        <v>21</v>
      </c>
      <c r="U25" s="188">
        <f t="shared" ref="U25:AA25" si="1">SUM(U4:U24)</f>
        <v>4200</v>
      </c>
      <c r="V25" s="188">
        <f t="shared" si="1"/>
        <v>4285</v>
      </c>
      <c r="W25" s="188">
        <f t="shared" si="1"/>
        <v>7550</v>
      </c>
      <c r="X25" s="188">
        <f t="shared" si="1"/>
        <v>7038</v>
      </c>
      <c r="Y25" s="188">
        <f t="shared" si="1"/>
        <v>5850</v>
      </c>
      <c r="Z25" s="188">
        <f t="shared" si="1"/>
        <v>5645</v>
      </c>
      <c r="AA25" s="188">
        <f t="shared" si="1"/>
        <v>18195</v>
      </c>
    </row>
  </sheetData>
  <mergeCells count="12">
    <mergeCell ref="W2:X2"/>
    <mergeCell ref="Y2:Z2"/>
    <mergeCell ref="A1:D1"/>
    <mergeCell ref="F1:M1"/>
    <mergeCell ref="O1:R1"/>
    <mergeCell ref="T1:AA1"/>
    <mergeCell ref="A2:D2"/>
    <mergeCell ref="G2:H2"/>
    <mergeCell ref="I2:J2"/>
    <mergeCell ref="K2:L2"/>
    <mergeCell ref="O2:R2"/>
    <mergeCell ref="U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Break fast</vt:lpstr>
      <vt:lpstr>Brunch</vt:lpstr>
      <vt:lpstr>Snacks</vt:lpstr>
      <vt:lpstr>Banana</vt:lpstr>
      <vt:lpstr>Dinner</vt:lpstr>
      <vt:lpstr>Consolidated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2018-05-03T12:55:16Z</dcterms:modified>
</cp:coreProperties>
</file>