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0\Downloads\"/>
    </mc:Choice>
  </mc:AlternateContent>
  <xr:revisionPtr revIDLastSave="0" documentId="13_ncr:1_{B54B2A51-6A27-48DF-9D09-08581BAA7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7" r:id="rId1"/>
    <sheet name="Intakes" sheetId="8" r:id="rId2"/>
    <sheet name="Insights 1" sheetId="1" r:id="rId3"/>
    <sheet name="insights 2" sheetId="2" r:id="rId4"/>
    <sheet name="Comments" sheetId="3" r:id="rId5"/>
    <sheet name="Large_Properties" sheetId="4" r:id="rId6"/>
    <sheet name="Insight5" sheetId="5" r:id="rId7"/>
    <sheet name="Insight 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B15" i="1"/>
  <c r="C15" i="1"/>
  <c r="D15" i="1"/>
  <c r="E15" i="1"/>
  <c r="B27" i="1"/>
  <c r="C27" i="1"/>
  <c r="D27" i="1"/>
  <c r="E27" i="1"/>
  <c r="E22" i="6"/>
  <c r="D22" i="6"/>
  <c r="C22" i="6"/>
  <c r="B22" i="6"/>
  <c r="E16" i="6"/>
  <c r="D16" i="6"/>
  <c r="C16" i="6"/>
  <c r="B16" i="6"/>
  <c r="B3" i="3"/>
  <c r="D3" i="3"/>
  <c r="E4" i="4" l="1"/>
  <c r="D4" i="4"/>
  <c r="C4" i="4"/>
  <c r="B4" i="4"/>
  <c r="K3" i="3"/>
  <c r="I3" i="3"/>
  <c r="AC17" i="1"/>
  <c r="AC14" i="1"/>
  <c r="E9" i="6" l="1"/>
  <c r="D9" i="6"/>
  <c r="E3" i="3" l="1"/>
  <c r="C3" i="3"/>
  <c r="C9" i="6" l="1"/>
  <c r="B9" i="6"/>
  <c r="D7" i="6"/>
  <c r="E7" i="6"/>
  <c r="C7" i="6"/>
  <c r="B7" i="6"/>
  <c r="E6" i="6"/>
  <c r="D6" i="6"/>
  <c r="C6" i="6"/>
  <c r="B6" i="6"/>
  <c r="L3" i="3"/>
  <c r="J3" i="3"/>
</calcChain>
</file>

<file path=xl/sharedStrings.xml><?xml version="1.0" encoding="utf-8"?>
<sst xmlns="http://schemas.openxmlformats.org/spreadsheetml/2006/main" count="184" uniqueCount="47">
  <si>
    <t>Super host</t>
  </si>
  <si>
    <t>host</t>
  </si>
  <si>
    <t>Vancour</t>
  </si>
  <si>
    <t>toronto</t>
  </si>
  <si>
    <t>response rate</t>
  </si>
  <si>
    <t>Acceptance rate</t>
  </si>
  <si>
    <t>Profile Picture</t>
  </si>
  <si>
    <t>Identity Verified</t>
  </si>
  <si>
    <t>instant bookable</t>
  </si>
  <si>
    <t>Average Reviews</t>
  </si>
  <si>
    <t>Positive Comments</t>
  </si>
  <si>
    <t>Negative Comments</t>
  </si>
  <si>
    <t>Large Properties</t>
  </si>
  <si>
    <t>host_is_superhost</t>
  </si>
  <si>
    <t>VANCOUR</t>
  </si>
  <si>
    <t>TORONTO</t>
  </si>
  <si>
    <t>Local  host</t>
  </si>
  <si>
    <t>Local host</t>
  </si>
  <si>
    <t>Average price</t>
  </si>
  <si>
    <t>Average Review rating</t>
  </si>
  <si>
    <t>Super Host</t>
  </si>
  <si>
    <t>Host</t>
  </si>
  <si>
    <t>Avg Listing</t>
  </si>
  <si>
    <t>review_scores_checkin</t>
  </si>
  <si>
    <t>review_scores_cleanliness</t>
  </si>
  <si>
    <t>review_scores_communication</t>
  </si>
  <si>
    <t>review_scores_location</t>
  </si>
  <si>
    <t>review_scores_rating</t>
  </si>
  <si>
    <t>review_scores_value</t>
  </si>
  <si>
    <t>Reviews</t>
  </si>
  <si>
    <t>accommodates</t>
  </si>
  <si>
    <t>bedrooms</t>
  </si>
  <si>
    <t>beds</t>
  </si>
  <si>
    <t>Avg_price</t>
  </si>
  <si>
    <t>Avg price of only available listing</t>
  </si>
  <si>
    <t>Total_Count</t>
  </si>
  <si>
    <t>available</t>
  </si>
  <si>
    <t>Upcom_Year</t>
  </si>
  <si>
    <t>Vancouver</t>
  </si>
  <si>
    <t>Superhost</t>
  </si>
  <si>
    <t>Torronto</t>
  </si>
  <si>
    <t>total_listing</t>
  </si>
  <si>
    <t>SuperHost</t>
  </si>
  <si>
    <t>HOST BEHAVIOR ANALYSIS FOR PROPERTY RENTAL COMPANY</t>
  </si>
  <si>
    <t>Average Price</t>
  </si>
  <si>
    <t>Total Listing</t>
  </si>
  <si>
    <t>Host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</si>
</sst>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2" borderId="0" xfId="0" applyFont="1" applyFill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5" borderId="0" xfId="1" applyNumberFormat="1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1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5" fontId="0" fillId="5" borderId="0" xfId="1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2" fontId="6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165" fontId="5" fillId="5" borderId="1" xfId="1" applyNumberFormat="1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0" xfId="0" applyFont="1" applyFill="1"/>
    <xf numFmtId="0" fontId="8" fillId="2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/>
    <xf numFmtId="0" fontId="6" fillId="7" borderId="1" xfId="0" applyFont="1" applyFill="1" applyBorder="1"/>
    <xf numFmtId="0" fontId="3" fillId="2" borderId="1" xfId="0" applyFont="1" applyFill="1" applyBorder="1"/>
    <xf numFmtId="0" fontId="0" fillId="8" borderId="0" xfId="0" applyFill="1"/>
    <xf numFmtId="0" fontId="9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Large_Properties!$A$4</c:f>
              <c:strCache>
                <c:ptCount val="1"/>
                <c:pt idx="0">
                  <c:v>Large Properties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Large_Properties!$B$1:$E$3</c:f>
              <c:multiLvlStrCache>
                <c:ptCount val="4"/>
                <c:lvl>
                  <c:pt idx="0">
                    <c:v>1063</c:v>
                  </c:pt>
                  <c:pt idx="1">
                    <c:v>1495</c:v>
                  </c:pt>
                  <c:pt idx="2">
                    <c:v>1672</c:v>
                  </c:pt>
                  <c:pt idx="3">
                    <c:v>4426</c:v>
                  </c:pt>
                </c:lvl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Large_Properties!$B$4:$E$4</c:f>
              <c:numCache>
                <c:formatCode>0.00%</c:formatCode>
                <c:ptCount val="4"/>
                <c:pt idx="0">
                  <c:v>0.86563517915309451</c:v>
                </c:pt>
                <c:pt idx="1">
                  <c:v>0.78767123287671237</c:v>
                </c:pt>
                <c:pt idx="2">
                  <c:v>0.71058223544411392</c:v>
                </c:pt>
                <c:pt idx="3">
                  <c:v>0.58114495798319332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C0B-97BB-694C51BB7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6627200"/>
        <c:axId val="1976627616"/>
      </c:barChart>
      <c:catAx>
        <c:axId val="1976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7616"/>
        <c:crosses val="autoZero"/>
        <c:auto val="1"/>
        <c:lblAlgn val="ctr"/>
        <c:lblOffset val="100"/>
        <c:noMultiLvlLbl val="0"/>
      </c:catAx>
      <c:valAx>
        <c:axId val="19766276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Host And Super Host</a:t>
            </a:r>
          </a:p>
        </c:rich>
      </c:tx>
      <c:layout>
        <c:manualLayout>
          <c:xMode val="edge"/>
          <c:yMode val="edge"/>
          <c:x val="0.16979849866396499"/>
          <c:y val="3.466204506065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Intakes!$A$3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Intakes!$B$2:$C$2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Intakes!$B$3:$C$3</c:f>
              <c:numCache>
                <c:formatCode>General</c:formatCode>
                <c:ptCount val="2"/>
                <c:pt idx="0">
                  <c:v>7616</c:v>
                </c:pt>
                <c:pt idx="1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1C9-A3F7-74C516FB397C}"/>
            </c:ext>
          </c:extLst>
        </c:ser>
        <c:ser>
          <c:idx val="1"/>
          <c:order val="1"/>
          <c:tx>
            <c:strRef>
              <c:f>Intakes!$A$4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Intakes!$B$2:$C$2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Intakes!$B$4:$C$4</c:f>
              <c:numCache>
                <c:formatCode>General</c:formatCode>
                <c:ptCount val="2"/>
                <c:pt idx="0">
                  <c:v>2353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F-41C9-A3F7-74C516FB3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122783535"/>
        <c:axId val="1122787695"/>
      </c:barChart>
      <c:catAx>
        <c:axId val="11227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7695"/>
        <c:crosses val="autoZero"/>
        <c:auto val="1"/>
        <c:lblAlgn val="ctr"/>
        <c:lblOffset val="100"/>
        <c:noMultiLvlLbl val="0"/>
      </c:catAx>
      <c:valAx>
        <c:axId val="11227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Listing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Intakes!$F$4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Intakes!$G$2:$H$3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Intakes!$G$4:$H$4</c:f>
              <c:numCache>
                <c:formatCode>General</c:formatCode>
                <c:ptCount val="2"/>
                <c:pt idx="0">
                  <c:v>11346</c:v>
                </c:pt>
                <c:pt idx="1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3-4A08-9ABC-A5FEC1C4AC39}"/>
            </c:ext>
          </c:extLst>
        </c:ser>
        <c:ser>
          <c:idx val="1"/>
          <c:order val="1"/>
          <c:tx>
            <c:strRef>
              <c:f>Intakes!$F$5</c:f>
              <c:strCache>
                <c:ptCount val="1"/>
                <c:pt idx="0">
                  <c:v>Super 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Intakes!$G$2:$H$3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Intakes!$G$5:$H$5</c:f>
              <c:numCache>
                <c:formatCode>General</c:formatCode>
                <c:ptCount val="2"/>
                <c:pt idx="0">
                  <c:v>4066</c:v>
                </c:pt>
                <c:pt idx="1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3-4A08-9ABC-A5FEC1C4A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13276831"/>
        <c:axId val="1213289311"/>
      </c:barChart>
      <c:catAx>
        <c:axId val="12132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9311"/>
        <c:crosses val="autoZero"/>
        <c:auto val="1"/>
        <c:lblAlgn val="ctr"/>
        <c:lblOffset val="100"/>
        <c:noMultiLvlLbl val="0"/>
      </c:catAx>
      <c:valAx>
        <c:axId val="121328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Intakes!$A$10</c:f>
              <c:strCache>
                <c:ptCount val="1"/>
                <c:pt idx="0">
                  <c:v>Torronto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Intakes!$B$9:$C$9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Intakes!$B$10:$C$10</c:f>
              <c:numCache>
                <c:formatCode>General</c:formatCode>
                <c:ptCount val="2"/>
                <c:pt idx="0">
                  <c:v>182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E73-96EA-43DD11C09079}"/>
            </c:ext>
          </c:extLst>
        </c:ser>
        <c:ser>
          <c:idx val="1"/>
          <c:order val="1"/>
          <c:tx>
            <c:strRef>
              <c:f>Intakes!$A$11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Intakes!$B$9:$C$9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Intakes!$B$11:$C$11</c:f>
              <c:numCache>
                <c:formatCode>General</c:formatCode>
                <c:ptCount val="2"/>
                <c:pt idx="0">
                  <c:v>263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E73-96EA-43DD11C09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20844207"/>
        <c:axId val="1220850447"/>
      </c:barChart>
      <c:catAx>
        <c:axId val="1220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0447"/>
        <c:crosses val="autoZero"/>
        <c:auto val="1"/>
        <c:lblAlgn val="ctr"/>
        <c:lblOffset val="100"/>
        <c:noMultiLvlLbl val="0"/>
      </c:catAx>
      <c:valAx>
        <c:axId val="122085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2'!$A$3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'insights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'insights 2'!$B$3:$E$3</c:f>
              <c:numCache>
                <c:formatCode>0.0</c:formatCode>
                <c:ptCount val="4"/>
                <c:pt idx="0">
                  <c:v>98.800773694390699</c:v>
                </c:pt>
                <c:pt idx="1">
                  <c:v>90.9769230769231</c:v>
                </c:pt>
                <c:pt idx="2">
                  <c:v>98.086038961038994</c:v>
                </c:pt>
                <c:pt idx="3">
                  <c:v>84.762558502340099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8-4FE2-BDA4-1F436149D86E}"/>
            </c:ext>
          </c:extLst>
        </c:ser>
        <c:ser>
          <c:idx val="1"/>
          <c:order val="1"/>
          <c:tx>
            <c:strRef>
              <c:f>'insights 2'!$A$4</c:f>
              <c:strCache>
                <c:ptCount val="1"/>
                <c:pt idx="0">
                  <c:v>Acceptance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'insights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'insights 2'!$B$4:$E$4</c:f>
              <c:numCache>
                <c:formatCode>0.0</c:formatCode>
                <c:ptCount val="4"/>
                <c:pt idx="0">
                  <c:v>90.594032549728794</c:v>
                </c:pt>
                <c:pt idx="1">
                  <c:v>80.890612878200201</c:v>
                </c:pt>
                <c:pt idx="2">
                  <c:v>86.303670186023098</c:v>
                </c:pt>
                <c:pt idx="3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8-4FE2-BDA4-1F436149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85137967"/>
        <c:axId val="285138383"/>
      </c:barChart>
      <c:catAx>
        <c:axId val="2851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8383"/>
        <c:crosses val="autoZero"/>
        <c:auto val="1"/>
        <c:lblAlgn val="ctr"/>
        <c:lblOffset val="100"/>
        <c:noMultiLvlLbl val="0"/>
      </c:catAx>
      <c:valAx>
        <c:axId val="285138383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7967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And Super Host</a:t>
            </a:r>
          </a:p>
        </c:rich>
      </c:tx>
      <c:layout>
        <c:manualLayout>
          <c:xMode val="edge"/>
          <c:yMode val="edge"/>
          <c:x val="0.18484779270764179"/>
          <c:y val="4.0580245032319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Intakes!$A$3</c:f>
              <c:strCache>
                <c:ptCount val="1"/>
                <c:pt idx="0">
                  <c:v>Host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Intakes!$B$2:$C$2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Intakes!$B$3:$C$3</c:f>
              <c:numCache>
                <c:formatCode>General</c:formatCode>
                <c:ptCount val="2"/>
                <c:pt idx="0">
                  <c:v>7616</c:v>
                </c:pt>
                <c:pt idx="1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A-41C7-B87D-F53ED4CB1543}"/>
            </c:ext>
          </c:extLst>
        </c:ser>
        <c:ser>
          <c:idx val="1"/>
          <c:order val="1"/>
          <c:tx>
            <c:strRef>
              <c:f>Intakes!$A$4</c:f>
              <c:strCache>
                <c:ptCount val="1"/>
                <c:pt idx="0">
                  <c:v>Superhost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Intakes!$B$2:$C$2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Intakes!$B$4:$C$4</c:f>
              <c:numCache>
                <c:formatCode>General</c:formatCode>
                <c:ptCount val="2"/>
                <c:pt idx="0">
                  <c:v>2353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A-41C7-B87D-F53ED4CB15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22783535"/>
        <c:axId val="1122787695"/>
      </c:barChart>
      <c:catAx>
        <c:axId val="11227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7695"/>
        <c:crosses val="autoZero"/>
        <c:auto val="1"/>
        <c:lblAlgn val="ctr"/>
        <c:lblOffset val="100"/>
        <c:noMultiLvlLbl val="0"/>
      </c:catAx>
      <c:valAx>
        <c:axId val="11227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Listing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Intakes!$F$4</c:f>
              <c:strCache>
                <c:ptCount val="1"/>
                <c:pt idx="0">
                  <c:v>Host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Intakes!$G$2:$H$3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Intakes!$G$4:$H$4</c:f>
              <c:numCache>
                <c:formatCode>General</c:formatCode>
                <c:ptCount val="2"/>
                <c:pt idx="0">
                  <c:v>11346</c:v>
                </c:pt>
                <c:pt idx="1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9-4D04-9FA4-7E7681AAD5F8}"/>
            </c:ext>
          </c:extLst>
        </c:ser>
        <c:ser>
          <c:idx val="1"/>
          <c:order val="1"/>
          <c:tx>
            <c:strRef>
              <c:f>Intakes!$F$5</c:f>
              <c:strCache>
                <c:ptCount val="1"/>
                <c:pt idx="0">
                  <c:v>Super Host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Intakes!$G$2:$H$3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Intakes!$G$5:$H$5</c:f>
              <c:numCache>
                <c:formatCode>General</c:formatCode>
                <c:ptCount val="2"/>
                <c:pt idx="0">
                  <c:v>4066</c:v>
                </c:pt>
                <c:pt idx="1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9-4D04-9FA4-7E7681AAD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213276831"/>
        <c:axId val="1213289311"/>
      </c:barChart>
      <c:catAx>
        <c:axId val="12132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9311"/>
        <c:crosses val="autoZero"/>
        <c:auto val="1"/>
        <c:lblAlgn val="ctr"/>
        <c:lblOffset val="100"/>
        <c:noMultiLvlLbl val="0"/>
      </c:catAx>
      <c:valAx>
        <c:axId val="121328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</a:t>
            </a:r>
          </a:p>
        </c:rich>
      </c:tx>
      <c:layout>
        <c:manualLayout>
          <c:xMode val="edge"/>
          <c:yMode val="edge"/>
          <c:x val="0.28131197559115179"/>
          <c:y val="3.527336860670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Intakes!$A$10</c:f>
              <c:strCache>
                <c:ptCount val="1"/>
                <c:pt idx="0">
                  <c:v>Torronto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Intakes!$B$9:$C$9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Intakes!$B$10:$C$10</c:f>
              <c:numCache>
                <c:formatCode>General</c:formatCode>
                <c:ptCount val="2"/>
                <c:pt idx="0">
                  <c:v>182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F-4FFD-B258-091EA25474DF}"/>
            </c:ext>
          </c:extLst>
        </c:ser>
        <c:ser>
          <c:idx val="1"/>
          <c:order val="1"/>
          <c:tx>
            <c:strRef>
              <c:f>Intakes!$A$11</c:f>
              <c:strCache>
                <c:ptCount val="1"/>
                <c:pt idx="0">
                  <c:v>Vancouver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Intakes!$B$9:$C$9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Intakes!$B$11:$C$11</c:f>
              <c:numCache>
                <c:formatCode>General</c:formatCode>
                <c:ptCount val="2"/>
                <c:pt idx="0">
                  <c:v>263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F-4FFD-B258-091EA2547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220844207"/>
        <c:axId val="1220850447"/>
      </c:barChart>
      <c:catAx>
        <c:axId val="1220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0447"/>
        <c:crosses val="autoZero"/>
        <c:auto val="1"/>
        <c:lblAlgn val="ctr"/>
        <c:lblOffset val="100"/>
        <c:noMultiLvlLbl val="0"/>
      </c:catAx>
      <c:valAx>
        <c:axId val="122085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6774329742742"/>
          <c:y val="4.2554720376294736E-2"/>
          <c:w val="0.71134186351706041"/>
          <c:h val="0.7122065470982793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'Insights 1'!$D$1:$D$3</c:f>
              <c:strCache>
                <c:ptCount val="3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1'!$D$4:$D$5</c:f>
              <c:numCache>
                <c:formatCode>0.0</c:formatCode>
                <c:ptCount val="2"/>
                <c:pt idx="0">
                  <c:v>98.086038961038994</c:v>
                </c:pt>
                <c:pt idx="1">
                  <c:v>86.303670186023098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9-4AD9-8145-D0BD8630EEDA}"/>
            </c:ext>
          </c:extLst>
        </c:ser>
        <c:ser>
          <c:idx val="3"/>
          <c:order val="1"/>
          <c:tx>
            <c:strRef>
              <c:f>'Insights 1'!$E$1:$E$3</c:f>
              <c:strCache>
                <c:ptCount val="3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1'!$E$4:$E$5</c:f>
              <c:numCache>
                <c:formatCode>0.0</c:formatCode>
                <c:ptCount val="2"/>
                <c:pt idx="0">
                  <c:v>84.762558502340099</c:v>
                </c:pt>
                <c:pt idx="1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9-4AD9-8145-D0BD8630EE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5178944"/>
        <c:axId val="1975176864"/>
      </c:barChart>
      <c:catAx>
        <c:axId val="19751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6864"/>
        <c:crosses val="autoZero"/>
        <c:auto val="1"/>
        <c:lblAlgn val="ctr"/>
        <c:lblOffset val="100"/>
        <c:noMultiLvlLbl val="0"/>
      </c:catAx>
      <c:valAx>
        <c:axId val="19751768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9751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07239065787316"/>
          <c:y val="0.77478873790691305"/>
          <c:w val="0.44674625719054845"/>
          <c:h val="8.52732764324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 1'!$B$1:$B$3</c:f>
              <c:strCache>
                <c:ptCount val="3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1'!$B$4:$B$5</c:f>
              <c:numCache>
                <c:formatCode>0.0</c:formatCode>
                <c:ptCount val="2"/>
                <c:pt idx="0">
                  <c:v>98.800773694390699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4518-A971-F03344D747B2}"/>
            </c:ext>
          </c:extLst>
        </c:ser>
        <c:ser>
          <c:idx val="1"/>
          <c:order val="1"/>
          <c:tx>
            <c:strRef>
              <c:f>'Insights 1'!$C$1:$C$3</c:f>
              <c:strCache>
                <c:ptCount val="3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1'!$C$4:$C$5</c:f>
              <c:numCache>
                <c:formatCode>0.0</c:formatCode>
                <c:ptCount val="2"/>
                <c:pt idx="0">
                  <c:v>90.9769230769231</c:v>
                </c:pt>
                <c:pt idx="1">
                  <c:v>80.890612878200201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C-4518-A971-F03344D74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1135200"/>
        <c:axId val="1812584640"/>
      </c:barChart>
      <c:catAx>
        <c:axId val="197113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4640"/>
        <c:crosses val="autoZero"/>
        <c:auto val="1"/>
        <c:lblAlgn val="ctr"/>
        <c:lblOffset val="100"/>
        <c:noMultiLvlLbl val="0"/>
      </c:catAx>
      <c:valAx>
        <c:axId val="18125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 1'!$B$10:$B$11</c:f>
              <c:strCache>
                <c:ptCount val="2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1'!$B$12:$B$15</c:f>
              <c:numCache>
                <c:formatCode>0.00%</c:formatCode>
                <c:ptCount val="4"/>
                <c:pt idx="0">
                  <c:v>0.99755700325732899</c:v>
                </c:pt>
                <c:pt idx="1">
                  <c:v>0.96416938110749195</c:v>
                </c:pt>
                <c:pt idx="2">
                  <c:v>0.26925238898257448</c:v>
                </c:pt>
                <c:pt idx="3">
                  <c:v>0.634159089804055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18C-A6D8-2032866AF6F6}"/>
            </c:ext>
          </c:extLst>
        </c:ser>
        <c:ser>
          <c:idx val="1"/>
          <c:order val="1"/>
          <c:tx>
            <c:strRef>
              <c:f>'Insights 1'!$C$10:$C$11</c:f>
              <c:strCache>
                <c:ptCount val="2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1'!$C$12:$C$15</c:f>
              <c:numCache>
                <c:formatCode>0.00%</c:formatCode>
                <c:ptCount val="4"/>
                <c:pt idx="0">
                  <c:v>0.98998946259220233</c:v>
                </c:pt>
                <c:pt idx="1">
                  <c:v>0.83403582718651215</c:v>
                </c:pt>
                <c:pt idx="2">
                  <c:v>0.32411786104037832</c:v>
                </c:pt>
                <c:pt idx="3">
                  <c:v>0.3652452958623037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18C-A6D8-2032866AF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4120464"/>
        <c:axId val="1284114640"/>
      </c:barChart>
      <c:catAx>
        <c:axId val="12841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14640"/>
        <c:crosses val="autoZero"/>
        <c:auto val="1"/>
        <c:lblAlgn val="ctr"/>
        <c:lblOffset val="100"/>
        <c:noMultiLvlLbl val="0"/>
      </c:catAx>
      <c:valAx>
        <c:axId val="12841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0464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6780402449693"/>
          <c:y val="0.18039406532516766"/>
          <c:w val="0.71134186351706041"/>
          <c:h val="0.7122065470982793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'Insights 1'!$D$1:$D$3</c:f>
              <c:strCache>
                <c:ptCount val="3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1'!$D$4:$D$5</c:f>
              <c:numCache>
                <c:formatCode>0.0</c:formatCode>
                <c:ptCount val="2"/>
                <c:pt idx="0">
                  <c:v>98.086038961038994</c:v>
                </c:pt>
                <c:pt idx="1">
                  <c:v>86.303670186023098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D-4DF6-B1B3-B95DACD30197}"/>
            </c:ext>
          </c:extLst>
        </c:ser>
        <c:ser>
          <c:idx val="3"/>
          <c:order val="1"/>
          <c:tx>
            <c:strRef>
              <c:f>'Insights 1'!$E$1:$E$3</c:f>
              <c:strCache>
                <c:ptCount val="3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1'!$E$4:$E$5</c:f>
              <c:numCache>
                <c:formatCode>0.0</c:formatCode>
                <c:ptCount val="2"/>
                <c:pt idx="0">
                  <c:v>84.762558502340099</c:v>
                </c:pt>
                <c:pt idx="1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DF6-B1B3-B95DACD30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5178944"/>
        <c:axId val="1975176864"/>
      </c:barChart>
      <c:catAx>
        <c:axId val="19751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6864"/>
        <c:crosses val="autoZero"/>
        <c:auto val="1"/>
        <c:lblAlgn val="ctr"/>
        <c:lblOffset val="100"/>
        <c:noMultiLvlLbl val="0"/>
      </c:catAx>
      <c:valAx>
        <c:axId val="1975176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84501296727712"/>
          <c:y val="7.1078432420483964E-2"/>
          <c:w val="0.56415994295095373"/>
          <c:h val="9.2906048339201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'Insights 1'!$D$10:$D$11</c:f>
              <c:strCache>
                <c:ptCount val="2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1'!$D$12:$D$15</c:f>
              <c:numCache>
                <c:formatCode>0.00%</c:formatCode>
                <c:ptCount val="4"/>
                <c:pt idx="0">
                  <c:v>0.99915002124946872</c:v>
                </c:pt>
                <c:pt idx="1">
                  <c:v>0.94432639184020395</c:v>
                </c:pt>
                <c:pt idx="2">
                  <c:v>0.23389080177078209</c:v>
                </c:pt>
                <c:pt idx="3">
                  <c:v>0.51264449244922494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40C8-81B5-0C8C9EB16771}"/>
            </c:ext>
          </c:extLst>
        </c:ser>
        <c:ser>
          <c:idx val="3"/>
          <c:order val="1"/>
          <c:tx>
            <c:strRef>
              <c:f>'Insights 1'!$E$10:$E$11</c:f>
              <c:strCache>
                <c:ptCount val="2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1'!$E$12:$E$15</c:f>
              <c:numCache>
                <c:formatCode>0.00%</c:formatCode>
                <c:ptCount val="4"/>
                <c:pt idx="0">
                  <c:v>0.98897058823529416</c:v>
                </c:pt>
                <c:pt idx="1">
                  <c:v>0.75433298319327735</c:v>
                </c:pt>
                <c:pt idx="2">
                  <c:v>0.28670897232504849</c:v>
                </c:pt>
                <c:pt idx="3">
                  <c:v>0.48732058490443669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40C8-81B5-0C8C9EB1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089328"/>
        <c:axId val="1287084752"/>
      </c:barChart>
      <c:catAx>
        <c:axId val="128708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4752"/>
        <c:crosses val="autoZero"/>
        <c:auto val="1"/>
        <c:lblAlgn val="ctr"/>
        <c:lblOffset val="100"/>
        <c:noMultiLvlLbl val="0"/>
      </c:catAx>
      <c:valAx>
        <c:axId val="12870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2'!$I$3</c:f>
              <c:strCache>
                <c:ptCount val="1"/>
                <c:pt idx="0">
                  <c:v>Identity Verified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'insights 2'!$J$1:$M$2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'insights 2'!$J$3:$M$3</c:f>
              <c:numCache>
                <c:formatCode>0.00%</c:formatCode>
                <c:ptCount val="4"/>
                <c:pt idx="0">
                  <c:v>0.96416938110749195</c:v>
                </c:pt>
                <c:pt idx="1">
                  <c:v>0.83403582718651215</c:v>
                </c:pt>
                <c:pt idx="2">
                  <c:v>0.94432639184020395</c:v>
                </c:pt>
                <c:pt idx="3">
                  <c:v>0.75433298319327702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844-B9B1-C100F849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642335"/>
        <c:axId val="415648991"/>
      </c:barChart>
      <c:catAx>
        <c:axId val="4156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991"/>
        <c:crosses val="autoZero"/>
        <c:auto val="1"/>
        <c:lblAlgn val="ctr"/>
        <c:lblOffset val="100"/>
        <c:noMultiLvlLbl val="0"/>
      </c:catAx>
      <c:valAx>
        <c:axId val="415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2018372880758"/>
          <c:y val="3.367263879960538E-2"/>
          <c:w val="0.86694994405787518"/>
          <c:h val="0.77417397787150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'insights 2'!$A$3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'insights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'insights 2'!$B$3:$E$3</c:f>
              <c:numCache>
                <c:formatCode>0.0</c:formatCode>
                <c:ptCount val="4"/>
                <c:pt idx="0">
                  <c:v>98.800773694390699</c:v>
                </c:pt>
                <c:pt idx="1">
                  <c:v>90.9769230769231</c:v>
                </c:pt>
                <c:pt idx="2">
                  <c:v>98.086038961038994</c:v>
                </c:pt>
                <c:pt idx="3">
                  <c:v>84.762558502340099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D-4F15-B5EB-112A0D4E9C61}"/>
            </c:ext>
          </c:extLst>
        </c:ser>
        <c:ser>
          <c:idx val="1"/>
          <c:order val="1"/>
          <c:tx>
            <c:strRef>
              <c:f>'insights 2'!$A$4</c:f>
              <c:strCache>
                <c:ptCount val="1"/>
                <c:pt idx="0">
                  <c:v>Acceptance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'insights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'insights 2'!$B$4:$E$4</c:f>
              <c:numCache>
                <c:formatCode>0.0</c:formatCode>
                <c:ptCount val="4"/>
                <c:pt idx="0">
                  <c:v>90.594032549728794</c:v>
                </c:pt>
                <c:pt idx="1">
                  <c:v>80.890612878200201</c:v>
                </c:pt>
                <c:pt idx="2">
                  <c:v>86.303670186023098</c:v>
                </c:pt>
                <c:pt idx="3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D-4F15-B5EB-112A0D4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137967"/>
        <c:axId val="285138383"/>
      </c:barChart>
      <c:catAx>
        <c:axId val="2851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8383"/>
        <c:crosses val="autoZero"/>
        <c:auto val="1"/>
        <c:lblAlgn val="ctr"/>
        <c:lblOffset val="100"/>
        <c:noMultiLvlLbl val="0"/>
      </c:catAx>
      <c:valAx>
        <c:axId val="285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7967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Comments!$A$3</c:f>
              <c:strCache>
                <c:ptCount val="1"/>
                <c:pt idx="0">
                  <c:v>Positive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Comments!$B$1:$E$2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Comments!$B$3:$E$3</c:f>
              <c:numCache>
                <c:formatCode>0.0%</c:formatCode>
                <c:ptCount val="4"/>
                <c:pt idx="0">
                  <c:v>0.25614455195215635</c:v>
                </c:pt>
                <c:pt idx="1">
                  <c:v>0.12323139009092235</c:v>
                </c:pt>
                <c:pt idx="2">
                  <c:v>0.19968020833853015</c:v>
                </c:pt>
                <c:pt idx="3">
                  <c:v>0.16666583517508718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832-96E4-ADD369149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2243296"/>
        <c:axId val="1832226240"/>
        <c:axId val="0"/>
      </c:bar3DChart>
      <c:catAx>
        <c:axId val="18322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26240"/>
        <c:crosses val="autoZero"/>
        <c:auto val="1"/>
        <c:lblAlgn val="ctr"/>
        <c:lblOffset val="100"/>
        <c:noMultiLvlLbl val="0"/>
      </c:catAx>
      <c:valAx>
        <c:axId val="183222624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Comments!$A$8</c:f>
              <c:strCache>
                <c:ptCount val="1"/>
                <c:pt idx="0">
                  <c:v>Positive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Comments!$B$6:$E$7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Comments!$B$8:$E$8</c:f>
              <c:numCache>
                <c:formatCode>General</c:formatCode>
                <c:ptCount val="4"/>
                <c:pt idx="0">
                  <c:v>42145</c:v>
                </c:pt>
                <c:pt idx="1">
                  <c:v>20276</c:v>
                </c:pt>
                <c:pt idx="2">
                  <c:v>80049</c:v>
                </c:pt>
                <c:pt idx="3">
                  <c:v>66814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079-B5C1-EDC50F3CA0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2227072"/>
        <c:axId val="1832239968"/>
        <c:axId val="0"/>
      </c:bar3DChart>
      <c:catAx>
        <c:axId val="18322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39968"/>
        <c:crosses val="autoZero"/>
        <c:auto val="1"/>
        <c:lblAlgn val="ctr"/>
        <c:lblOffset val="100"/>
        <c:noMultiLvlLbl val="0"/>
      </c:catAx>
      <c:valAx>
        <c:axId val="183223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270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0304280532412307E-2"/>
                <c:y val="0.3603200641586468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Comments!$H$3</c:f>
              <c:strCache>
                <c:ptCount val="1"/>
                <c:pt idx="0">
                  <c:v>Negative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Comments!$I$1:$L$2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Comments!$I$3:$L$3</c:f>
              <c:numCache>
                <c:formatCode>0.00%</c:formatCode>
                <c:ptCount val="4"/>
                <c:pt idx="0">
                  <c:v>1.8719307628725628E-3</c:v>
                </c:pt>
                <c:pt idx="1">
                  <c:v>3.4582097534885982E-3</c:v>
                </c:pt>
                <c:pt idx="2">
                  <c:v>1.6239030547337647E-3</c:v>
                </c:pt>
                <c:pt idx="3">
                  <c:v>5.7397863731833984E-3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A-4266-B82A-9052D500B2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3727008"/>
        <c:axId val="1733722016"/>
        <c:axId val="0"/>
      </c:bar3DChart>
      <c:catAx>
        <c:axId val="17337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22016"/>
        <c:crosses val="autoZero"/>
        <c:auto val="1"/>
        <c:lblAlgn val="ctr"/>
        <c:lblOffset val="100"/>
        <c:noMultiLvlLbl val="0"/>
      </c:catAx>
      <c:valAx>
        <c:axId val="17337220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Comments!$H$8</c:f>
              <c:strCache>
                <c:ptCount val="1"/>
                <c:pt idx="0">
                  <c:v>Negative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Comments!$I$6:$L$7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Comments!$I$8:$L$8</c:f>
              <c:numCache>
                <c:formatCode>General</c:formatCode>
                <c:ptCount val="4"/>
                <c:pt idx="0">
                  <c:v>308</c:v>
                </c:pt>
                <c:pt idx="1">
                  <c:v>569</c:v>
                </c:pt>
                <c:pt idx="2">
                  <c:v>651</c:v>
                </c:pt>
                <c:pt idx="3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1F5-B222-F3E382DC72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5392032"/>
        <c:axId val="1815390784"/>
        <c:axId val="0"/>
      </c:bar3DChart>
      <c:catAx>
        <c:axId val="18153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90784"/>
        <c:crosses val="autoZero"/>
        <c:auto val="1"/>
        <c:lblAlgn val="ctr"/>
        <c:lblOffset val="100"/>
        <c:noMultiLvlLbl val="0"/>
      </c:catAx>
      <c:valAx>
        <c:axId val="18153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Large_Properties!$A$4</c:f>
              <c:strCache>
                <c:ptCount val="1"/>
                <c:pt idx="0">
                  <c:v>Large Properties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Large_Properties!$B$1:$E$3</c:f>
              <c:multiLvlStrCache>
                <c:ptCount val="4"/>
                <c:lvl>
                  <c:pt idx="0">
                    <c:v>1063</c:v>
                  </c:pt>
                  <c:pt idx="1">
                    <c:v>1495</c:v>
                  </c:pt>
                  <c:pt idx="2">
                    <c:v>1672</c:v>
                  </c:pt>
                  <c:pt idx="3">
                    <c:v>4426</c:v>
                  </c:pt>
                </c:lvl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Large_Properties!$B$4:$E$4</c:f>
              <c:numCache>
                <c:formatCode>0.00%</c:formatCode>
                <c:ptCount val="4"/>
                <c:pt idx="0">
                  <c:v>0.86563517915309451</c:v>
                </c:pt>
                <c:pt idx="1">
                  <c:v>0.78767123287671237</c:v>
                </c:pt>
                <c:pt idx="2">
                  <c:v>0.71058223544411392</c:v>
                </c:pt>
                <c:pt idx="3">
                  <c:v>0.58114495798319332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4-45ED-AB01-06295E28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5387456"/>
        <c:axId val="1815385792"/>
        <c:axId val="0"/>
      </c:bar3DChart>
      <c:catAx>
        <c:axId val="18153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85792"/>
        <c:crosses val="autoZero"/>
        <c:auto val="1"/>
        <c:lblAlgn val="ctr"/>
        <c:lblOffset val="100"/>
        <c:noMultiLvlLbl val="0"/>
      </c:catAx>
      <c:valAx>
        <c:axId val="18153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Vancouver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Insight5!$H$14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Insight5!$F$15:$G$18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Insight5!$H$15:$H$18</c:f>
              <c:numCache>
                <c:formatCode>General</c:formatCode>
                <c:ptCount val="4"/>
                <c:pt idx="0">
                  <c:v>338433</c:v>
                </c:pt>
                <c:pt idx="1">
                  <c:v>181333</c:v>
                </c:pt>
                <c:pt idx="2">
                  <c:v>89645</c:v>
                </c:pt>
                <c:pt idx="3">
                  <c:v>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20E-8E43-12573FEF860A}"/>
            </c:ext>
          </c:extLst>
        </c:ser>
        <c:ser>
          <c:idx val="1"/>
          <c:order val="1"/>
          <c:tx>
            <c:strRef>
              <c:f>Insight5!$I$14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Insight5!$F$15:$G$18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Insight5!$I$15:$I$18</c:f>
              <c:numCache>
                <c:formatCode>General</c:formatCode>
                <c:ptCount val="4"/>
                <c:pt idx="0">
                  <c:v>515223</c:v>
                </c:pt>
                <c:pt idx="1">
                  <c:v>283879</c:v>
                </c:pt>
                <c:pt idx="2">
                  <c:v>148157</c:v>
                </c:pt>
                <c:pt idx="3">
                  <c:v>56127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20E-8E43-12573FEF8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6594928"/>
        <c:axId val="1816594096"/>
      </c:barChart>
      <c:catAx>
        <c:axId val="18165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4096"/>
        <c:crosses val="autoZero"/>
        <c:auto val="1"/>
        <c:lblAlgn val="ctr"/>
        <c:lblOffset val="100"/>
        <c:noMultiLvlLbl val="0"/>
      </c:catAx>
      <c:valAx>
        <c:axId val="1816594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65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Torronto Availability</a:t>
            </a:r>
          </a:p>
        </c:rich>
      </c:tx>
      <c:layout>
        <c:manualLayout>
          <c:xMode val="edge"/>
          <c:yMode val="edge"/>
          <c:x val="0.16975722618255767"/>
          <c:y val="3.7380206739033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Insight5!$H$4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Insight5!$F$5:$G$8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Insight5!$H$5:$H$8</c:f>
              <c:numCache>
                <c:formatCode>General</c:formatCode>
                <c:ptCount val="4"/>
                <c:pt idx="0">
                  <c:v>705046</c:v>
                </c:pt>
                <c:pt idx="1">
                  <c:v>491506</c:v>
                </c:pt>
                <c:pt idx="2">
                  <c:v>195331</c:v>
                </c:pt>
                <c:pt idx="3">
                  <c:v>91852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6C4-AC6B-4133A1703CEE}"/>
            </c:ext>
          </c:extLst>
        </c:ser>
        <c:ser>
          <c:idx val="1"/>
          <c:order val="1"/>
          <c:tx>
            <c:strRef>
              <c:f>Insight5!$I$4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Insight5!$F$5:$G$8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Insight5!$I$5:$I$8</c:f>
              <c:numCache>
                <c:formatCode>General</c:formatCode>
                <c:ptCount val="4"/>
                <c:pt idx="0">
                  <c:v>2051427</c:v>
                </c:pt>
                <c:pt idx="1">
                  <c:v>1235301</c:v>
                </c:pt>
                <c:pt idx="2">
                  <c:v>625865</c:v>
                </c:pt>
                <c:pt idx="3">
                  <c:v>228676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E-46C4-AC6B-4133A1703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9066048"/>
        <c:axId val="2089063968"/>
      </c:barChart>
      <c:catAx>
        <c:axId val="20890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63968"/>
        <c:crosses val="autoZero"/>
        <c:auto val="1"/>
        <c:lblAlgn val="ctr"/>
        <c:lblOffset val="100"/>
        <c:noMultiLvlLbl val="0"/>
      </c:catAx>
      <c:valAx>
        <c:axId val="208906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90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570247360052476"/>
          <c:y val="0.19805289009237717"/>
          <c:w val="0.30425745784175645"/>
          <c:h val="0.13091131658372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 1'!$B$1:$B$3</c:f>
              <c:strCache>
                <c:ptCount val="3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1'!$B$4:$B$5</c:f>
              <c:numCache>
                <c:formatCode>0.0</c:formatCode>
                <c:ptCount val="2"/>
                <c:pt idx="0">
                  <c:v>98.800773694390699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E0E-9CB5-982C9B78894C}"/>
            </c:ext>
          </c:extLst>
        </c:ser>
        <c:ser>
          <c:idx val="1"/>
          <c:order val="1"/>
          <c:tx>
            <c:strRef>
              <c:f>'Insights 1'!$C$1:$C$3</c:f>
              <c:strCache>
                <c:ptCount val="3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'Insights 1'!$C$4:$C$5</c:f>
              <c:numCache>
                <c:formatCode>0.0</c:formatCode>
                <c:ptCount val="2"/>
                <c:pt idx="0">
                  <c:v>90.9769230769231</c:v>
                </c:pt>
                <c:pt idx="1">
                  <c:v>80.890612878200201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E0E-9CB5-982C9B788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1135200"/>
        <c:axId val="1812584640"/>
      </c:barChart>
      <c:catAx>
        <c:axId val="197113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4640"/>
        <c:crosses val="autoZero"/>
        <c:auto val="1"/>
        <c:lblAlgn val="ctr"/>
        <c:lblOffset val="100"/>
        <c:noMultiLvlLbl val="0"/>
      </c:catAx>
      <c:valAx>
        <c:axId val="18125846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Insight5!$B$1:$B$3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Insight5!$A$4:$A$5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Insight5!$B$4:$B$5</c:f>
              <c:numCache>
                <c:formatCode>0</c:formatCode>
                <c:ptCount val="2"/>
                <c:pt idx="0">
                  <c:v>166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808-90D1-78E1174514A4}"/>
            </c:ext>
          </c:extLst>
        </c:ser>
        <c:ser>
          <c:idx val="1"/>
          <c:order val="1"/>
          <c:tx>
            <c:strRef>
              <c:f>Insight5!$C$1:$C$3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Insight5!$A$4:$A$5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Insight5!$C$4:$C$5</c:f>
              <c:numCache>
                <c:formatCode>General</c:formatCode>
                <c:ptCount val="2"/>
                <c:pt idx="0" formatCode="0">
                  <c:v>188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8-4808-90D1-78E117451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76621792"/>
        <c:axId val="1976623456"/>
      </c:barChart>
      <c:catAx>
        <c:axId val="19766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3456"/>
        <c:crosses val="autoZero"/>
        <c:auto val="1"/>
        <c:lblAlgn val="ctr"/>
        <c:lblOffset val="100"/>
        <c:noMultiLvlLbl val="0"/>
      </c:catAx>
      <c:valAx>
        <c:axId val="197662345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Insight5!$B$12:$B$14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Insight5!$A$15:$A$16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Insight5!$B$15:$B$16</c:f>
              <c:numCache>
                <c:formatCode>0</c:formatCode>
                <c:ptCount val="2"/>
                <c:pt idx="0">
                  <c:v>238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7-4139-9171-9259CC161CEC}"/>
            </c:ext>
          </c:extLst>
        </c:ser>
        <c:ser>
          <c:idx val="1"/>
          <c:order val="1"/>
          <c:tx>
            <c:strRef>
              <c:f>Insight5!$C$12:$C$14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Insight5!$A$15:$A$16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Insight5!$C$15:$C$16</c:f>
              <c:numCache>
                <c:formatCode>General</c:formatCode>
                <c:ptCount val="2"/>
                <c:pt idx="0">
                  <c:v>279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7-4139-9171-9259CC161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24422064"/>
        <c:axId val="1924421648"/>
      </c:barChart>
      <c:catAx>
        <c:axId val="19244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1648"/>
        <c:crosses val="autoZero"/>
        <c:auto val="1"/>
        <c:lblAlgn val="ctr"/>
        <c:lblOffset val="100"/>
        <c:noMultiLvlLbl val="0"/>
      </c:catAx>
      <c:valAx>
        <c:axId val="1924421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'Insight 6'!$A$16</c:f>
              <c:strCache>
                <c:ptCount val="1"/>
                <c:pt idx="0">
                  <c:v>Super Host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'Insight 6'!$B$14:$E$15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 6'!$B$16:$E$16</c:f>
              <c:numCache>
                <c:formatCode>0.0%</c:formatCode>
                <c:ptCount val="4"/>
                <c:pt idx="0">
                  <c:v>0.66938110749185664</c:v>
                </c:pt>
                <c:pt idx="1">
                  <c:v>0.3306188925081433</c:v>
                </c:pt>
                <c:pt idx="2">
                  <c:v>0.50191245218869529</c:v>
                </c:pt>
                <c:pt idx="3">
                  <c:v>0.49808754781130471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F-4F30-9BED-42982770B4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6631535"/>
        <c:axId val="846633199"/>
        <c:axId val="0"/>
      </c:bar3DChart>
      <c:catAx>
        <c:axId val="8466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3199"/>
        <c:crosses val="autoZero"/>
        <c:auto val="1"/>
        <c:lblAlgn val="ctr"/>
        <c:lblOffset val="100"/>
        <c:noMultiLvlLbl val="0"/>
      </c:catAx>
      <c:valAx>
        <c:axId val="846633199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8466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'Insight 6'!$A$22</c:f>
              <c:strCache>
                <c:ptCount val="1"/>
                <c:pt idx="0">
                  <c:v>Identity Verified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'Insight 6'!$B$20:$E$21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 6'!$B$22:$E$22</c:f>
              <c:numCache>
                <c:formatCode>0.00%</c:formatCode>
                <c:ptCount val="4"/>
                <c:pt idx="0">
                  <c:v>0.99181117533718688</c:v>
                </c:pt>
                <c:pt idx="1">
                  <c:v>0.99523809523809526</c:v>
                </c:pt>
                <c:pt idx="2">
                  <c:v>0.99258190809808367</c:v>
                </c:pt>
                <c:pt idx="3">
                  <c:v>0.98064266356949281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3-48CA-ABDB-453EBF732C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98036175"/>
        <c:axId val="798036591"/>
        <c:axId val="0"/>
      </c:bar3DChart>
      <c:catAx>
        <c:axId val="7980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6591"/>
        <c:crosses val="autoZero"/>
        <c:auto val="1"/>
        <c:lblAlgn val="ctr"/>
        <c:lblOffset val="100"/>
        <c:noMultiLvlLbl val="0"/>
      </c:catAx>
      <c:valAx>
        <c:axId val="798036591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7980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'Insight 6'!$A$26</c:f>
              <c:strCache>
                <c:ptCount val="1"/>
                <c:pt idx="0">
                  <c:v>Avg Listing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'Insight 6'!$B$24:$E$25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 6'!$B$26:$E$26</c:f>
              <c:numCache>
                <c:formatCode>0.00</c:formatCode>
                <c:ptCount val="4"/>
                <c:pt idx="0">
                  <c:v>1.7302504816955699</c:v>
                </c:pt>
                <c:pt idx="1">
                  <c:v>2.8752380952381</c:v>
                </c:pt>
                <c:pt idx="2">
                  <c:v>1.51353026234249</c:v>
                </c:pt>
                <c:pt idx="3">
                  <c:v>1.8184477379095201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7FF-987A-DC7708DDCA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16726271"/>
        <c:axId val="616727519"/>
        <c:axId val="0"/>
      </c:bar3DChart>
      <c:catAx>
        <c:axId val="61672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27519"/>
        <c:crosses val="autoZero"/>
        <c:auto val="1"/>
        <c:lblAlgn val="ctr"/>
        <c:lblOffset val="100"/>
        <c:noMultiLvlLbl val="0"/>
      </c:catAx>
      <c:valAx>
        <c:axId val="61672751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1672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</a:t>
            </a:r>
          </a:p>
        </c:rich>
      </c:tx>
      <c:layout>
        <c:manualLayout>
          <c:xMode val="edge"/>
          <c:yMode val="edge"/>
          <c:x val="0.28131197559115179"/>
          <c:y val="3.527336860670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Intakes!$A$10</c:f>
              <c:strCache>
                <c:ptCount val="1"/>
                <c:pt idx="0">
                  <c:v>Torronto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Intakes!$B$9:$C$9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Intakes!$B$10:$C$10</c:f>
              <c:numCache>
                <c:formatCode>General</c:formatCode>
                <c:ptCount val="2"/>
                <c:pt idx="0">
                  <c:v>182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4-420F-9FB2-19B7658EA3BA}"/>
            </c:ext>
          </c:extLst>
        </c:ser>
        <c:ser>
          <c:idx val="1"/>
          <c:order val="1"/>
          <c:tx>
            <c:strRef>
              <c:f>Intakes!$A$11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Intakes!$B$9:$C$9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Intakes!$B$11:$C$11</c:f>
              <c:numCache>
                <c:formatCode>General</c:formatCode>
                <c:ptCount val="2"/>
                <c:pt idx="0">
                  <c:v>263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4-420F-9FB2-19B7658EA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20844207"/>
        <c:axId val="1220850447"/>
        <c:axId val="0"/>
      </c:bar3DChart>
      <c:catAx>
        <c:axId val="1220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0447"/>
        <c:crosses val="autoZero"/>
        <c:auto val="1"/>
        <c:lblAlgn val="ctr"/>
        <c:lblOffset val="100"/>
        <c:noMultiLvlLbl val="0"/>
      </c:catAx>
      <c:valAx>
        <c:axId val="1220850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20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'Insight 6'!$A$30</c:f>
              <c:strCache>
                <c:ptCount val="1"/>
                <c:pt idx="0">
                  <c:v>response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'Insight 6'!$B$28:$E$29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 6'!$B$30:$E$30</c:f>
              <c:numCache>
                <c:formatCode>General</c:formatCode>
                <c:ptCount val="4"/>
                <c:pt idx="0">
                  <c:v>94.660159716060306</c:v>
                </c:pt>
                <c:pt idx="1">
                  <c:v>95.063237774030398</c:v>
                </c:pt>
                <c:pt idx="2">
                  <c:v>100</c:v>
                </c:pt>
                <c:pt idx="3">
                  <c:v>95.909090909090907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1-40F9-A4E1-A23F212C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4492287"/>
        <c:axId val="804490623"/>
        <c:axId val="0"/>
      </c:bar3DChart>
      <c:catAx>
        <c:axId val="8044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0623"/>
        <c:crosses val="autoZero"/>
        <c:auto val="1"/>
        <c:lblAlgn val="ctr"/>
        <c:lblOffset val="100"/>
        <c:noMultiLvlLbl val="0"/>
      </c:catAx>
      <c:valAx>
        <c:axId val="8044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'Insight 6'!$A$34</c:f>
              <c:strCache>
                <c:ptCount val="1"/>
                <c:pt idx="0">
                  <c:v>Average Review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'Insight 6'!$B$32:$E$33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'Insight 6'!$B$34:$E$34</c:f>
              <c:numCache>
                <c:formatCode>General</c:formatCode>
                <c:ptCount val="4"/>
                <c:pt idx="0">
                  <c:v>4.8093480747431601</c:v>
                </c:pt>
                <c:pt idx="1">
                  <c:v>4.7943765073654996</c:v>
                </c:pt>
                <c:pt idx="2">
                  <c:v>4.7789971456435998</c:v>
                </c:pt>
                <c:pt idx="3">
                  <c:v>4.7593212947525698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11B-BD3D-9BC9FEEC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5936895"/>
        <c:axId val="855937727"/>
        <c:axId val="0"/>
      </c:bar3DChart>
      <c:catAx>
        <c:axId val="8559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7727"/>
        <c:crosses val="autoZero"/>
        <c:auto val="1"/>
        <c:lblAlgn val="ctr"/>
        <c:lblOffset val="100"/>
        <c:noMultiLvlLbl val="0"/>
      </c:catAx>
      <c:valAx>
        <c:axId val="85593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'Insights 1'!$B$10:$B$11</c:f>
              <c:strCache>
                <c:ptCount val="2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1'!$B$12:$B$15</c:f>
              <c:numCache>
                <c:formatCode>0.00%</c:formatCode>
                <c:ptCount val="4"/>
                <c:pt idx="0">
                  <c:v>0.99755700325732899</c:v>
                </c:pt>
                <c:pt idx="1">
                  <c:v>0.96416938110749195</c:v>
                </c:pt>
                <c:pt idx="2">
                  <c:v>0.26925238898257448</c:v>
                </c:pt>
                <c:pt idx="3">
                  <c:v>0.634159089804055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7B5-AC51-9D6D2CDE0786}"/>
            </c:ext>
          </c:extLst>
        </c:ser>
        <c:ser>
          <c:idx val="1"/>
          <c:order val="1"/>
          <c:tx>
            <c:strRef>
              <c:f>'Insights 1'!$C$10:$C$11</c:f>
              <c:strCache>
                <c:ptCount val="2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1'!$C$12:$C$15</c:f>
              <c:numCache>
                <c:formatCode>0.00%</c:formatCode>
                <c:ptCount val="4"/>
                <c:pt idx="0">
                  <c:v>0.98998946259220233</c:v>
                </c:pt>
                <c:pt idx="1">
                  <c:v>0.83403582718651215</c:v>
                </c:pt>
                <c:pt idx="2">
                  <c:v>0.32411786104037832</c:v>
                </c:pt>
                <c:pt idx="3">
                  <c:v>0.3652452958623037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7B5-AC51-9D6D2CDE0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4120464"/>
        <c:axId val="1284114640"/>
      </c:barChart>
      <c:catAx>
        <c:axId val="12841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14640"/>
        <c:crosses val="autoZero"/>
        <c:auto val="1"/>
        <c:lblAlgn val="ctr"/>
        <c:lblOffset val="100"/>
        <c:noMultiLvlLbl val="0"/>
      </c:catAx>
      <c:valAx>
        <c:axId val="12841146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'Insights 1'!$D$10:$D$11</c:f>
              <c:strCache>
                <c:ptCount val="2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1'!$D$12:$D$15</c:f>
              <c:numCache>
                <c:formatCode>0.00%</c:formatCode>
                <c:ptCount val="4"/>
                <c:pt idx="0">
                  <c:v>0.99915002124946872</c:v>
                </c:pt>
                <c:pt idx="1">
                  <c:v>0.94432639184020395</c:v>
                </c:pt>
                <c:pt idx="2">
                  <c:v>0.23389080177078209</c:v>
                </c:pt>
                <c:pt idx="3">
                  <c:v>0.51264449244922494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6-4E66-BFF2-F98DEFEE50DB}"/>
            </c:ext>
          </c:extLst>
        </c:ser>
        <c:ser>
          <c:idx val="3"/>
          <c:order val="1"/>
          <c:tx>
            <c:strRef>
              <c:f>'Insights 1'!$E$10:$E$11</c:f>
              <c:strCache>
                <c:ptCount val="2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1'!$A$12:$A$15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'Insights 1'!$E$12:$E$15</c:f>
              <c:numCache>
                <c:formatCode>0.00%</c:formatCode>
                <c:ptCount val="4"/>
                <c:pt idx="0">
                  <c:v>0.98897058823529416</c:v>
                </c:pt>
                <c:pt idx="1">
                  <c:v>0.75433298319327735</c:v>
                </c:pt>
                <c:pt idx="2">
                  <c:v>0.28670897232504849</c:v>
                </c:pt>
                <c:pt idx="3">
                  <c:v>0.48732058490443669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6-4E66-BFF2-F98DEFEE5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7089328"/>
        <c:axId val="1287084752"/>
      </c:barChart>
      <c:catAx>
        <c:axId val="128708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4752"/>
        <c:crosses val="autoZero"/>
        <c:auto val="1"/>
        <c:lblAlgn val="ctr"/>
        <c:lblOffset val="100"/>
        <c:noMultiLvlLbl val="0"/>
      </c:catAx>
      <c:valAx>
        <c:axId val="12870847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Vancouver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Insight5!$H$14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Insight5!$F$15:$G$18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Insight5!$H$15:$H$18</c:f>
              <c:numCache>
                <c:formatCode>General</c:formatCode>
                <c:ptCount val="4"/>
                <c:pt idx="0">
                  <c:v>338433</c:v>
                </c:pt>
                <c:pt idx="1">
                  <c:v>181333</c:v>
                </c:pt>
                <c:pt idx="2">
                  <c:v>89645</c:v>
                </c:pt>
                <c:pt idx="3">
                  <c:v>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4534-8D14-6AC648AC83B2}"/>
            </c:ext>
          </c:extLst>
        </c:ser>
        <c:ser>
          <c:idx val="1"/>
          <c:order val="1"/>
          <c:tx>
            <c:strRef>
              <c:f>Insight5!$I$14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Insight5!$F$15:$G$18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Insight5!$I$15:$I$18</c:f>
              <c:numCache>
                <c:formatCode>General</c:formatCode>
                <c:ptCount val="4"/>
                <c:pt idx="0">
                  <c:v>515223</c:v>
                </c:pt>
                <c:pt idx="1">
                  <c:v>283879</c:v>
                </c:pt>
                <c:pt idx="2">
                  <c:v>148157</c:v>
                </c:pt>
                <c:pt idx="3">
                  <c:v>56127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9-4534-8D14-6AC648AC8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6594928"/>
        <c:axId val="1816594096"/>
      </c:barChart>
      <c:catAx>
        <c:axId val="18165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4096"/>
        <c:crosses val="autoZero"/>
        <c:auto val="1"/>
        <c:lblAlgn val="ctr"/>
        <c:lblOffset val="100"/>
        <c:noMultiLvlLbl val="0"/>
      </c:catAx>
      <c:valAx>
        <c:axId val="1816594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65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Torronto Availability</a:t>
            </a:r>
          </a:p>
        </c:rich>
      </c:tx>
      <c:layout>
        <c:manualLayout>
          <c:xMode val="edge"/>
          <c:yMode val="edge"/>
          <c:x val="0.16975722618255767"/>
          <c:y val="3.7380206739033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Insight5!$H$4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Insight5!$F$5:$G$8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Insight5!$H$5:$H$8</c:f>
              <c:numCache>
                <c:formatCode>General</c:formatCode>
                <c:ptCount val="4"/>
                <c:pt idx="0">
                  <c:v>705046</c:v>
                </c:pt>
                <c:pt idx="1">
                  <c:v>491506</c:v>
                </c:pt>
                <c:pt idx="2">
                  <c:v>195331</c:v>
                </c:pt>
                <c:pt idx="3">
                  <c:v>91852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8-44EF-A843-DB5ABFA5B15B}"/>
            </c:ext>
          </c:extLst>
        </c:ser>
        <c:ser>
          <c:idx val="1"/>
          <c:order val="1"/>
          <c:tx>
            <c:strRef>
              <c:f>Insight5!$I$4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Insight5!$F$5:$G$8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Insight5!$I$5:$I$8</c:f>
              <c:numCache>
                <c:formatCode>General</c:formatCode>
                <c:ptCount val="4"/>
                <c:pt idx="0">
                  <c:v>2051427</c:v>
                </c:pt>
                <c:pt idx="1">
                  <c:v>1235301</c:v>
                </c:pt>
                <c:pt idx="2">
                  <c:v>625865</c:v>
                </c:pt>
                <c:pt idx="3">
                  <c:v>228676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8-44EF-A843-DB5ABFA5B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9066048"/>
        <c:axId val="2089063968"/>
      </c:barChart>
      <c:catAx>
        <c:axId val="20890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63968"/>
        <c:crosses val="autoZero"/>
        <c:auto val="1"/>
        <c:lblAlgn val="ctr"/>
        <c:lblOffset val="100"/>
        <c:noMultiLvlLbl val="0"/>
      </c:catAx>
      <c:valAx>
        <c:axId val="208906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90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Insight5!$B$1:$B$3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Insight5!$A$4:$A$5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Insight5!$B$4:$B$5</c:f>
              <c:numCache>
                <c:formatCode>0</c:formatCode>
                <c:ptCount val="2"/>
                <c:pt idx="0">
                  <c:v>166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F-4CF9-8FCF-5F6DB7893644}"/>
            </c:ext>
          </c:extLst>
        </c:ser>
        <c:ser>
          <c:idx val="1"/>
          <c:order val="1"/>
          <c:tx>
            <c:strRef>
              <c:f>Insight5!$C$1:$C$3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Insight5!$A$4:$A$5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Insight5!$C$4:$C$5</c:f>
              <c:numCache>
                <c:formatCode>General</c:formatCode>
                <c:ptCount val="2"/>
                <c:pt idx="0" formatCode="0">
                  <c:v>188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F-4CF9-8FCF-5F6DB7893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6621792"/>
        <c:axId val="1976623456"/>
      </c:barChart>
      <c:catAx>
        <c:axId val="19766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3456"/>
        <c:crosses val="autoZero"/>
        <c:auto val="1"/>
        <c:lblAlgn val="ctr"/>
        <c:lblOffset val="100"/>
        <c:noMultiLvlLbl val="0"/>
      </c:catAx>
      <c:valAx>
        <c:axId val="19766234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Insight5!$B$12:$B$14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Insight5!$A$15:$A$16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Insight5!$B$15:$B$16</c:f>
              <c:numCache>
                <c:formatCode>0</c:formatCode>
                <c:ptCount val="2"/>
                <c:pt idx="0">
                  <c:v>238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AF7-9A52-5005E5D53098}"/>
            </c:ext>
          </c:extLst>
        </c:ser>
        <c:ser>
          <c:idx val="1"/>
          <c:order val="1"/>
          <c:tx>
            <c:strRef>
              <c:f>Insight5!$C$12:$C$14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Insight5!$A$15:$A$16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Insight5!$C$15:$C$16</c:f>
              <c:numCache>
                <c:formatCode>General</c:formatCode>
                <c:ptCount val="2"/>
                <c:pt idx="0">
                  <c:v>279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2-4AF7-9A52-5005E5D5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24422064"/>
        <c:axId val="1924421648"/>
      </c:barChart>
      <c:catAx>
        <c:axId val="19244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1648"/>
        <c:crosses val="autoZero"/>
        <c:auto val="1"/>
        <c:lblAlgn val="ctr"/>
        <c:lblOffset val="100"/>
        <c:noMultiLvlLbl val="0"/>
      </c:catAx>
      <c:valAx>
        <c:axId val="1924421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202539</xdr:colOff>
      <xdr:row>2</xdr:row>
      <xdr:rowOff>25401</xdr:rowOff>
    </xdr:from>
    <xdr:to>
      <xdr:col>18</xdr:col>
      <xdr:colOff>299459</xdr:colOff>
      <xdr:row>15</xdr:row>
      <xdr:rowOff>10027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13096</xdr:colOff>
      <xdr:row>2</xdr:row>
      <xdr:rowOff>25401</xdr:rowOff>
    </xdr:from>
    <xdr:to>
      <xdr:col>6</xdr:col>
      <xdr:colOff>12700</xdr:colOff>
      <xdr:row>14</xdr:row>
      <xdr:rowOff>135082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161338</xdr:colOff>
      <xdr:row>2</xdr:row>
      <xdr:rowOff>25401</xdr:rowOff>
    </xdr:from>
    <xdr:to>
      <xdr:col>12</xdr:col>
      <xdr:colOff>53901</xdr:colOff>
      <xdr:row>14</xdr:row>
      <xdr:rowOff>162428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22174</xdr:rowOff>
    </xdr:from>
    <xdr:to>
      <xdr:col>6</xdr:col>
      <xdr:colOff>28212</xdr:colOff>
      <xdr:row>29</xdr:row>
      <xdr:rowOff>23214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190877</xdr:colOff>
      <xdr:row>15</xdr:row>
      <xdr:rowOff>59612</xdr:rowOff>
    </xdr:from>
    <xdr:to>
      <xdr:col>12</xdr:col>
      <xdr:colOff>85190</xdr:colOff>
      <xdr:row>29</xdr:row>
      <xdr:rowOff>78890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434332</xdr:colOff>
      <xdr:row>15</xdr:row>
      <xdr:rowOff>59612</xdr:rowOff>
    </xdr:from>
    <xdr:to>
      <xdr:col>24</xdr:col>
      <xdr:colOff>595312</xdr:colOff>
      <xdr:row>29</xdr:row>
      <xdr:rowOff>52386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448097</xdr:colOff>
      <xdr:row>2</xdr:row>
      <xdr:rowOff>25401</xdr:rowOff>
    </xdr:from>
    <xdr:to>
      <xdr:col>24</xdr:col>
      <xdr:colOff>583406</xdr:colOff>
      <xdr:row>14</xdr:row>
      <xdr:rowOff>153988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13787</xdr:colOff>
      <xdr:row>29</xdr:row>
      <xdr:rowOff>113507</xdr:rowOff>
    </xdr:from>
    <xdr:to>
      <xdr:col>5</xdr:col>
      <xdr:colOff>11907</xdr:colOff>
      <xdr:row>41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126746</xdr:colOff>
      <xdr:row>29</xdr:row>
      <xdr:rowOff>101600</xdr:rowOff>
    </xdr:from>
    <xdr:to>
      <xdr:col>10</xdr:col>
      <xdr:colOff>32197</xdr:colOff>
      <xdr:row>41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147036</xdr:colOff>
      <xdr:row>29</xdr:row>
      <xdr:rowOff>112077</xdr:rowOff>
    </xdr:from>
    <xdr:to>
      <xdr:col>15</xdr:col>
      <xdr:colOff>13687</xdr:colOff>
      <xdr:row>41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128526</xdr:colOff>
      <xdr:row>29</xdr:row>
      <xdr:rowOff>113506</xdr:rowOff>
    </xdr:from>
    <xdr:to>
      <xdr:col>19</xdr:col>
      <xdr:colOff>511906</xdr:colOff>
      <xdr:row>41</xdr:row>
      <xdr:rowOff>78581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17145</xdr:colOff>
      <xdr:row>29</xdr:row>
      <xdr:rowOff>116364</xdr:rowOff>
    </xdr:from>
    <xdr:to>
      <xdr:col>25</xdr:col>
      <xdr:colOff>11906</xdr:colOff>
      <xdr:row>41</xdr:row>
      <xdr:rowOff>78581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247855</xdr:colOff>
      <xdr:row>15</xdr:row>
      <xdr:rowOff>59612</xdr:rowOff>
    </xdr:from>
    <xdr:to>
      <xdr:col>18</xdr:col>
      <xdr:colOff>271668</xdr:colOff>
      <xdr:row>29</xdr:row>
      <xdr:rowOff>59612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59377</xdr:colOff>
      <xdr:row>12</xdr:row>
      <xdr:rowOff>84661</xdr:rowOff>
    </xdr:from>
    <xdr:to>
      <xdr:col>4</xdr:col>
      <xdr:colOff>376051</xdr:colOff>
      <xdr:row>24</xdr:row>
      <xdr:rowOff>93024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0</xdr:row>
      <xdr:rowOff>3810</xdr:rowOff>
    </xdr:from>
    <xdr:to>
      <xdr:col>13</xdr:col>
      <xdr:colOff>533400</xdr:colOff>
      <xdr:row>23</xdr:row>
      <xdr:rowOff>158338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607720</xdr:colOff>
      <xdr:row>12</xdr:row>
      <xdr:rowOff>110391</xdr:rowOff>
    </xdr:from>
    <xdr:to>
      <xdr:col>7</xdr:col>
      <xdr:colOff>682831</xdr:colOff>
      <xdr:row>24</xdr:row>
      <xdr:rowOff>80851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0</xdr:rowOff>
    </xdr:from>
    <xdr:to>
      <xdr:col>15</xdr:col>
      <xdr:colOff>175260</xdr:colOff>
      <xdr:row>11</xdr:row>
      <xdr:rowOff>13366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0</xdr:row>
      <xdr:rowOff>40105</xdr:rowOff>
    </xdr:from>
    <xdr:to>
      <xdr:col>23</xdr:col>
      <xdr:colOff>464820</xdr:colOff>
      <xdr:row>11</xdr:row>
      <xdr:rowOff>66837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356260</xdr:colOff>
      <xdr:row>14</xdr:row>
      <xdr:rowOff>80211</xdr:rowOff>
    </xdr:from>
    <xdr:to>
      <xdr:col>15</xdr:col>
      <xdr:colOff>98962</xdr:colOff>
      <xdr:row>29</xdr:row>
      <xdr:rowOff>31601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420150</xdr:colOff>
      <xdr:row>14</xdr:row>
      <xdr:rowOff>106948</xdr:rowOff>
    </xdr:from>
    <xdr:to>
      <xdr:col>23</xdr:col>
      <xdr:colOff>519111</xdr:colOff>
      <xdr:row>29</xdr:row>
      <xdr:rowOff>41495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46312</xdr:colOff>
      <xdr:row>4</xdr:row>
      <xdr:rowOff>174433</xdr:rowOff>
    </xdr:from>
    <xdr:to>
      <xdr:col>13</xdr:col>
      <xdr:colOff>91807</xdr:colOff>
      <xdr:row>20</xdr:row>
      <xdr:rowOff>55083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45905</xdr:colOff>
      <xdr:row>4</xdr:row>
      <xdr:rowOff>175351</xdr:rowOff>
    </xdr:from>
    <xdr:to>
      <xdr:col>5</xdr:col>
      <xdr:colOff>64267</xdr:colOff>
      <xdr:row>20</xdr:row>
      <xdr:rowOff>64265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128209</xdr:rowOff>
    </xdr:from>
    <xdr:to>
      <xdr:col>5</xdr:col>
      <xdr:colOff>0</xdr:colOff>
      <xdr:row>21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FFD7B-8989-4CFA-658D-25E7F719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42334</xdr:colOff>
      <xdr:row>22</xdr:row>
      <xdr:rowOff>36285</xdr:rowOff>
    </xdr:from>
    <xdr:to>
      <xdr:col>5</xdr:col>
      <xdr:colOff>37497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19160-BC01-5A8E-BBCB-C8E13DBA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586620</xdr:colOff>
      <xdr:row>9</xdr:row>
      <xdr:rowOff>128208</xdr:rowOff>
    </xdr:from>
    <xdr:to>
      <xdr:col>12</xdr:col>
      <xdr:colOff>284239</xdr:colOff>
      <xdr:row>21</xdr:row>
      <xdr:rowOff>143934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D06355-8FBE-FBEA-C606-21ED853C1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595085</xdr:colOff>
      <xdr:row>22</xdr:row>
      <xdr:rowOff>7256</xdr:rowOff>
    </xdr:from>
    <xdr:to>
      <xdr:col>12</xdr:col>
      <xdr:colOff>292704</xdr:colOff>
      <xdr:row>35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A3728A-2D27-2DE2-E9D3-19B27143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33616</xdr:colOff>
      <xdr:row>5</xdr:row>
      <xdr:rowOff>124385</xdr:rowOff>
    </xdr:from>
    <xdr:to>
      <xdr:col>5</xdr:col>
      <xdr:colOff>89648</xdr:colOff>
      <xdr:row>21</xdr:row>
      <xdr:rowOff>89648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6129B-F723-0E07-6C02-655CF7E7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9771</xdr:colOff>
      <xdr:row>10</xdr:row>
      <xdr:rowOff>19539</xdr:rowOff>
    </xdr:from>
    <xdr:to>
      <xdr:col>15</xdr:col>
      <xdr:colOff>605693</xdr:colOff>
      <xdr:row>19</xdr:row>
      <xdr:rowOff>107462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11630</xdr:colOff>
      <xdr:row>0</xdr:row>
      <xdr:rowOff>0</xdr:rowOff>
    </xdr:from>
    <xdr:to>
      <xdr:col>16</xdr:col>
      <xdr:colOff>0</xdr:colOff>
      <xdr:row>8</xdr:row>
      <xdr:rowOff>175846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976</xdr:rowOff>
    </xdr:from>
    <xdr:to>
      <xdr:col>4</xdr:col>
      <xdr:colOff>97692</xdr:colOff>
      <xdr:row>30</xdr:row>
      <xdr:rowOff>166077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</xdr:colOff>
      <xdr:row>19</xdr:row>
      <xdr:rowOff>977</xdr:rowOff>
    </xdr:from>
    <xdr:to>
      <xdr:col>8</xdr:col>
      <xdr:colOff>527539</xdr:colOff>
      <xdr:row>31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385899</xdr:colOff>
      <xdr:row>0</xdr:row>
      <xdr:rowOff>78207</xdr:rowOff>
    </xdr:from>
    <xdr:to>
      <xdr:col>11</xdr:col>
      <xdr:colOff>416944</xdr:colOff>
      <xdr:row>11</xdr:row>
      <xdr:rowOff>127533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57666-006F-9BBC-8BB2-8A6F9C75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438379</xdr:colOff>
      <xdr:row>12</xdr:row>
      <xdr:rowOff>24867</xdr:rowOff>
    </xdr:from>
    <xdr:to>
      <xdr:col>11</xdr:col>
      <xdr:colOff>373812</xdr:colOff>
      <xdr:row>23</xdr:row>
      <xdr:rowOff>74193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32921-EAFE-2EF5-D9B5-FEA19C523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385298</xdr:colOff>
      <xdr:row>24</xdr:row>
      <xdr:rowOff>58935</xdr:rowOff>
    </xdr:from>
    <xdr:to>
      <xdr:col>11</xdr:col>
      <xdr:colOff>373811</xdr:colOff>
      <xdr:row>33</xdr:row>
      <xdr:rowOff>116326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1849F-D857-9982-74AE-6932224D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58377</xdr:colOff>
      <xdr:row>34</xdr:row>
      <xdr:rowOff>138439</xdr:rowOff>
    </xdr:from>
    <xdr:to>
      <xdr:col>11</xdr:col>
      <xdr:colOff>357234</xdr:colOff>
      <xdr:row>47</xdr:row>
      <xdr:rowOff>79819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B535C-315C-A48B-DB96-3E94BF026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862642</xdr:colOff>
      <xdr:row>34</xdr:row>
      <xdr:rowOff>165657</xdr:rowOff>
    </xdr:from>
    <xdr:to>
      <xdr:col>5</xdr:col>
      <xdr:colOff>575094</xdr:colOff>
      <xdr:row>47</xdr:row>
      <xdr:rowOff>55324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CB768E-9AD1-BADA-405D-00403C58E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23591</xdr:colOff>
      <xdr:row>34</xdr:row>
      <xdr:rowOff>158037</xdr:rowOff>
    </xdr:from>
    <xdr:to>
      <xdr:col>2</xdr:col>
      <xdr:colOff>690113</xdr:colOff>
      <xdr:row>47</xdr:row>
      <xdr:rowOff>47704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FD795C-EC0F-68A3-9401-BCE62EC7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Y2"/>
  <sheetViews>
    <sheetView showGridLines="0" tabSelected="1" topLeftCell="A5" zoomScale="61" zoomScaleNormal="60" workbookViewId="0">
      <selection activeCell="AG22" sqref="AG22"/>
    </sheetView>
  </sheetViews>
  <sheetFormatPr defaultColWidth="9.109375" defaultRowHeight="14.4" x14ac:dyDescent="0.3"/>
  <cols>
    <col min="1" max="16384" width="9.109375" style="90"/>
  </cols>
  <sheetData>
    <row r="1" spans="1:25" x14ac:dyDescent="0.3">
      <c r="A1" s="91" t="s">
        <v>43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31.2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</sheetData>
  <mergeCells count="1">
    <mergeCell ref="A1:Y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zoomScale="77" workbookViewId="0">
      <selection activeCell="I28" sqref="I28"/>
    </sheetView>
  </sheetViews>
  <sheetFormatPr defaultColWidth="16.5546875" defaultRowHeight="14.4" x14ac:dyDescent="0.3"/>
  <cols>
    <col min="1" max="16384" width="16.5546875" style="68"/>
  </cols>
  <sheetData>
    <row r="1" spans="1:8" ht="18" x14ac:dyDescent="0.35">
      <c r="A1" s="88" t="s">
        <v>46</v>
      </c>
      <c r="B1" s="86"/>
      <c r="C1" s="86"/>
      <c r="F1" s="88" t="s">
        <v>45</v>
      </c>
      <c r="G1" s="86"/>
      <c r="H1" s="86"/>
    </row>
    <row r="2" spans="1:8" ht="18" x14ac:dyDescent="0.35">
      <c r="A2" s="86"/>
      <c r="B2" s="89" t="s">
        <v>40</v>
      </c>
      <c r="C2" s="89" t="s">
        <v>38</v>
      </c>
      <c r="F2" s="86"/>
      <c r="G2" s="89" t="s">
        <v>40</v>
      </c>
      <c r="H2" s="89" t="s">
        <v>38</v>
      </c>
    </row>
    <row r="3" spans="1:8" x14ac:dyDescent="0.3">
      <c r="A3" s="86" t="s">
        <v>21</v>
      </c>
      <c r="B3" s="86">
        <v>7616</v>
      </c>
      <c r="C3" s="86">
        <v>1898</v>
      </c>
      <c r="F3" s="86" t="s">
        <v>13</v>
      </c>
      <c r="G3" s="86" t="s">
        <v>41</v>
      </c>
      <c r="H3" s="86" t="s">
        <v>41</v>
      </c>
    </row>
    <row r="4" spans="1:8" x14ac:dyDescent="0.3">
      <c r="A4" s="86" t="s">
        <v>39</v>
      </c>
      <c r="B4" s="86">
        <v>2353</v>
      </c>
      <c r="C4" s="86">
        <v>1228</v>
      </c>
      <c r="F4" s="86" t="s">
        <v>21</v>
      </c>
      <c r="G4" s="86">
        <v>11346</v>
      </c>
      <c r="H4" s="86">
        <v>2749</v>
      </c>
    </row>
    <row r="5" spans="1:8" x14ac:dyDescent="0.3">
      <c r="F5" s="86" t="s">
        <v>20</v>
      </c>
      <c r="G5" s="86">
        <v>4066</v>
      </c>
      <c r="H5" s="86">
        <v>1779</v>
      </c>
    </row>
    <row r="8" spans="1:8" ht="18" x14ac:dyDescent="0.35">
      <c r="A8" s="88" t="s">
        <v>44</v>
      </c>
      <c r="B8" s="86"/>
      <c r="C8" s="86"/>
    </row>
    <row r="9" spans="1:8" x14ac:dyDescent="0.3">
      <c r="A9" s="86"/>
      <c r="B9" s="87">
        <v>2022</v>
      </c>
      <c r="C9" s="87">
        <v>2023</v>
      </c>
    </row>
    <row r="10" spans="1:8" x14ac:dyDescent="0.3">
      <c r="A10" s="86" t="s">
        <v>40</v>
      </c>
      <c r="B10" s="86">
        <v>182</v>
      </c>
      <c r="C10" s="86">
        <v>162</v>
      </c>
    </row>
    <row r="11" spans="1:8" x14ac:dyDescent="0.3">
      <c r="A11" s="86" t="s">
        <v>38</v>
      </c>
      <c r="B11" s="86">
        <v>263</v>
      </c>
      <c r="C11" s="86">
        <v>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7"/>
  <sheetViews>
    <sheetView zoomScale="57" zoomScaleNormal="50" workbookViewId="0">
      <selection activeCell="Z24" sqref="Z24"/>
    </sheetView>
  </sheetViews>
  <sheetFormatPr defaultColWidth="26.88671875" defaultRowHeight="18" x14ac:dyDescent="0.3"/>
  <cols>
    <col min="1" max="1" width="27.44140625" style="63" bestFit="1" customWidth="1"/>
    <col min="2" max="2" width="14.33203125" style="40" bestFit="1" customWidth="1"/>
    <col min="3" max="5" width="13.77734375" style="40" bestFit="1" customWidth="1"/>
    <col min="6" max="6" width="10.77734375" style="40" customWidth="1"/>
    <col min="7" max="7" width="12.5546875" style="40" customWidth="1"/>
    <col min="8" max="8" width="12.21875" style="41" customWidth="1"/>
    <col min="9" max="9" width="26.88671875" style="40" hidden="1" customWidth="1"/>
    <col min="10" max="10" width="10.6640625" style="40" customWidth="1"/>
    <col min="11" max="12" width="5.33203125" style="40" bestFit="1" customWidth="1"/>
    <col min="13" max="14" width="4" style="40" bestFit="1" customWidth="1"/>
    <col min="15" max="15" width="5.6640625" style="40" bestFit="1" customWidth="1"/>
    <col min="16" max="16" width="9.77734375" style="40" bestFit="1" customWidth="1"/>
    <col min="17" max="17" width="7.5546875" style="40" customWidth="1"/>
    <col min="18" max="18" width="5.33203125" style="40" bestFit="1" customWidth="1"/>
    <col min="19" max="19" width="9.77734375" style="40" bestFit="1" customWidth="1"/>
    <col min="20" max="20" width="5" style="40" bestFit="1" customWidth="1"/>
    <col min="21" max="21" width="4" style="40" bestFit="1" customWidth="1"/>
    <col min="22" max="23" width="12" style="40" bestFit="1" customWidth="1"/>
    <col min="24" max="24" width="26.88671875" style="40"/>
    <col min="25" max="25" width="6.6640625" style="40" bestFit="1" customWidth="1"/>
    <col min="26" max="16384" width="26.88671875" style="40"/>
  </cols>
  <sheetData>
    <row r="1" spans="1:29" x14ac:dyDescent="0.3">
      <c r="A1" s="60"/>
      <c r="B1" s="54" t="s">
        <v>2</v>
      </c>
      <c r="C1" s="55"/>
      <c r="D1" s="54" t="s">
        <v>3</v>
      </c>
      <c r="E1" s="55"/>
    </row>
    <row r="2" spans="1:29" s="42" customFormat="1" x14ac:dyDescent="0.3">
      <c r="A2" s="61"/>
      <c r="B2" s="56" t="s">
        <v>0</v>
      </c>
      <c r="C2" s="56" t="s">
        <v>1</v>
      </c>
      <c r="D2" s="56" t="s">
        <v>0</v>
      </c>
      <c r="E2" s="56" t="s">
        <v>1</v>
      </c>
      <c r="H2" s="43"/>
    </row>
    <row r="3" spans="1:29" x14ac:dyDescent="0.3">
      <c r="A3" s="56"/>
      <c r="B3" s="44"/>
      <c r="C3" s="44"/>
      <c r="D3" s="44"/>
      <c r="E3" s="44"/>
    </row>
    <row r="4" spans="1:29" x14ac:dyDescent="0.3">
      <c r="A4" s="56" t="s">
        <v>4</v>
      </c>
      <c r="B4" s="45">
        <v>98.800773694390699</v>
      </c>
      <c r="C4" s="45">
        <v>90.9769230769231</v>
      </c>
      <c r="D4" s="45">
        <v>98.086038961038994</v>
      </c>
      <c r="E4" s="45">
        <v>84.762558502340099</v>
      </c>
    </row>
    <row r="5" spans="1:29" x14ac:dyDescent="0.3">
      <c r="A5" s="56" t="s">
        <v>5</v>
      </c>
      <c r="B5" s="45">
        <v>90.594032549728794</v>
      </c>
      <c r="C5" s="45">
        <v>80.890612878200201</v>
      </c>
      <c r="D5" s="45">
        <v>86.303670186023098</v>
      </c>
      <c r="E5" s="45">
        <v>74.400668286755803</v>
      </c>
    </row>
    <row r="6" spans="1:29" x14ac:dyDescent="0.3">
      <c r="A6" s="62"/>
      <c r="B6" s="51"/>
      <c r="C6" s="51"/>
      <c r="D6" s="51"/>
      <c r="E6" s="51"/>
    </row>
    <row r="7" spans="1:29" x14ac:dyDescent="0.3">
      <c r="A7" s="62"/>
      <c r="B7" s="51"/>
      <c r="C7" s="51"/>
      <c r="D7" s="51"/>
      <c r="E7" s="51"/>
    </row>
    <row r="8" spans="1:29" x14ac:dyDescent="0.3">
      <c r="A8" s="62"/>
      <c r="B8" s="51"/>
      <c r="C8" s="51"/>
      <c r="D8" s="51"/>
      <c r="E8" s="51"/>
    </row>
    <row r="9" spans="1:29" x14ac:dyDescent="0.3">
      <c r="A9" s="62"/>
      <c r="B9" s="51"/>
      <c r="C9" s="51"/>
      <c r="D9" s="51"/>
      <c r="E9" s="51"/>
    </row>
    <row r="10" spans="1:29" x14ac:dyDescent="0.3">
      <c r="A10" s="56"/>
      <c r="B10" s="57" t="s">
        <v>2</v>
      </c>
      <c r="C10" s="57"/>
      <c r="D10" s="57" t="s">
        <v>3</v>
      </c>
      <c r="E10" s="57"/>
    </row>
    <row r="11" spans="1:29" x14ac:dyDescent="0.3">
      <c r="A11" s="56"/>
      <c r="B11" s="56" t="s">
        <v>0</v>
      </c>
      <c r="C11" s="56" t="s">
        <v>1</v>
      </c>
      <c r="D11" s="56" t="s">
        <v>0</v>
      </c>
      <c r="E11" s="56" t="s">
        <v>1</v>
      </c>
    </row>
    <row r="12" spans="1:29" x14ac:dyDescent="0.3">
      <c r="A12" s="56" t="s">
        <v>6</v>
      </c>
      <c r="B12" s="46">
        <v>0.99755700325732899</v>
      </c>
      <c r="C12" s="46">
        <v>0.98998946259220233</v>
      </c>
      <c r="D12" s="46">
        <v>0.99915002124946872</v>
      </c>
      <c r="E12" s="46">
        <v>0.98897058823529416</v>
      </c>
    </row>
    <row r="13" spans="1:29" x14ac:dyDescent="0.3">
      <c r="A13" s="56" t="s">
        <v>7</v>
      </c>
      <c r="B13" s="46">
        <v>0.96416938110749195</v>
      </c>
      <c r="C13" s="46">
        <v>0.83403582718651215</v>
      </c>
      <c r="D13" s="46">
        <v>0.94432639184020395</v>
      </c>
      <c r="E13" s="46">
        <v>0.75433298319327735</v>
      </c>
    </row>
    <row r="14" spans="1:29" x14ac:dyDescent="0.3">
      <c r="A14" s="56" t="s">
        <v>8</v>
      </c>
      <c r="B14" s="46">
        <f>479/1779</f>
        <v>0.26925238898257448</v>
      </c>
      <c r="C14" s="46">
        <f>891/2749</f>
        <v>0.32411786104037832</v>
      </c>
      <c r="D14" s="46">
        <f>951/4066</f>
        <v>0.23389080177078209</v>
      </c>
      <c r="E14" s="46">
        <f>3253/11346</f>
        <v>0.28670897232504849</v>
      </c>
      <c r="AC14" s="40">
        <f>891+1858</f>
        <v>2749</v>
      </c>
    </row>
    <row r="15" spans="1:29" x14ac:dyDescent="0.3">
      <c r="A15" s="56" t="s">
        <v>29</v>
      </c>
      <c r="B15" s="46">
        <f>104342/164536</f>
        <v>0.634159089804055</v>
      </c>
      <c r="C15" s="46">
        <f>60096/164536</f>
        <v>0.3652452958623037</v>
      </c>
      <c r="D15" s="46">
        <f>205512/400886</f>
        <v>0.51264449244922494</v>
      </c>
      <c r="E15" s="46">
        <f>195360/400886</f>
        <v>0.48732058490443669</v>
      </c>
    </row>
    <row r="16" spans="1:29" x14ac:dyDescent="0.3">
      <c r="A16" s="62"/>
      <c r="B16" s="53"/>
      <c r="C16" s="53"/>
      <c r="D16" s="53"/>
      <c r="E16" s="53"/>
    </row>
    <row r="17" spans="1:29" x14ac:dyDescent="0.3">
      <c r="AC17" s="40">
        <f>479+1300</f>
        <v>1779</v>
      </c>
    </row>
    <row r="19" spans="1:29" x14ac:dyDescent="0.3">
      <c r="A19" s="64"/>
      <c r="B19" s="58" t="s">
        <v>2</v>
      </c>
      <c r="C19" s="58"/>
      <c r="D19" s="58" t="s">
        <v>3</v>
      </c>
      <c r="E19" s="58"/>
    </row>
    <row r="20" spans="1:29" x14ac:dyDescent="0.3">
      <c r="A20" s="65"/>
      <c r="B20" s="59" t="s">
        <v>0</v>
      </c>
      <c r="C20" s="59" t="s">
        <v>1</v>
      </c>
      <c r="D20" s="59" t="s">
        <v>0</v>
      </c>
      <c r="E20" s="59" t="s">
        <v>1</v>
      </c>
    </row>
    <row r="21" spans="1:29" x14ac:dyDescent="0.3">
      <c r="A21" s="59" t="s">
        <v>23</v>
      </c>
      <c r="B21" s="47">
        <v>4.9177921852789597</v>
      </c>
      <c r="C21" s="47">
        <v>4.79893226412704</v>
      </c>
      <c r="D21" s="47">
        <v>4.9218431280884998</v>
      </c>
      <c r="E21" s="47">
        <v>4.78148212589055</v>
      </c>
    </row>
    <row r="22" spans="1:29" x14ac:dyDescent="0.3">
      <c r="A22" s="59" t="s">
        <v>24</v>
      </c>
      <c r="B22" s="48">
        <v>4.8659740193816301</v>
      </c>
      <c r="C22" s="48">
        <v>4.63730480294124</v>
      </c>
      <c r="D22" s="47">
        <v>4.8306759904046004</v>
      </c>
      <c r="E22" s="47">
        <v>4.60508342091721</v>
      </c>
    </row>
    <row r="23" spans="1:29" x14ac:dyDescent="0.3">
      <c r="A23" s="66" t="s">
        <v>25</v>
      </c>
      <c r="B23" s="47">
        <v>4.9351947797372198</v>
      </c>
      <c r="C23" s="47">
        <v>4.7849247408496396</v>
      </c>
      <c r="D23" s="47">
        <v>4.9324821512964201</v>
      </c>
      <c r="E23" s="47">
        <v>4.7773197134340801</v>
      </c>
    </row>
    <row r="24" spans="1:29" x14ac:dyDescent="0.3">
      <c r="A24" s="59" t="s">
        <v>26</v>
      </c>
      <c r="B24" s="47">
        <v>4.8791145127103901</v>
      </c>
      <c r="C24" s="47">
        <v>4.8109172186757299</v>
      </c>
      <c r="D24" s="47">
        <v>4.8733456471616696</v>
      </c>
      <c r="E24" s="47">
        <v>4.7975087212310497</v>
      </c>
      <c r="S24" s="37"/>
    </row>
    <row r="25" spans="1:29" x14ac:dyDescent="0.3">
      <c r="A25" s="59" t="s">
        <v>27</v>
      </c>
      <c r="B25" s="47">
        <v>4.8741912512458301</v>
      </c>
      <c r="C25" s="47">
        <v>4.6307979511202202</v>
      </c>
      <c r="D25" s="47">
        <v>4.8657497336267799</v>
      </c>
      <c r="E25" s="47">
        <v>4.5619023239219603</v>
      </c>
    </row>
    <row r="26" spans="1:29" x14ac:dyDescent="0.3">
      <c r="A26" s="59" t="s">
        <v>28</v>
      </c>
      <c r="B26" s="47">
        <v>4.7831523125681104</v>
      </c>
      <c r="C26" s="47">
        <v>4.5935606840973398</v>
      </c>
      <c r="D26" s="47">
        <v>4.8009163002430197</v>
      </c>
      <c r="E26" s="47">
        <v>4.6265898661293399</v>
      </c>
    </row>
    <row r="27" spans="1:29" x14ac:dyDescent="0.3">
      <c r="A27" s="59" t="s">
        <v>9</v>
      </c>
      <c r="B27" s="47">
        <f>AVERAGE(B21:B26)</f>
        <v>4.8759031768203567</v>
      </c>
      <c r="C27" s="47">
        <f t="shared" ref="C27:E27" si="0">AVERAGE(C21:C26)</f>
        <v>4.7094062769685356</v>
      </c>
      <c r="D27" s="47">
        <f t="shared" si="0"/>
        <v>4.8708354918034988</v>
      </c>
      <c r="E27" s="47">
        <f t="shared" si="0"/>
        <v>4.6916476952540309</v>
      </c>
    </row>
    <row r="30" spans="1:29" x14ac:dyDescent="0.3">
      <c r="A30" s="64"/>
      <c r="B30" s="58" t="s">
        <v>2</v>
      </c>
      <c r="C30" s="58"/>
      <c r="D30" s="58" t="s">
        <v>3</v>
      </c>
      <c r="E30" s="58"/>
    </row>
    <row r="31" spans="1:29" x14ac:dyDescent="0.3">
      <c r="A31" s="65"/>
      <c r="B31" s="59" t="s">
        <v>0</v>
      </c>
      <c r="C31" s="59" t="s">
        <v>1</v>
      </c>
      <c r="D31" s="59" t="s">
        <v>0</v>
      </c>
      <c r="E31" s="59" t="s">
        <v>1</v>
      </c>
    </row>
    <row r="32" spans="1:29" x14ac:dyDescent="0.3">
      <c r="A32" s="59" t="s">
        <v>30</v>
      </c>
      <c r="B32" s="47">
        <v>3</v>
      </c>
      <c r="C32" s="47">
        <v>3</v>
      </c>
      <c r="D32" s="47">
        <v>3</v>
      </c>
      <c r="E32" s="47">
        <v>3</v>
      </c>
    </row>
    <row r="33" spans="1:5" x14ac:dyDescent="0.3">
      <c r="A33" s="59" t="s">
        <v>31</v>
      </c>
      <c r="B33" s="47">
        <v>1.55616272009715</v>
      </c>
      <c r="C33" s="47">
        <v>1.6419656786271499</v>
      </c>
      <c r="D33" s="47">
        <v>1.49163790814972</v>
      </c>
      <c r="E33" s="47">
        <v>1.4381340665592099</v>
      </c>
    </row>
    <row r="34" spans="1:5" x14ac:dyDescent="0.3">
      <c r="A34" s="59" t="s">
        <v>32</v>
      </c>
      <c r="B34" s="47">
        <v>1.8820861678004499</v>
      </c>
      <c r="C34" s="47">
        <v>1.91527931927488</v>
      </c>
      <c r="D34" s="47">
        <v>1.76374036309376</v>
      </c>
      <c r="E34" s="47">
        <v>1.6545027549453499</v>
      </c>
    </row>
    <row r="36" spans="1:5" ht="14.4" x14ac:dyDescent="0.3">
      <c r="A36" s="39" t="s">
        <v>2</v>
      </c>
      <c r="B36" s="39"/>
      <c r="C36" s="39" t="s">
        <v>3</v>
      </c>
      <c r="D36" s="39"/>
    </row>
    <row r="37" spans="1:5" x14ac:dyDescent="0.3">
      <c r="A37" s="56" t="s">
        <v>0</v>
      </c>
      <c r="B37" s="38" t="s">
        <v>1</v>
      </c>
      <c r="C37" s="38" t="s">
        <v>0</v>
      </c>
      <c r="D37" s="38" t="s">
        <v>1</v>
      </c>
    </row>
    <row r="38" spans="1:5" x14ac:dyDescent="0.3">
      <c r="A38" s="67">
        <v>1228</v>
      </c>
      <c r="B38" s="44">
        <v>1898</v>
      </c>
      <c r="C38" s="44">
        <v>2353</v>
      </c>
      <c r="D38" s="44">
        <v>7616</v>
      </c>
    </row>
    <row r="45" spans="1:5" ht="14.4" x14ac:dyDescent="0.3">
      <c r="A45" s="40"/>
    </row>
    <row r="46" spans="1:5" ht="14.4" x14ac:dyDescent="0.3">
      <c r="A46" s="40"/>
    </row>
    <row r="47" spans="1:5" ht="14.4" x14ac:dyDescent="0.3">
      <c r="A47" s="40"/>
    </row>
  </sheetData>
  <mergeCells count="13">
    <mergeCell ref="B1:C1"/>
    <mergeCell ref="D1:E1"/>
    <mergeCell ref="B19:C19"/>
    <mergeCell ref="D19:E19"/>
    <mergeCell ref="A19:A20"/>
    <mergeCell ref="B10:C10"/>
    <mergeCell ref="D10:E10"/>
    <mergeCell ref="A1:A2"/>
    <mergeCell ref="A36:B36"/>
    <mergeCell ref="C36:D36"/>
    <mergeCell ref="B30:C30"/>
    <mergeCell ref="D30:E30"/>
    <mergeCell ref="A30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zoomScale="83" workbookViewId="0">
      <selection activeCell="Q12" sqref="Q12"/>
    </sheetView>
  </sheetViews>
  <sheetFormatPr defaultRowHeight="21" x14ac:dyDescent="0.4"/>
  <cols>
    <col min="1" max="1" width="21.44140625" style="74" bestFit="1" customWidth="1"/>
    <col min="2" max="2" width="14.6640625" style="68" bestFit="1" customWidth="1"/>
    <col min="3" max="3" width="6.6640625" style="68" bestFit="1" customWidth="1"/>
    <col min="4" max="4" width="14.6640625" style="68" bestFit="1" customWidth="1"/>
    <col min="5" max="5" width="6.6640625" style="68" bestFit="1" customWidth="1"/>
    <col min="6" max="8" width="8.88671875" style="68"/>
    <col min="9" max="9" width="22" style="74" bestFit="1" customWidth="1"/>
    <col min="10" max="10" width="14.6640625" style="68" bestFit="1" customWidth="1"/>
    <col min="11" max="11" width="8.109375" style="68" bestFit="1" customWidth="1"/>
    <col min="12" max="12" width="14.6640625" style="68" bestFit="1" customWidth="1"/>
    <col min="13" max="13" width="8.109375" style="68" bestFit="1" customWidth="1"/>
    <col min="14" max="16384" width="8.88671875" style="68"/>
  </cols>
  <sheetData>
    <row r="1" spans="1:13" x14ac:dyDescent="0.3">
      <c r="A1" s="71"/>
      <c r="B1" s="75" t="s">
        <v>2</v>
      </c>
      <c r="C1" s="75"/>
      <c r="D1" s="75" t="s">
        <v>3</v>
      </c>
      <c r="E1" s="75"/>
      <c r="I1" s="71"/>
      <c r="J1" s="75" t="s">
        <v>2</v>
      </c>
      <c r="K1" s="75"/>
      <c r="L1" s="75" t="s">
        <v>3</v>
      </c>
      <c r="M1" s="75"/>
    </row>
    <row r="2" spans="1:13" x14ac:dyDescent="0.3">
      <c r="A2" s="72"/>
      <c r="B2" s="73" t="s">
        <v>0</v>
      </c>
      <c r="C2" s="73" t="s">
        <v>1</v>
      </c>
      <c r="D2" s="73" t="s">
        <v>0</v>
      </c>
      <c r="E2" s="73" t="s">
        <v>1</v>
      </c>
      <c r="I2" s="72"/>
      <c r="J2" s="73" t="s">
        <v>0</v>
      </c>
      <c r="K2" s="73" t="s">
        <v>1</v>
      </c>
      <c r="L2" s="73" t="s">
        <v>0</v>
      </c>
      <c r="M2" s="73" t="s">
        <v>1</v>
      </c>
    </row>
    <row r="3" spans="1:13" x14ac:dyDescent="0.3">
      <c r="A3" s="73" t="s">
        <v>4</v>
      </c>
      <c r="B3" s="69">
        <v>98.800773694390699</v>
      </c>
      <c r="C3" s="69">
        <v>90.9769230769231</v>
      </c>
      <c r="D3" s="69">
        <v>98.086038961038994</v>
      </c>
      <c r="E3" s="69">
        <v>84.762558502340099</v>
      </c>
      <c r="I3" s="73" t="s">
        <v>7</v>
      </c>
      <c r="J3" s="70">
        <v>0.96416938110749195</v>
      </c>
      <c r="K3" s="70">
        <v>0.83403582718651215</v>
      </c>
      <c r="L3" s="70">
        <v>0.94432639184020395</v>
      </c>
      <c r="M3" s="70">
        <v>0.75433298319327702</v>
      </c>
    </row>
    <row r="4" spans="1:13" x14ac:dyDescent="0.4">
      <c r="A4" s="73" t="s">
        <v>5</v>
      </c>
      <c r="B4" s="69">
        <v>90.594032549728794</v>
      </c>
      <c r="C4" s="69">
        <v>80.890612878200201</v>
      </c>
      <c r="D4" s="69">
        <v>86.303670186023098</v>
      </c>
      <c r="E4" s="69">
        <v>74.400668286755803</v>
      </c>
    </row>
  </sheetData>
  <mergeCells count="6">
    <mergeCell ref="A1:A2"/>
    <mergeCell ref="I1:I2"/>
    <mergeCell ref="B1:C1"/>
    <mergeCell ref="D1:E1"/>
    <mergeCell ref="J1:K1"/>
    <mergeCell ref="L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zoomScale="72" zoomScaleNormal="90" workbookViewId="0">
      <selection activeCell="N14" sqref="N14"/>
    </sheetView>
  </sheetViews>
  <sheetFormatPr defaultRowHeight="14.4" x14ac:dyDescent="0.3"/>
  <cols>
    <col min="1" max="1" width="22.5546875" style="40" bestFit="1" customWidth="1"/>
    <col min="2" max="2" width="12.6640625" style="40" bestFit="1" customWidth="1"/>
    <col min="3" max="3" width="6.33203125" style="40" bestFit="1" customWidth="1"/>
    <col min="4" max="4" width="12.6640625" style="40" bestFit="1" customWidth="1"/>
    <col min="5" max="5" width="6.33203125" style="40" bestFit="1" customWidth="1"/>
    <col min="6" max="7" width="8.88671875" style="40"/>
    <col min="8" max="8" width="23.5546875" style="40" bestFit="1" customWidth="1"/>
    <col min="9" max="9" width="12.6640625" style="40" bestFit="1" customWidth="1"/>
    <col min="10" max="10" width="6.33203125" style="40" bestFit="1" customWidth="1"/>
    <col min="11" max="11" width="12.6640625" style="40" bestFit="1" customWidth="1"/>
    <col min="12" max="12" width="6.33203125" style="40" bestFit="1" customWidth="1"/>
    <col min="13" max="16384" width="8.88671875" style="40"/>
  </cols>
  <sheetData>
    <row r="1" spans="1:12" s="78" customFormat="1" ht="18" x14ac:dyDescent="0.3">
      <c r="A1" s="67"/>
      <c r="B1" s="57" t="s">
        <v>2</v>
      </c>
      <c r="C1" s="57"/>
      <c r="D1" s="57" t="s">
        <v>3</v>
      </c>
      <c r="E1" s="57"/>
      <c r="H1" s="67"/>
      <c r="I1" s="57" t="s">
        <v>2</v>
      </c>
      <c r="J1" s="57"/>
      <c r="K1" s="57" t="s">
        <v>3</v>
      </c>
      <c r="L1" s="57"/>
    </row>
    <row r="2" spans="1:12" s="63" customFormat="1" ht="18" x14ac:dyDescent="0.3">
      <c r="A2" s="56"/>
      <c r="B2" s="56" t="s">
        <v>0</v>
      </c>
      <c r="C2" s="56" t="s">
        <v>1</v>
      </c>
      <c r="D2" s="56" t="s">
        <v>0</v>
      </c>
      <c r="E2" s="56" t="s">
        <v>1</v>
      </c>
      <c r="H2" s="56"/>
      <c r="I2" s="56" t="s">
        <v>0</v>
      </c>
      <c r="J2" s="56" t="s">
        <v>1</v>
      </c>
      <c r="K2" s="56" t="s">
        <v>0</v>
      </c>
      <c r="L2" s="56" t="s">
        <v>1</v>
      </c>
    </row>
    <row r="3" spans="1:12" ht="18" x14ac:dyDescent="0.3">
      <c r="A3" s="56" t="s">
        <v>10</v>
      </c>
      <c r="B3" s="76">
        <f>42145/164536</f>
        <v>0.25614455195215635</v>
      </c>
      <c r="C3" s="76">
        <f>20276/164536</f>
        <v>0.12323139009092235</v>
      </c>
      <c r="D3" s="76">
        <f>80049/400886</f>
        <v>0.19968020833853015</v>
      </c>
      <c r="E3" s="76">
        <f>66814/400886</f>
        <v>0.16666583517508718</v>
      </c>
      <c r="H3" s="56" t="s">
        <v>11</v>
      </c>
      <c r="I3" s="46">
        <f>308/164536</f>
        <v>1.8719307628725628E-3</v>
      </c>
      <c r="J3" s="46">
        <f>569/164536</f>
        <v>3.4582097534885982E-3</v>
      </c>
      <c r="K3" s="46">
        <f>651/400886</f>
        <v>1.6239030547337647E-3</v>
      </c>
      <c r="L3" s="46">
        <f>2301/400886</f>
        <v>5.7397863731833984E-3</v>
      </c>
    </row>
    <row r="6" spans="1:12" s="78" customFormat="1" ht="18" x14ac:dyDescent="0.3">
      <c r="A6" s="67"/>
      <c r="B6" s="57" t="s">
        <v>2</v>
      </c>
      <c r="C6" s="57"/>
      <c r="D6" s="57" t="s">
        <v>3</v>
      </c>
      <c r="E6" s="57"/>
      <c r="H6" s="67"/>
      <c r="I6" s="57" t="s">
        <v>2</v>
      </c>
      <c r="J6" s="57"/>
      <c r="K6" s="57" t="s">
        <v>3</v>
      </c>
      <c r="L6" s="57"/>
    </row>
    <row r="7" spans="1:12" s="78" customFormat="1" ht="18" x14ac:dyDescent="0.3">
      <c r="A7" s="56"/>
      <c r="B7" s="56" t="s">
        <v>0</v>
      </c>
      <c r="C7" s="56" t="s">
        <v>1</v>
      </c>
      <c r="D7" s="56" t="s">
        <v>0</v>
      </c>
      <c r="E7" s="56" t="s">
        <v>1</v>
      </c>
      <c r="H7" s="56"/>
      <c r="I7" s="56" t="s">
        <v>0</v>
      </c>
      <c r="J7" s="56" t="s">
        <v>1</v>
      </c>
      <c r="K7" s="56" t="s">
        <v>0</v>
      </c>
      <c r="L7" s="56" t="s">
        <v>1</v>
      </c>
    </row>
    <row r="8" spans="1:12" ht="18" x14ac:dyDescent="0.3">
      <c r="A8" s="56" t="s">
        <v>10</v>
      </c>
      <c r="B8" s="77">
        <v>42145</v>
      </c>
      <c r="C8" s="77">
        <v>20276</v>
      </c>
      <c r="D8" s="77">
        <v>80049</v>
      </c>
      <c r="E8" s="77">
        <v>66814</v>
      </c>
      <c r="H8" s="56" t="s">
        <v>11</v>
      </c>
      <c r="I8" s="77">
        <v>308</v>
      </c>
      <c r="J8" s="77">
        <v>569</v>
      </c>
      <c r="K8" s="77">
        <v>651</v>
      </c>
      <c r="L8" s="77">
        <v>2301</v>
      </c>
    </row>
    <row r="14" spans="1:12" ht="18" x14ac:dyDescent="0.3">
      <c r="F14" s="78"/>
    </row>
    <row r="27" spans="5:6" ht="18" x14ac:dyDescent="0.3">
      <c r="E27" s="78"/>
      <c r="F27" s="78"/>
    </row>
  </sheetData>
  <mergeCells count="8">
    <mergeCell ref="I1:J1"/>
    <mergeCell ref="K1:L1"/>
    <mergeCell ref="B1:C1"/>
    <mergeCell ref="D1:E1"/>
    <mergeCell ref="I6:J6"/>
    <mergeCell ref="K6:L6"/>
    <mergeCell ref="B6:C6"/>
    <mergeCell ref="D6:E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68" workbookViewId="0">
      <selection activeCell="I8" sqref="I8"/>
    </sheetView>
  </sheetViews>
  <sheetFormatPr defaultRowHeight="14.4" x14ac:dyDescent="0.3"/>
  <cols>
    <col min="1" max="1" width="19.6640625" style="40" bestFit="1" customWidth="1"/>
    <col min="2" max="2" width="13.21875" style="40" bestFit="1" customWidth="1"/>
    <col min="3" max="3" width="7.6640625" style="40" bestFit="1" customWidth="1"/>
    <col min="4" max="4" width="13.21875" style="40" bestFit="1" customWidth="1"/>
    <col min="5" max="5" width="7.6640625" style="40" bestFit="1" customWidth="1"/>
    <col min="6" max="16384" width="8.88671875" style="40"/>
  </cols>
  <sheetData>
    <row r="1" spans="1:5" ht="18" x14ac:dyDescent="0.3">
      <c r="A1" s="44"/>
      <c r="B1" s="79" t="s">
        <v>2</v>
      </c>
      <c r="C1" s="79"/>
      <c r="D1" s="79" t="s">
        <v>3</v>
      </c>
      <c r="E1" s="79"/>
    </row>
    <row r="2" spans="1:5" s="42" customFormat="1" ht="18" x14ac:dyDescent="0.3">
      <c r="A2" s="38"/>
      <c r="B2" s="56" t="s">
        <v>0</v>
      </c>
      <c r="C2" s="56" t="s">
        <v>1</v>
      </c>
      <c r="D2" s="56" t="s">
        <v>0</v>
      </c>
      <c r="E2" s="56" t="s">
        <v>1</v>
      </c>
    </row>
    <row r="3" spans="1:5" x14ac:dyDescent="0.3">
      <c r="A3" s="44"/>
      <c r="B3" s="44">
        <v>1063</v>
      </c>
      <c r="C3" s="44">
        <v>1495</v>
      </c>
      <c r="D3" s="44">
        <v>1672</v>
      </c>
      <c r="E3" s="44">
        <v>4426</v>
      </c>
    </row>
    <row r="4" spans="1:5" ht="18" x14ac:dyDescent="0.3">
      <c r="A4" s="56" t="s">
        <v>12</v>
      </c>
      <c r="B4" s="46">
        <f>1063/1228</f>
        <v>0.86563517915309451</v>
      </c>
      <c r="C4" s="46">
        <f>1495/1898</f>
        <v>0.78767123287671237</v>
      </c>
      <c r="D4" s="46">
        <f>1672/2353</f>
        <v>0.71058223544411392</v>
      </c>
      <c r="E4" s="46">
        <f>4426/7616</f>
        <v>0.58114495798319332</v>
      </c>
    </row>
    <row r="10" spans="1:5" x14ac:dyDescent="0.3">
      <c r="A10" s="52"/>
      <c r="B10" s="52"/>
      <c r="C10" s="52"/>
      <c r="D10" s="52"/>
    </row>
    <row r="11" spans="1:5" x14ac:dyDescent="0.3">
      <c r="A11" s="49"/>
      <c r="B11" s="49"/>
      <c r="C11" s="49"/>
      <c r="D11" s="49"/>
    </row>
    <row r="12" spans="1:5" x14ac:dyDescent="0.3">
      <c r="A12" s="50"/>
      <c r="B12" s="50"/>
      <c r="C12" s="50"/>
      <c r="D12" s="50"/>
    </row>
  </sheetData>
  <mergeCells count="4">
    <mergeCell ref="B1:C1"/>
    <mergeCell ref="D1:E1"/>
    <mergeCell ref="A10:B10"/>
    <mergeCell ref="C10:D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6"/>
  <sheetViews>
    <sheetView zoomScale="85" zoomScaleNormal="85" workbookViewId="0">
      <selection activeCell="L30" sqref="L30"/>
    </sheetView>
  </sheetViews>
  <sheetFormatPr defaultColWidth="9" defaultRowHeight="14.4" x14ac:dyDescent="0.3"/>
  <cols>
    <col min="1" max="1" width="15.88671875" style="2" bestFit="1" customWidth="1"/>
    <col min="2" max="2" width="13.6640625" style="1" bestFit="1" customWidth="1"/>
    <col min="3" max="3" width="14.6640625" style="1" bestFit="1" customWidth="1"/>
    <col min="4" max="4" width="5.44140625" style="1" bestFit="1" customWidth="1"/>
    <col min="5" max="5" width="9" style="1"/>
    <col min="6" max="7" width="15.88671875" style="1" bestFit="1" customWidth="1"/>
    <col min="8" max="8" width="15.88671875" style="2" bestFit="1" customWidth="1"/>
    <col min="9" max="9" width="12" style="1" bestFit="1" customWidth="1"/>
    <col min="10" max="10" width="7" style="1" customWidth="1"/>
    <col min="11" max="11" width="5.44140625" style="1" bestFit="1" customWidth="1"/>
    <col min="12" max="13" width="11.109375" style="1" bestFit="1" customWidth="1"/>
    <col min="14" max="16384" width="9" style="1"/>
  </cols>
  <sheetData>
    <row r="1" spans="1:21" x14ac:dyDescent="0.3">
      <c r="A1" s="8"/>
      <c r="B1" s="3" t="s">
        <v>15</v>
      </c>
      <c r="D1" s="9"/>
      <c r="F1" s="15"/>
      <c r="G1" s="2"/>
      <c r="H1" s="1"/>
      <c r="I1" s="9"/>
    </row>
    <row r="2" spans="1:21" x14ac:dyDescent="0.3">
      <c r="A2" s="8"/>
      <c r="B2" s="2" t="s">
        <v>33</v>
      </c>
      <c r="C2" s="2" t="s">
        <v>33</v>
      </c>
      <c r="D2" s="9"/>
      <c r="F2" s="15"/>
      <c r="G2" s="3" t="s">
        <v>15</v>
      </c>
      <c r="H2" s="1"/>
      <c r="I2" s="9"/>
      <c r="R2" s="2"/>
    </row>
    <row r="3" spans="1:21" ht="15" thickBot="1" x14ac:dyDescent="0.35">
      <c r="A3" s="8" t="s">
        <v>37</v>
      </c>
      <c r="B3" s="1" t="b">
        <v>1</v>
      </c>
      <c r="C3" s="1" t="b">
        <v>0</v>
      </c>
      <c r="D3" s="9"/>
      <c r="F3" s="15"/>
      <c r="G3" s="2"/>
      <c r="H3" s="1"/>
      <c r="I3" s="9"/>
      <c r="R3" s="2"/>
    </row>
    <row r="4" spans="1:21" x14ac:dyDescent="0.3">
      <c r="A4" s="8">
        <v>2022</v>
      </c>
      <c r="B4" s="10">
        <v>166</v>
      </c>
      <c r="C4" s="10">
        <v>188</v>
      </c>
      <c r="D4" s="9"/>
      <c r="F4" s="17" t="s">
        <v>36</v>
      </c>
      <c r="G4" s="14" t="s">
        <v>37</v>
      </c>
      <c r="H4" s="6" t="s">
        <v>42</v>
      </c>
      <c r="I4" s="7" t="s">
        <v>21</v>
      </c>
      <c r="R4" s="2"/>
      <c r="S4" s="2"/>
      <c r="T4" s="2"/>
      <c r="U4" s="2"/>
    </row>
    <row r="5" spans="1:21" x14ac:dyDescent="0.3">
      <c r="A5" s="8">
        <v>2023</v>
      </c>
      <c r="B5" s="10">
        <v>153</v>
      </c>
      <c r="C5" s="1">
        <v>165</v>
      </c>
      <c r="D5" s="9"/>
      <c r="F5" s="18" t="b">
        <v>0</v>
      </c>
      <c r="G5" s="2">
        <v>2022</v>
      </c>
      <c r="H5" s="1">
        <v>705046</v>
      </c>
      <c r="I5" s="9">
        <v>2051427</v>
      </c>
      <c r="R5" s="2"/>
    </row>
    <row r="6" spans="1:21" ht="15" thickBot="1" x14ac:dyDescent="0.35">
      <c r="A6" s="8"/>
      <c r="D6" s="9"/>
      <c r="F6" s="18" t="b">
        <v>1</v>
      </c>
      <c r="G6" s="2">
        <v>2022</v>
      </c>
      <c r="H6" s="1">
        <v>491506</v>
      </c>
      <c r="I6" s="9">
        <v>1235301</v>
      </c>
      <c r="R6" s="2"/>
    </row>
    <row r="7" spans="1:21" x14ac:dyDescent="0.3">
      <c r="A7" s="31" t="s">
        <v>34</v>
      </c>
      <c r="B7" s="32"/>
      <c r="C7" s="33"/>
      <c r="D7" s="9"/>
      <c r="F7" s="18" t="b">
        <v>0</v>
      </c>
      <c r="G7" s="2">
        <v>2023</v>
      </c>
      <c r="H7" s="1">
        <v>195331</v>
      </c>
      <c r="I7" s="9">
        <v>625865</v>
      </c>
      <c r="Q7" s="2"/>
      <c r="R7" s="2"/>
    </row>
    <row r="8" spans="1:21" ht="15" thickBot="1" x14ac:dyDescent="0.35">
      <c r="A8" s="34"/>
      <c r="B8" s="35"/>
      <c r="C8" s="36"/>
      <c r="D8" s="9"/>
      <c r="F8" s="19" t="b">
        <v>1</v>
      </c>
      <c r="G8" s="16">
        <v>2023</v>
      </c>
      <c r="H8" s="12">
        <v>91852</v>
      </c>
      <c r="I8" s="13">
        <v>228676</v>
      </c>
      <c r="R8" s="2"/>
    </row>
    <row r="9" spans="1:21" x14ac:dyDescent="0.3">
      <c r="A9" s="8"/>
      <c r="D9" s="9"/>
      <c r="F9" s="15"/>
      <c r="G9" s="2"/>
      <c r="H9" s="1"/>
      <c r="I9" s="9"/>
      <c r="R9" s="2"/>
    </row>
    <row r="10" spans="1:21" x14ac:dyDescent="0.3">
      <c r="A10" s="8"/>
      <c r="D10" s="9"/>
      <c r="F10" s="15"/>
      <c r="G10" s="2"/>
      <c r="H10" s="1"/>
      <c r="I10" s="9"/>
    </row>
    <row r="11" spans="1:21" x14ac:dyDescent="0.3">
      <c r="A11" s="8"/>
      <c r="D11" s="9"/>
      <c r="F11" s="15"/>
      <c r="G11" s="2"/>
      <c r="H11" s="1"/>
      <c r="I11" s="9"/>
    </row>
    <row r="12" spans="1:21" ht="18" x14ac:dyDescent="0.35">
      <c r="A12" s="8"/>
      <c r="B12" s="30" t="s">
        <v>38</v>
      </c>
      <c r="D12" s="9"/>
      <c r="F12" s="15"/>
      <c r="G12" s="3" t="s">
        <v>38</v>
      </c>
      <c r="H12" s="1"/>
      <c r="I12" s="9"/>
    </row>
    <row r="13" spans="1:21" ht="15" thickBot="1" x14ac:dyDescent="0.35">
      <c r="A13" s="8"/>
      <c r="B13" s="1" t="s">
        <v>33</v>
      </c>
      <c r="C13" s="1" t="s">
        <v>33</v>
      </c>
      <c r="D13" s="9"/>
      <c r="F13" s="15"/>
      <c r="G13" s="2"/>
      <c r="H13" s="1"/>
      <c r="I13" s="9"/>
    </row>
    <row r="14" spans="1:21" x14ac:dyDescent="0.3">
      <c r="A14" s="8" t="s">
        <v>37</v>
      </c>
      <c r="B14" s="1" t="b">
        <v>1</v>
      </c>
      <c r="C14" s="1" t="b">
        <v>0</v>
      </c>
      <c r="D14" s="9"/>
      <c r="F14" s="27" t="s">
        <v>36</v>
      </c>
      <c r="G14" s="20" t="s">
        <v>37</v>
      </c>
      <c r="H14" s="21" t="s">
        <v>39</v>
      </c>
      <c r="I14" s="22" t="s">
        <v>21</v>
      </c>
    </row>
    <row r="15" spans="1:21" x14ac:dyDescent="0.3">
      <c r="A15" s="8">
        <v>2022</v>
      </c>
      <c r="B15" s="10">
        <v>238</v>
      </c>
      <c r="C15" s="1">
        <v>279</v>
      </c>
      <c r="D15" s="9"/>
      <c r="F15" s="28" t="b">
        <v>0</v>
      </c>
      <c r="G15" s="4">
        <v>2022</v>
      </c>
      <c r="H15" s="5">
        <v>338433</v>
      </c>
      <c r="I15" s="23">
        <v>515223</v>
      </c>
    </row>
    <row r="16" spans="1:21" x14ac:dyDescent="0.3">
      <c r="A16" s="8">
        <v>2023</v>
      </c>
      <c r="B16" s="10">
        <v>205</v>
      </c>
      <c r="C16" s="1">
        <v>264</v>
      </c>
      <c r="D16" s="9"/>
      <c r="F16" s="28" t="b">
        <v>1</v>
      </c>
      <c r="G16" s="4">
        <v>2022</v>
      </c>
      <c r="H16" s="5">
        <v>181333</v>
      </c>
      <c r="I16" s="23">
        <v>283879</v>
      </c>
    </row>
    <row r="17" spans="1:19" x14ac:dyDescent="0.3">
      <c r="A17" s="8"/>
      <c r="D17" s="9"/>
      <c r="F17" s="28" t="b">
        <v>0</v>
      </c>
      <c r="G17" s="4">
        <v>2023</v>
      </c>
      <c r="H17" s="5">
        <v>89645</v>
      </c>
      <c r="I17" s="23">
        <v>148157</v>
      </c>
    </row>
    <row r="18" spans="1:19" ht="15" thickBot="1" x14ac:dyDescent="0.35">
      <c r="A18" s="11"/>
      <c r="B18" s="12"/>
      <c r="C18" s="12"/>
      <c r="D18" s="13"/>
      <c r="F18" s="29" t="b">
        <v>1</v>
      </c>
      <c r="G18" s="24">
        <v>2023</v>
      </c>
      <c r="H18" s="25">
        <v>39926</v>
      </c>
      <c r="I18" s="26">
        <v>56127</v>
      </c>
    </row>
    <row r="22" spans="1:19" x14ac:dyDescent="0.3">
      <c r="K22" s="80"/>
      <c r="L22" s="80"/>
      <c r="M22" s="80"/>
      <c r="N22" s="80"/>
      <c r="O22" s="80"/>
      <c r="P22" s="80"/>
      <c r="Q22" s="81"/>
      <c r="R22" s="81"/>
      <c r="S22" s="81"/>
    </row>
    <row r="23" spans="1:19" x14ac:dyDescent="0.3">
      <c r="K23" s="80"/>
      <c r="L23" s="80"/>
      <c r="M23" s="80"/>
      <c r="N23" s="80"/>
      <c r="O23" s="80"/>
      <c r="P23" s="80"/>
      <c r="Q23" s="81"/>
      <c r="R23" s="82"/>
      <c r="S23" s="82"/>
    </row>
    <row r="24" spans="1:19" x14ac:dyDescent="0.3">
      <c r="K24" s="80"/>
      <c r="L24" s="80"/>
      <c r="M24" s="80"/>
      <c r="N24" s="80"/>
      <c r="O24" s="80"/>
      <c r="P24" s="80"/>
      <c r="Q24" s="81"/>
      <c r="R24" s="82"/>
      <c r="S24" s="82"/>
    </row>
    <row r="25" spans="1:19" x14ac:dyDescent="0.3">
      <c r="K25" s="80"/>
      <c r="L25" s="80"/>
      <c r="M25" s="80"/>
      <c r="N25" s="80"/>
      <c r="O25" s="80"/>
      <c r="P25" s="80"/>
      <c r="Q25" s="80"/>
      <c r="R25" s="80"/>
      <c r="S25" s="80"/>
    </row>
    <row r="26" spans="1:19" x14ac:dyDescent="0.3">
      <c r="K26" s="80"/>
      <c r="L26" s="80"/>
      <c r="M26" s="80"/>
      <c r="N26" s="80"/>
      <c r="O26" s="80"/>
      <c r="P26" s="80"/>
      <c r="Q26" s="80"/>
      <c r="R26" s="80"/>
      <c r="S26" s="80"/>
    </row>
    <row r="27" spans="1:19" x14ac:dyDescent="0.3">
      <c r="K27" s="80"/>
      <c r="L27" s="80"/>
      <c r="M27" s="80"/>
      <c r="N27" s="80"/>
      <c r="O27" s="80"/>
      <c r="P27" s="80"/>
      <c r="Q27" s="80"/>
      <c r="R27" s="80"/>
      <c r="S27" s="80"/>
    </row>
    <row r="28" spans="1:19" x14ac:dyDescent="0.3">
      <c r="K28" s="80"/>
      <c r="L28" s="80"/>
      <c r="M28" s="80"/>
      <c r="N28" s="80"/>
      <c r="O28" s="80"/>
      <c r="P28" s="80"/>
      <c r="Q28" s="81"/>
      <c r="R28" s="81"/>
      <c r="S28" s="81"/>
    </row>
    <row r="29" spans="1:19" x14ac:dyDescent="0.3">
      <c r="K29" s="80"/>
      <c r="L29" s="80"/>
      <c r="M29" s="80"/>
      <c r="N29" s="80"/>
      <c r="O29" s="80"/>
      <c r="P29" s="80"/>
      <c r="Q29" s="81"/>
      <c r="R29" s="82"/>
      <c r="S29" s="82"/>
    </row>
    <row r="30" spans="1:19" x14ac:dyDescent="0.3">
      <c r="K30" s="80"/>
      <c r="L30" s="80"/>
      <c r="M30" s="80"/>
      <c r="N30" s="80"/>
      <c r="O30" s="80"/>
      <c r="P30" s="80"/>
      <c r="Q30" s="81"/>
      <c r="R30" s="82"/>
      <c r="S30" s="82"/>
    </row>
    <row r="34" spans="2:3" x14ac:dyDescent="0.3">
      <c r="B34" s="3" t="s">
        <v>14</v>
      </c>
      <c r="C34" s="3" t="s">
        <v>15</v>
      </c>
    </row>
    <row r="35" spans="2:3" x14ac:dyDescent="0.3">
      <c r="B35" s="5" t="s">
        <v>35</v>
      </c>
      <c r="C35" s="5" t="s">
        <v>35</v>
      </c>
    </row>
    <row r="36" spans="2:3" x14ac:dyDescent="0.3">
      <c r="B36" s="5">
        <v>1653453</v>
      </c>
      <c r="C36" s="5">
        <v>5627194</v>
      </c>
    </row>
  </sheetData>
  <mergeCells count="1">
    <mergeCell ref="A7:C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zoomScale="53" workbookViewId="0">
      <selection activeCell="Q24" sqref="Q24"/>
    </sheetView>
  </sheetViews>
  <sheetFormatPr defaultRowHeight="14.4" x14ac:dyDescent="0.3"/>
  <cols>
    <col min="1" max="1" width="28.21875" style="42" bestFit="1" customWidth="1"/>
    <col min="2" max="5" width="15.21875" style="40" bestFit="1" customWidth="1"/>
    <col min="6" max="16384" width="8.88671875" style="40"/>
  </cols>
  <sheetData>
    <row r="1" spans="1:5" s="42" customFormat="1" x14ac:dyDescent="0.3">
      <c r="A1" s="83"/>
      <c r="B1" s="84" t="s">
        <v>2</v>
      </c>
      <c r="C1" s="84"/>
      <c r="D1" s="84" t="s">
        <v>3</v>
      </c>
      <c r="E1" s="84"/>
    </row>
    <row r="2" spans="1:5" s="42" customFormat="1" x14ac:dyDescent="0.3">
      <c r="A2" s="83"/>
      <c r="B2" s="83" t="s">
        <v>16</v>
      </c>
      <c r="C2" s="83" t="s">
        <v>1</v>
      </c>
      <c r="D2" s="83" t="s">
        <v>17</v>
      </c>
      <c r="E2" s="83" t="s">
        <v>1</v>
      </c>
    </row>
    <row r="3" spans="1:5" x14ac:dyDescent="0.3">
      <c r="A3" s="38" t="s">
        <v>18</v>
      </c>
      <c r="B3" s="44">
        <v>181.06403450564</v>
      </c>
      <c r="C3" s="44">
        <v>230.01849405548199</v>
      </c>
      <c r="D3" s="44">
        <v>154.34680555555599</v>
      </c>
      <c r="E3" s="44">
        <v>163.174257184608</v>
      </c>
    </row>
    <row r="4" spans="1:5" x14ac:dyDescent="0.3">
      <c r="A4" s="38" t="s">
        <v>19</v>
      </c>
      <c r="B4" s="44">
        <v>4.8093480747431601</v>
      </c>
      <c r="C4" s="44">
        <v>4.7943765073654996</v>
      </c>
      <c r="D4" s="44">
        <v>4.7789971456435998</v>
      </c>
      <c r="E4" s="44">
        <v>4.7593212947525698</v>
      </c>
    </row>
    <row r="5" spans="1:5" x14ac:dyDescent="0.3">
      <c r="A5" s="38" t="s">
        <v>22</v>
      </c>
      <c r="B5" s="44">
        <v>1.7302504816955699</v>
      </c>
      <c r="C5" s="44">
        <v>2.8752380952381</v>
      </c>
      <c r="D5" s="44">
        <v>1.51353026234249</v>
      </c>
      <c r="E5" s="44">
        <v>1.8184477379095201</v>
      </c>
    </row>
    <row r="6" spans="1:5" x14ac:dyDescent="0.3">
      <c r="A6" s="38" t="s">
        <v>20</v>
      </c>
      <c r="B6" s="76">
        <f>822/1228</f>
        <v>0.66938110749185664</v>
      </c>
      <c r="C6" s="76">
        <f>406/1228</f>
        <v>0.3306188925081433</v>
      </c>
      <c r="D6" s="76">
        <f>1181/2353</f>
        <v>0.50191245218869529</v>
      </c>
      <c r="E6" s="76">
        <f>1172/2353</f>
        <v>0.49808754781130471</v>
      </c>
    </row>
    <row r="7" spans="1:5" x14ac:dyDescent="0.3">
      <c r="A7" s="38" t="s">
        <v>21</v>
      </c>
      <c r="B7" s="76">
        <f>1254/1898</f>
        <v>0.66069546891464703</v>
      </c>
      <c r="C7" s="76">
        <f>644/1898</f>
        <v>0.33930453108535302</v>
      </c>
      <c r="D7" s="76">
        <f>3660/7616</f>
        <v>0.48056722689075632</v>
      </c>
      <c r="E7" s="76">
        <f>3956/7616</f>
        <v>0.51943277310924374</v>
      </c>
    </row>
    <row r="8" spans="1:5" x14ac:dyDescent="0.3">
      <c r="A8" s="38" t="s">
        <v>4</v>
      </c>
      <c r="B8" s="44">
        <v>94.660159716060306</v>
      </c>
      <c r="C8" s="44">
        <v>95.063237774030398</v>
      </c>
      <c r="D8" s="44">
        <v>100</v>
      </c>
      <c r="E8" s="44">
        <v>95.909090909090907</v>
      </c>
    </row>
    <row r="9" spans="1:5" x14ac:dyDescent="0.3">
      <c r="A9" s="38" t="s">
        <v>7</v>
      </c>
      <c r="B9" s="46">
        <f>2059/2076</f>
        <v>0.99181117533718688</v>
      </c>
      <c r="C9" s="46">
        <f>1045/1050</f>
        <v>0.99523809523809526</v>
      </c>
      <c r="D9" s="46">
        <f>4817/4853</f>
        <v>0.99258190809808367</v>
      </c>
      <c r="E9" s="46">
        <f>5066/5166</f>
        <v>0.98064266356949281</v>
      </c>
    </row>
    <row r="14" spans="1:5" x14ac:dyDescent="0.3">
      <c r="A14" s="83"/>
      <c r="B14" s="84" t="s">
        <v>2</v>
      </c>
      <c r="C14" s="84"/>
      <c r="D14" s="84" t="s">
        <v>3</v>
      </c>
      <c r="E14" s="84"/>
    </row>
    <row r="15" spans="1:5" x14ac:dyDescent="0.3">
      <c r="A15" s="83"/>
      <c r="B15" s="83" t="s">
        <v>16</v>
      </c>
      <c r="C15" s="83" t="s">
        <v>1</v>
      </c>
      <c r="D15" s="83" t="s">
        <v>17</v>
      </c>
      <c r="E15" s="83" t="s">
        <v>1</v>
      </c>
    </row>
    <row r="16" spans="1:5" x14ac:dyDescent="0.3">
      <c r="A16" s="38" t="s">
        <v>20</v>
      </c>
      <c r="B16" s="76">
        <f>822/1228</f>
        <v>0.66938110749185664</v>
      </c>
      <c r="C16" s="76">
        <f>406/1228</f>
        <v>0.3306188925081433</v>
      </c>
      <c r="D16" s="76">
        <f>1181/2353</f>
        <v>0.50191245218869529</v>
      </c>
      <c r="E16" s="76">
        <f>1172/2353</f>
        <v>0.49808754781130471</v>
      </c>
    </row>
    <row r="17" spans="1:5" x14ac:dyDescent="0.3">
      <c r="A17" s="38"/>
      <c r="B17" s="46"/>
      <c r="C17" s="46"/>
      <c r="D17" s="46"/>
      <c r="E17" s="46"/>
    </row>
    <row r="20" spans="1:5" x14ac:dyDescent="0.3">
      <c r="A20" s="83"/>
      <c r="B20" s="84" t="s">
        <v>2</v>
      </c>
      <c r="C20" s="84"/>
      <c r="D20" s="84" t="s">
        <v>3</v>
      </c>
      <c r="E20" s="84"/>
    </row>
    <row r="21" spans="1:5" x14ac:dyDescent="0.3">
      <c r="A21" s="83"/>
      <c r="B21" s="83" t="s">
        <v>16</v>
      </c>
      <c r="C21" s="83" t="s">
        <v>1</v>
      </c>
      <c r="D21" s="83" t="s">
        <v>17</v>
      </c>
      <c r="E21" s="83" t="s">
        <v>1</v>
      </c>
    </row>
    <row r="22" spans="1:5" x14ac:dyDescent="0.3">
      <c r="A22" s="38" t="s">
        <v>7</v>
      </c>
      <c r="B22" s="46">
        <f>2059/2076</f>
        <v>0.99181117533718688</v>
      </c>
      <c r="C22" s="46">
        <f>1045/1050</f>
        <v>0.99523809523809526</v>
      </c>
      <c r="D22" s="46">
        <f>4817/4853</f>
        <v>0.99258190809808367</v>
      </c>
      <c r="E22" s="46">
        <f>5066/5166</f>
        <v>0.98064266356949281</v>
      </c>
    </row>
    <row r="24" spans="1:5" x14ac:dyDescent="0.3">
      <c r="A24" s="85"/>
      <c r="B24" s="84" t="s">
        <v>2</v>
      </c>
      <c r="C24" s="84"/>
      <c r="D24" s="84" t="s">
        <v>3</v>
      </c>
      <c r="E24" s="84"/>
    </row>
    <row r="25" spans="1:5" x14ac:dyDescent="0.3">
      <c r="A25" s="85"/>
      <c r="B25" s="83" t="s">
        <v>16</v>
      </c>
      <c r="C25" s="83" t="s">
        <v>1</v>
      </c>
      <c r="D25" s="83" t="s">
        <v>17</v>
      </c>
      <c r="E25" s="83" t="s">
        <v>1</v>
      </c>
    </row>
    <row r="26" spans="1:5" x14ac:dyDescent="0.3">
      <c r="A26" s="38" t="s">
        <v>22</v>
      </c>
      <c r="B26" s="47">
        <v>1.7302504816955699</v>
      </c>
      <c r="C26" s="47">
        <v>2.8752380952381</v>
      </c>
      <c r="D26" s="47">
        <v>1.51353026234249</v>
      </c>
      <c r="E26" s="47">
        <v>1.8184477379095201</v>
      </c>
    </row>
    <row r="28" spans="1:5" x14ac:dyDescent="0.3">
      <c r="A28" s="83"/>
      <c r="B28" s="84" t="s">
        <v>2</v>
      </c>
      <c r="C28" s="84"/>
      <c r="D28" s="84" t="s">
        <v>3</v>
      </c>
      <c r="E28" s="84"/>
    </row>
    <row r="29" spans="1:5" x14ac:dyDescent="0.3">
      <c r="A29" s="83"/>
      <c r="B29" s="83" t="s">
        <v>16</v>
      </c>
      <c r="C29" s="83" t="s">
        <v>1</v>
      </c>
      <c r="D29" s="83" t="s">
        <v>17</v>
      </c>
      <c r="E29" s="83" t="s">
        <v>1</v>
      </c>
    </row>
    <row r="30" spans="1:5" x14ac:dyDescent="0.3">
      <c r="A30" s="38" t="s">
        <v>4</v>
      </c>
      <c r="B30" s="44">
        <v>94.660159716060306</v>
      </c>
      <c r="C30" s="44">
        <v>95.063237774030398</v>
      </c>
      <c r="D30" s="44">
        <v>100</v>
      </c>
      <c r="E30" s="44">
        <v>95.909090909090907</v>
      </c>
    </row>
    <row r="32" spans="1:5" x14ac:dyDescent="0.3">
      <c r="A32" s="83"/>
      <c r="B32" s="84" t="s">
        <v>2</v>
      </c>
      <c r="C32" s="84"/>
      <c r="D32" s="84" t="s">
        <v>3</v>
      </c>
      <c r="E32" s="84"/>
    </row>
    <row r="33" spans="1:5" x14ac:dyDescent="0.3">
      <c r="A33" s="83"/>
      <c r="B33" s="83" t="s">
        <v>16</v>
      </c>
      <c r="C33" s="83" t="s">
        <v>1</v>
      </c>
      <c r="D33" s="83" t="s">
        <v>17</v>
      </c>
      <c r="E33" s="83" t="s">
        <v>1</v>
      </c>
    </row>
    <row r="34" spans="1:5" x14ac:dyDescent="0.3">
      <c r="A34" s="38" t="s">
        <v>19</v>
      </c>
      <c r="B34" s="44">
        <v>4.8093480747431601</v>
      </c>
      <c r="C34" s="44">
        <v>4.7943765073654996</v>
      </c>
      <c r="D34" s="44">
        <v>4.7789971456435998</v>
      </c>
      <c r="E34" s="44">
        <v>4.7593212947525698</v>
      </c>
    </row>
  </sheetData>
  <mergeCells count="12">
    <mergeCell ref="B1:C1"/>
    <mergeCell ref="D1:E1"/>
    <mergeCell ref="B14:C14"/>
    <mergeCell ref="D14:E14"/>
    <mergeCell ref="B20:C20"/>
    <mergeCell ref="D20:E20"/>
    <mergeCell ref="B24:C24"/>
    <mergeCell ref="D24:E24"/>
    <mergeCell ref="B28:C28"/>
    <mergeCell ref="D28:E28"/>
    <mergeCell ref="B32:C32"/>
    <mergeCell ref="D32:E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Intakes</vt:lpstr>
      <vt:lpstr>Insights 1</vt:lpstr>
      <vt:lpstr>insights 2</vt:lpstr>
      <vt:lpstr>Comments</vt:lpstr>
      <vt:lpstr>Large_Properties</vt:lpstr>
      <vt:lpstr>Insight5</vt:lpstr>
      <vt:lpstr>Insight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Nakade</dc:creator>
  <cp:lastModifiedBy>Mohit Nakade</cp:lastModifiedBy>
  <dcterms:created xsi:type="dcterms:W3CDTF">2022-05-26T18:02:43Z</dcterms:created>
  <dcterms:modified xsi:type="dcterms:W3CDTF">2022-11-17T20:45:52Z</dcterms:modified>
</cp:coreProperties>
</file>