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0\Downloads\"/>
    </mc:Choice>
  </mc:AlternateContent>
  <xr:revisionPtr revIDLastSave="0" documentId="13_ncr:1_{D56B1A3B-EE55-4125-92A7-7EFC011FF14C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Dashboard" sheetId="7" r:id="rId1"/>
    <sheet name="question 1" sheetId="1" r:id="rId2"/>
    <sheet name="question 2" sheetId="2" r:id="rId3"/>
    <sheet name="question 3" sheetId="3" r:id="rId4"/>
    <sheet name="question 4" sheetId="4" r:id="rId5"/>
    <sheet name="question 5" sheetId="5" r:id="rId6"/>
    <sheet name="QUESTION 6" sheetId="6" r:id="rId7"/>
    <sheet name="Question 7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6" l="1"/>
  <c r="D22" i="6"/>
  <c r="C22" i="6"/>
  <c r="B22" i="6"/>
  <c r="E16" i="6"/>
  <c r="D16" i="6"/>
  <c r="C16" i="6"/>
  <c r="B16" i="6"/>
  <c r="R37" i="5"/>
  <c r="S37" i="5"/>
  <c r="S36" i="5"/>
  <c r="R36" i="5"/>
  <c r="P37" i="5"/>
  <c r="O37" i="5"/>
  <c r="P36" i="5"/>
  <c r="O36" i="5"/>
  <c r="S31" i="5"/>
  <c r="R31" i="5"/>
  <c r="P31" i="5"/>
  <c r="O31" i="5"/>
  <c r="S30" i="5"/>
  <c r="R30" i="5"/>
  <c r="P30" i="5"/>
  <c r="O30" i="5"/>
  <c r="B3" i="3"/>
  <c r="D3" i="3"/>
  <c r="F22" i="8"/>
  <c r="E4" i="4" l="1"/>
  <c r="D4" i="4"/>
  <c r="C4" i="4"/>
  <c r="B4" i="4"/>
  <c r="D16" i="3"/>
  <c r="B16" i="3"/>
  <c r="E11" i="1"/>
  <c r="D11" i="1"/>
  <c r="AF8" i="1"/>
  <c r="AF7" i="1"/>
  <c r="C11" i="1"/>
  <c r="AF17" i="1"/>
  <c r="B11" i="1"/>
  <c r="AE17" i="1"/>
  <c r="AG13" i="1"/>
  <c r="AG11" i="1"/>
  <c r="AE8" i="1"/>
  <c r="AE7" i="1"/>
  <c r="AB12" i="1"/>
  <c r="AB11" i="1"/>
  <c r="AB5" i="1"/>
  <c r="AB4" i="1"/>
  <c r="E9" i="6" l="1"/>
  <c r="D9" i="6"/>
  <c r="E3" i="3" l="1"/>
  <c r="C3" i="3"/>
  <c r="E12" i="1" l="1"/>
  <c r="D12" i="1"/>
  <c r="C12" i="1"/>
  <c r="B12" i="1"/>
  <c r="C23" i="1"/>
  <c r="D23" i="1"/>
  <c r="E23" i="1"/>
  <c r="B23" i="1"/>
  <c r="C9" i="6"/>
  <c r="B9" i="6"/>
  <c r="D7" i="6"/>
  <c r="E7" i="6"/>
  <c r="C7" i="6"/>
  <c r="B7" i="6"/>
  <c r="E6" i="6"/>
  <c r="D6" i="6"/>
  <c r="C6" i="6"/>
  <c r="B6" i="6"/>
  <c r="E16" i="3"/>
  <c r="C16" i="3"/>
</calcChain>
</file>

<file path=xl/sharedStrings.xml><?xml version="1.0" encoding="utf-8"?>
<sst xmlns="http://schemas.openxmlformats.org/spreadsheetml/2006/main" count="247" uniqueCount="59">
  <si>
    <t>Super host</t>
  </si>
  <si>
    <t>host</t>
  </si>
  <si>
    <t>Vancour</t>
  </si>
  <si>
    <t>toronto</t>
  </si>
  <si>
    <t>response rate</t>
  </si>
  <si>
    <t>Acceptance rate</t>
  </si>
  <si>
    <t>Profile Picture</t>
  </si>
  <si>
    <t>Identity Verified</t>
  </si>
  <si>
    <t>super host</t>
  </si>
  <si>
    <t>instant bookable</t>
  </si>
  <si>
    <t>Average Reviews</t>
  </si>
  <si>
    <t>Positive Comments</t>
  </si>
  <si>
    <t>Negative Comments</t>
  </si>
  <si>
    <t>Large Properties</t>
  </si>
  <si>
    <t>host_is_superhost</t>
  </si>
  <si>
    <t>VANCOUR</t>
  </si>
  <si>
    <t>TORONTO</t>
  </si>
  <si>
    <t>Local  host</t>
  </si>
  <si>
    <t>Local host</t>
  </si>
  <si>
    <t>Average price</t>
  </si>
  <si>
    <t>Average Review rating</t>
  </si>
  <si>
    <t>Super Host</t>
  </si>
  <si>
    <t>Host</t>
  </si>
  <si>
    <t>Avg Listing</t>
  </si>
  <si>
    <t>review_scores_checkin</t>
  </si>
  <si>
    <t>review_scores_cleanliness</t>
  </si>
  <si>
    <t>review_scores_communication</t>
  </si>
  <si>
    <t>review_scores_location</t>
  </si>
  <si>
    <t>review_scores_rating</t>
  </si>
  <si>
    <t>review_scores_value</t>
  </si>
  <si>
    <t>Reviews</t>
  </si>
  <si>
    <t>accommodates</t>
  </si>
  <si>
    <t>bedrooms</t>
  </si>
  <si>
    <t>beds</t>
  </si>
  <si>
    <t>ignore this</t>
  </si>
  <si>
    <t>Avg_price</t>
  </si>
  <si>
    <t>Avg price of only available listing</t>
  </si>
  <si>
    <t>Total_Count</t>
  </si>
  <si>
    <t>available</t>
  </si>
  <si>
    <t>Upcom_Year</t>
  </si>
  <si>
    <t>Vancouver</t>
  </si>
  <si>
    <t>Superhost</t>
  </si>
  <si>
    <t>Torronto</t>
  </si>
  <si>
    <t>total_listing</t>
  </si>
  <si>
    <t>SuperHost</t>
  </si>
  <si>
    <t>instant_booking</t>
  </si>
  <si>
    <t>count</t>
  </si>
  <si>
    <t>bookable</t>
  </si>
  <si>
    <t>not bookable</t>
  </si>
  <si>
    <t>Verified</t>
  </si>
  <si>
    <t>Not_verified</t>
  </si>
  <si>
    <t>HOST BEHAVIOR ANALYSIS FOR PROPERTY RENTAL COMPANY</t>
  </si>
  <si>
    <t>ct</t>
  </si>
  <si>
    <t>cnt2</t>
  </si>
  <si>
    <t>NULL</t>
  </si>
  <si>
    <t>Has_profile_pic</t>
  </si>
  <si>
    <t>Not_prof_pic</t>
  </si>
  <si>
    <t>City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</si>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</sst>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4" fillId="2" borderId="0" xfId="0" applyFont="1" applyFill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2" xfId="0" applyBorder="1"/>
    <xf numFmtId="0" fontId="0" fillId="4" borderId="15" xfId="0" applyFill="1" applyBorder="1"/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0" borderId="19" xfId="0" applyBorder="1"/>
    <xf numFmtId="0" fontId="3" fillId="0" borderId="13" xfId="0" applyFont="1" applyBorder="1"/>
    <xf numFmtId="0" fontId="3" fillId="0" borderId="14" xfId="0" applyFont="1" applyBorder="1"/>
    <xf numFmtId="0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0" xfId="0" applyFill="1"/>
    <xf numFmtId="0" fontId="0" fillId="6" borderId="0" xfId="0" applyFill="1"/>
    <xf numFmtId="0" fontId="0" fillId="2" borderId="1" xfId="0" applyFill="1" applyBorder="1" applyAlignment="1">
      <alignment vertical="center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4'!$A$4</c:f>
              <c:strCache>
                <c:ptCount val="1"/>
                <c:pt idx="0">
                  <c:v>Large Properties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4'!$B$1:$E$3</c:f>
              <c:multiLvlStrCache>
                <c:ptCount val="4"/>
                <c:lvl>
                  <c:pt idx="0">
                    <c:v>1063</c:v>
                  </c:pt>
                  <c:pt idx="1">
                    <c:v>1495</c:v>
                  </c:pt>
                  <c:pt idx="2">
                    <c:v>1672</c:v>
                  </c:pt>
                  <c:pt idx="3">
                    <c:v>4426</c:v>
                  </c:pt>
                </c:lvl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4'!$B$4:$E$4</c:f>
              <c:numCache>
                <c:formatCode>0.00%</c:formatCode>
                <c:ptCount val="4"/>
                <c:pt idx="0">
                  <c:v>0.86563517915309451</c:v>
                </c:pt>
                <c:pt idx="1">
                  <c:v>0.78767123287671237</c:v>
                </c:pt>
                <c:pt idx="2">
                  <c:v>0.71058223544411392</c:v>
                </c:pt>
                <c:pt idx="3">
                  <c:v>0.58114495798319332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6-4C0B-97BB-694C51BB74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7200"/>
        <c:axId val="1976627616"/>
      </c:barChart>
      <c:catAx>
        <c:axId val="197662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616"/>
        <c:crosses val="autoZero"/>
        <c:auto val="1"/>
        <c:lblAlgn val="ctr"/>
        <c:lblOffset val="100"/>
        <c:noMultiLvlLbl val="0"/>
      </c:catAx>
      <c:valAx>
        <c:axId val="197662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Host And Super Host</a:t>
            </a:r>
          </a:p>
        </c:rich>
      </c:tx>
      <c:layout>
        <c:manualLayout>
          <c:xMode val="edge"/>
          <c:yMode val="edge"/>
          <c:x val="0.16979849866396499"/>
          <c:y val="3.466204506065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7'!$A$3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7'!$B$2:$C$2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'Question 7'!$B$3:$C$3</c:f>
              <c:numCache>
                <c:formatCode>General</c:formatCode>
                <c:ptCount val="2"/>
                <c:pt idx="0">
                  <c:v>7616</c:v>
                </c:pt>
                <c:pt idx="1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F-41C9-A3F7-74C516FB397C}"/>
            </c:ext>
          </c:extLst>
        </c:ser>
        <c:ser>
          <c:idx val="1"/>
          <c:order val="1"/>
          <c:tx>
            <c:strRef>
              <c:f>'Question 7'!$A$4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7'!$B$2:$C$2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'Question 7'!$B$4:$C$4</c:f>
              <c:numCache>
                <c:formatCode>General</c:formatCode>
                <c:ptCount val="2"/>
                <c:pt idx="0">
                  <c:v>2353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F-41C9-A3F7-74C516FB39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122783535"/>
        <c:axId val="1122787695"/>
      </c:barChart>
      <c:catAx>
        <c:axId val="11227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7695"/>
        <c:crosses val="autoZero"/>
        <c:auto val="1"/>
        <c:lblAlgn val="ctr"/>
        <c:lblOffset val="100"/>
        <c:noMultiLvlLbl val="0"/>
      </c:catAx>
      <c:valAx>
        <c:axId val="11227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7'!$F$3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7'!$G$1:$H$2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'Question 7'!$G$3:$H$3</c:f>
              <c:numCache>
                <c:formatCode>General</c:formatCode>
                <c:ptCount val="2"/>
                <c:pt idx="0">
                  <c:v>11346</c:v>
                </c:pt>
                <c:pt idx="1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3-4A08-9ABC-A5FEC1C4AC39}"/>
            </c:ext>
          </c:extLst>
        </c:ser>
        <c:ser>
          <c:idx val="1"/>
          <c:order val="1"/>
          <c:tx>
            <c:strRef>
              <c:f>'Question 7'!$F$4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7'!$G$1:$H$2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'Question 7'!$G$4:$H$4</c:f>
              <c:numCache>
                <c:formatCode>General</c:formatCode>
                <c:ptCount val="2"/>
                <c:pt idx="0">
                  <c:v>4066</c:v>
                </c:pt>
                <c:pt idx="1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3-4A08-9ABC-A5FEC1C4A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13276831"/>
        <c:axId val="1213289311"/>
      </c:barChart>
      <c:catAx>
        <c:axId val="12132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9311"/>
        <c:crosses val="autoZero"/>
        <c:auto val="1"/>
        <c:lblAlgn val="ctr"/>
        <c:lblOffset val="100"/>
        <c:noMultiLvlLbl val="0"/>
      </c:catAx>
      <c:valAx>
        <c:axId val="1213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Price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7'!$A$10</c:f>
              <c:strCache>
                <c:ptCount val="1"/>
                <c:pt idx="0">
                  <c:v>Torronto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4-4E73-96EA-43DD11C09079}"/>
            </c:ext>
          </c:extLst>
        </c:ser>
        <c:ser>
          <c:idx val="1"/>
          <c:order val="1"/>
          <c:tx>
            <c:strRef>
              <c:f>'Question 7'!$A$11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E73-96EA-43DD11C090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20844207"/>
        <c:axId val="1220850447"/>
      </c:bar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2'!$A$3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2'!$B$3:$E$3</c:f>
              <c:numCache>
                <c:formatCode>0.0</c:formatCode>
                <c:ptCount val="4"/>
                <c:pt idx="0">
                  <c:v>98.800773694390699</c:v>
                </c:pt>
                <c:pt idx="1">
                  <c:v>90.9769230769231</c:v>
                </c:pt>
                <c:pt idx="2">
                  <c:v>98.086038961038994</c:v>
                </c:pt>
                <c:pt idx="3">
                  <c:v>84.762558502340099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8-4FE2-BDA4-1F436149D86E}"/>
            </c:ext>
          </c:extLst>
        </c:ser>
        <c:ser>
          <c:idx val="1"/>
          <c:order val="1"/>
          <c:tx>
            <c:strRef>
              <c:f>'question 2'!$A$4</c:f>
              <c:strCache>
                <c:ptCount val="1"/>
                <c:pt idx="0">
                  <c:v>Acceptance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2'!$B$4:$E$4</c:f>
              <c:numCache>
                <c:formatCode>0.0</c:formatCode>
                <c:ptCount val="4"/>
                <c:pt idx="0">
                  <c:v>90.594032549728794</c:v>
                </c:pt>
                <c:pt idx="1">
                  <c:v>80.890612878200201</c:v>
                </c:pt>
                <c:pt idx="2">
                  <c:v>86.303670186023098</c:v>
                </c:pt>
                <c:pt idx="3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8-4FE2-BDA4-1F436149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85137967"/>
        <c:axId val="285138383"/>
      </c:barChart>
      <c:catAx>
        <c:axId val="2851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8383"/>
        <c:crosses val="autoZero"/>
        <c:auto val="1"/>
        <c:lblAlgn val="ctr"/>
        <c:lblOffset val="100"/>
        <c:noMultiLvlLbl val="0"/>
      </c:catAx>
      <c:valAx>
        <c:axId val="285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79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6780402449693"/>
          <c:y val="0.18039406532516766"/>
          <c:w val="0.71134186351706041"/>
          <c:h val="0.7122065470982793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'question 1'!$D$1:$D$3</c:f>
              <c:strCache>
                <c:ptCount val="3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1'!$D$4:$D$5</c:f>
              <c:numCache>
                <c:formatCode>0.0</c:formatCode>
                <c:ptCount val="2"/>
                <c:pt idx="0">
                  <c:v>98.086038961038994</c:v>
                </c:pt>
                <c:pt idx="1">
                  <c:v>86.303670186023098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9-4AD9-8145-D0BD8630EEDA}"/>
            </c:ext>
          </c:extLst>
        </c:ser>
        <c:ser>
          <c:idx val="3"/>
          <c:order val="1"/>
          <c:tx>
            <c:strRef>
              <c:f>'question 1'!$E$1:$E$3</c:f>
              <c:strCache>
                <c:ptCount val="3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1'!$E$4:$E$5</c:f>
              <c:numCache>
                <c:formatCode>0.0</c:formatCode>
                <c:ptCount val="2"/>
                <c:pt idx="0">
                  <c:v>84.762558502340099</c:v>
                </c:pt>
                <c:pt idx="1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9-4AD9-8145-D0BD8630EE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5178944"/>
        <c:axId val="1975176864"/>
      </c:barChart>
      <c:catAx>
        <c:axId val="19751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6864"/>
        <c:crosses val="autoZero"/>
        <c:auto val="1"/>
        <c:lblAlgn val="ctr"/>
        <c:lblOffset val="100"/>
        <c:noMultiLvlLbl val="0"/>
      </c:catAx>
      <c:valAx>
        <c:axId val="1975176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43604549431321"/>
          <c:y val="6.0601851851851872E-2"/>
          <c:w val="0.44965376680877472"/>
          <c:h val="8.02088962809156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1'!$B$1:$B$3</c:f>
              <c:strCache>
                <c:ptCount val="3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1'!$B$4:$B$5</c:f>
              <c:numCache>
                <c:formatCode>0.0</c:formatCode>
                <c:ptCount val="2"/>
                <c:pt idx="0">
                  <c:v>98.800773694390699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C-4518-A971-F03344D747B2}"/>
            </c:ext>
          </c:extLst>
        </c:ser>
        <c:ser>
          <c:idx val="1"/>
          <c:order val="1"/>
          <c:tx>
            <c:strRef>
              <c:f>'question 1'!$C$1:$C$3</c:f>
              <c:strCache>
                <c:ptCount val="3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1'!$C$4:$C$5</c:f>
              <c:numCache>
                <c:formatCode>0.0</c:formatCode>
                <c:ptCount val="2"/>
                <c:pt idx="0">
                  <c:v>90.9769230769231</c:v>
                </c:pt>
                <c:pt idx="1">
                  <c:v>80.890612878200201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C-4518-A971-F03344D747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1135200"/>
        <c:axId val="1812584640"/>
      </c:barChart>
      <c:catAx>
        <c:axId val="197113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4640"/>
        <c:crosses val="autoZero"/>
        <c:auto val="1"/>
        <c:lblAlgn val="ctr"/>
        <c:lblOffset val="100"/>
        <c:noMultiLvlLbl val="0"/>
      </c:catAx>
      <c:valAx>
        <c:axId val="181258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1'!$B$7:$B$8</c:f>
              <c:strCache>
                <c:ptCount val="2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1'!$B$9:$B$12</c:f>
              <c:numCache>
                <c:formatCode>0.00%</c:formatCode>
                <c:ptCount val="4"/>
                <c:pt idx="0">
                  <c:v>0.99755700325732899</c:v>
                </c:pt>
                <c:pt idx="1">
                  <c:v>0.96416938110749195</c:v>
                </c:pt>
                <c:pt idx="2">
                  <c:v>0.26925238898257448</c:v>
                </c:pt>
                <c:pt idx="3">
                  <c:v>0.634159089804055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B-418C-A6D8-2032866AF6F6}"/>
            </c:ext>
          </c:extLst>
        </c:ser>
        <c:ser>
          <c:idx val="1"/>
          <c:order val="1"/>
          <c:tx>
            <c:strRef>
              <c:f>'question 1'!$C$7:$C$8</c:f>
              <c:strCache>
                <c:ptCount val="2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1'!$C$9:$C$12</c:f>
              <c:numCache>
                <c:formatCode>0.00%</c:formatCode>
                <c:ptCount val="4"/>
                <c:pt idx="0">
                  <c:v>0.98998946259220233</c:v>
                </c:pt>
                <c:pt idx="1">
                  <c:v>0.83403582718651215</c:v>
                </c:pt>
                <c:pt idx="2">
                  <c:v>0.32411786104037832</c:v>
                </c:pt>
                <c:pt idx="3">
                  <c:v>0.3652452958623037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B-418C-A6D8-2032866AF6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4120464"/>
        <c:axId val="1284114640"/>
      </c:barChart>
      <c:catAx>
        <c:axId val="12841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14640"/>
        <c:crosses val="autoZero"/>
        <c:auto val="1"/>
        <c:lblAlgn val="ctr"/>
        <c:lblOffset val="100"/>
        <c:noMultiLvlLbl val="0"/>
      </c:catAx>
      <c:valAx>
        <c:axId val="1284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'question 1'!$D$7:$D$8</c:f>
              <c:strCache>
                <c:ptCount val="2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1'!$D$9:$D$12</c:f>
              <c:numCache>
                <c:formatCode>0.00%</c:formatCode>
                <c:ptCount val="4"/>
                <c:pt idx="0">
                  <c:v>0.99915002124946872</c:v>
                </c:pt>
                <c:pt idx="1">
                  <c:v>0.94432639184020395</c:v>
                </c:pt>
                <c:pt idx="2">
                  <c:v>0.23389080177078209</c:v>
                </c:pt>
                <c:pt idx="3">
                  <c:v>0.51264449244922494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8D-40C8-81B5-0C8C9EB16771}"/>
            </c:ext>
          </c:extLst>
        </c:ser>
        <c:ser>
          <c:idx val="3"/>
          <c:order val="1"/>
          <c:tx>
            <c:strRef>
              <c:f>'question 1'!$E$7:$E$8</c:f>
              <c:strCache>
                <c:ptCount val="2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1'!$E$9:$E$12</c:f>
              <c:numCache>
                <c:formatCode>0.00%</c:formatCode>
                <c:ptCount val="4"/>
                <c:pt idx="0">
                  <c:v>0.98897058823529416</c:v>
                </c:pt>
                <c:pt idx="1">
                  <c:v>0.75433298319327735</c:v>
                </c:pt>
                <c:pt idx="2">
                  <c:v>0.28670897232504849</c:v>
                </c:pt>
                <c:pt idx="3">
                  <c:v>0.48732058490443669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8D-40C8-81B5-0C8C9EB16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7089328"/>
        <c:axId val="1287084752"/>
      </c:barChart>
      <c:catAx>
        <c:axId val="12870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4752"/>
        <c:crosses val="autoZero"/>
        <c:auto val="1"/>
        <c:lblAlgn val="ctr"/>
        <c:lblOffset val="100"/>
        <c:noMultiLvlLbl val="0"/>
      </c:catAx>
      <c:valAx>
        <c:axId val="12870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3'!$A$3</c:f>
              <c:strCache>
                <c:ptCount val="1"/>
                <c:pt idx="0">
                  <c:v>Positive Comments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3'!$B$1:$E$2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3'!$B$3:$E$3</c:f>
              <c:numCache>
                <c:formatCode>0.0%</c:formatCode>
                <c:ptCount val="4"/>
                <c:pt idx="0">
                  <c:v>0.25614455195215635</c:v>
                </c:pt>
                <c:pt idx="1">
                  <c:v>0.12323139009092235</c:v>
                </c:pt>
                <c:pt idx="2">
                  <c:v>0.19968020833853015</c:v>
                </c:pt>
                <c:pt idx="3">
                  <c:v>0.16666583517508718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9-45D9-83ED-E64798C21E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122786863"/>
        <c:axId val="11227885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'question 3'!$B$1:$E$2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Super host</c:v>
                        </c:pt>
                        <c:pt idx="1">
                          <c:v>host</c:v>
                        </c:pt>
                        <c:pt idx="2">
                          <c:v>Super host</c:v>
                        </c:pt>
                        <c:pt idx="3">
                          <c:v>host</c:v>
                        </c:pt>
                      </c:lvl>
                      <c:lvl>
                        <c:pt idx="0">
                          <c:v>Vancour</c:v>
                        </c:pt>
                        <c:pt idx="2">
                          <c:v>toronto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3'!$B$4:$E$4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A9-45D9-83ED-E64798C21EA7}"/>
                  </c:ext>
                </c:extLst>
              </c15:ser>
            </c15:filteredBarSeries>
          </c:ext>
        </c:extLst>
      </c:barChart>
      <c:catAx>
        <c:axId val="112278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8527"/>
        <c:crosses val="autoZero"/>
        <c:auto val="1"/>
        <c:lblAlgn val="ctr"/>
        <c:lblOffset val="100"/>
        <c:noMultiLvlLbl val="0"/>
      </c:catAx>
      <c:valAx>
        <c:axId val="11227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68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2'!$A$9</c:f>
              <c:strCache>
                <c:ptCount val="1"/>
                <c:pt idx="0">
                  <c:v>Identity Verified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2'!$B$7:$E$8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2'!$B$9:$E$9</c:f>
              <c:numCache>
                <c:formatCode>0.00%</c:formatCode>
                <c:ptCount val="4"/>
                <c:pt idx="0">
                  <c:v>0.96416938110749195</c:v>
                </c:pt>
                <c:pt idx="1">
                  <c:v>0.83403582718651215</c:v>
                </c:pt>
                <c:pt idx="2">
                  <c:v>0.94432639184020395</c:v>
                </c:pt>
                <c:pt idx="3">
                  <c:v>0.75433298319327702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844-B9B1-C100F8498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15642335"/>
        <c:axId val="415648991"/>
      </c:barChart>
      <c:catAx>
        <c:axId val="4156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8991"/>
        <c:crosses val="autoZero"/>
        <c:auto val="1"/>
        <c:lblAlgn val="ctr"/>
        <c:lblOffset val="100"/>
        <c:noMultiLvlLbl val="0"/>
      </c:catAx>
      <c:valAx>
        <c:axId val="4156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423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156780402449693"/>
          <c:y val="0.18039406532516766"/>
          <c:w val="0.71134186351706041"/>
          <c:h val="0.71220654709827935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'question 1'!$D$1:$D$3</c:f>
              <c:strCache>
                <c:ptCount val="3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1'!$D$4:$D$5</c:f>
              <c:numCache>
                <c:formatCode>0.0</c:formatCode>
                <c:ptCount val="2"/>
                <c:pt idx="0">
                  <c:v>98.086038961038994</c:v>
                </c:pt>
                <c:pt idx="1">
                  <c:v>86.303670186023098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D-4DF6-B1B3-B95DACD30197}"/>
            </c:ext>
          </c:extLst>
        </c:ser>
        <c:ser>
          <c:idx val="3"/>
          <c:order val="1"/>
          <c:tx>
            <c:strRef>
              <c:f>'question 1'!$E$1:$E$3</c:f>
              <c:strCache>
                <c:ptCount val="3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1'!$E$4:$E$5</c:f>
              <c:numCache>
                <c:formatCode>0.0</c:formatCode>
                <c:ptCount val="2"/>
                <c:pt idx="0">
                  <c:v>84.762558502340099</c:v>
                </c:pt>
                <c:pt idx="1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D-4DF6-B1B3-B95DACD301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5178944"/>
        <c:axId val="1975176864"/>
      </c:barChart>
      <c:catAx>
        <c:axId val="197517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6864"/>
        <c:crosses val="autoZero"/>
        <c:auto val="1"/>
        <c:lblAlgn val="ctr"/>
        <c:lblOffset val="100"/>
        <c:noMultiLvlLbl val="0"/>
      </c:catAx>
      <c:valAx>
        <c:axId val="19751768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7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84501296727712"/>
          <c:y val="7.1078432420483964E-2"/>
          <c:w val="0.56415994295095373"/>
          <c:h val="9.2906048339201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2'!$A$3</c:f>
              <c:strCache>
                <c:ptCount val="1"/>
                <c:pt idx="0">
                  <c:v>response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'question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2'!$B$3:$E$3</c:f>
              <c:numCache>
                <c:formatCode>0.0</c:formatCode>
                <c:ptCount val="4"/>
                <c:pt idx="0">
                  <c:v>98.800773694390699</c:v>
                </c:pt>
                <c:pt idx="1">
                  <c:v>90.9769230769231</c:v>
                </c:pt>
                <c:pt idx="2">
                  <c:v>98.086038961038994</c:v>
                </c:pt>
                <c:pt idx="3">
                  <c:v>84.762558502340099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4F15-B5EB-112A0D4E9C61}"/>
            </c:ext>
          </c:extLst>
        </c:ser>
        <c:ser>
          <c:idx val="1"/>
          <c:order val="1"/>
          <c:tx>
            <c:strRef>
              <c:f>'question 2'!$A$4</c:f>
              <c:strCache>
                <c:ptCount val="1"/>
                <c:pt idx="0">
                  <c:v>Acceptance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2'!$B$1:$E$2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2'!$B$4:$E$4</c:f>
              <c:numCache>
                <c:formatCode>0.0</c:formatCode>
                <c:ptCount val="4"/>
                <c:pt idx="0">
                  <c:v>90.594032549728794</c:v>
                </c:pt>
                <c:pt idx="1">
                  <c:v>80.890612878200201</c:v>
                </c:pt>
                <c:pt idx="2">
                  <c:v>86.303670186023098</c:v>
                </c:pt>
                <c:pt idx="3">
                  <c:v>74.400668286755803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D-4F15-B5EB-112A0D4E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85137967"/>
        <c:axId val="285138383"/>
      </c:barChart>
      <c:catAx>
        <c:axId val="28513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8383"/>
        <c:crosses val="autoZero"/>
        <c:auto val="1"/>
        <c:lblAlgn val="ctr"/>
        <c:lblOffset val="100"/>
        <c:noMultiLvlLbl val="0"/>
      </c:catAx>
      <c:valAx>
        <c:axId val="285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3796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3'!$A$3</c:f>
              <c:strCache>
                <c:ptCount val="1"/>
                <c:pt idx="0">
                  <c:v>Positive Comments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3'!$B$1:$E$2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3'!$B$3:$E$3</c:f>
              <c:numCache>
                <c:formatCode>0.0%</c:formatCode>
                <c:ptCount val="4"/>
                <c:pt idx="0">
                  <c:v>0.25614455195215635</c:v>
                </c:pt>
                <c:pt idx="1">
                  <c:v>0.12323139009092235</c:v>
                </c:pt>
                <c:pt idx="2">
                  <c:v>0.19968020833853015</c:v>
                </c:pt>
                <c:pt idx="3">
                  <c:v>0.16666583517508718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2-494B-B015-5B8FD26A8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2786863"/>
        <c:axId val="11227885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'question 3'!$A$4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'question 3'!$B$1:$E$2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Super host</c:v>
                        </c:pt>
                        <c:pt idx="1">
                          <c:v>host</c:v>
                        </c:pt>
                        <c:pt idx="2">
                          <c:v>Super host</c:v>
                        </c:pt>
                        <c:pt idx="3">
                          <c:v>host</c:v>
                        </c:pt>
                      </c:lvl>
                      <c:lvl>
                        <c:pt idx="0">
                          <c:v>Vancour</c:v>
                        </c:pt>
                        <c:pt idx="2">
                          <c:v>toronto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3'!$B$4:$E$4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72-494B-B015-5B8FD26A853C}"/>
                  </c:ext>
                </c:extLst>
              </c15:ser>
            </c15:filteredBarSeries>
          </c:ext>
        </c:extLst>
      </c:barChart>
      <c:catAx>
        <c:axId val="112278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8527"/>
        <c:crosses val="autoZero"/>
        <c:auto val="1"/>
        <c:lblAlgn val="ctr"/>
        <c:lblOffset val="100"/>
        <c:noMultiLvlLbl val="0"/>
      </c:catAx>
      <c:valAx>
        <c:axId val="112278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3'!$A$16</c:f>
              <c:strCache>
                <c:ptCount val="1"/>
                <c:pt idx="0">
                  <c:v>Negative Comments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3'!$B$14:$E$15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3'!$B$16:$E$16</c:f>
              <c:numCache>
                <c:formatCode>0.00%</c:formatCode>
                <c:ptCount val="4"/>
                <c:pt idx="0">
                  <c:v>1.8719307628725628E-3</c:v>
                </c:pt>
                <c:pt idx="1">
                  <c:v>3.4582097534885982E-3</c:v>
                </c:pt>
                <c:pt idx="2">
                  <c:v>1.6239030547337647E-3</c:v>
                </c:pt>
                <c:pt idx="3">
                  <c:v>5.7397863731833984E-3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4-45E8-89AF-E07172BA5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13290143"/>
        <c:axId val="1213290559"/>
      </c:barChart>
      <c:catAx>
        <c:axId val="121329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0559"/>
        <c:crosses val="autoZero"/>
        <c:auto val="1"/>
        <c:lblAlgn val="ctr"/>
        <c:lblOffset val="100"/>
        <c:noMultiLvlLbl val="0"/>
      </c:catAx>
      <c:valAx>
        <c:axId val="1213290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9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3'!$A$20</c:f>
              <c:strCache>
                <c:ptCount val="1"/>
                <c:pt idx="0">
                  <c:v>Negative Comments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3'!$B$18:$E$19</c:f>
              <c:multiLvlStrCache>
                <c:ptCount val="4"/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3'!$B$20:$E$20</c:f>
              <c:numCache>
                <c:formatCode>General</c:formatCode>
                <c:ptCount val="4"/>
                <c:pt idx="0">
                  <c:v>308</c:v>
                </c:pt>
                <c:pt idx="1">
                  <c:v>569</c:v>
                </c:pt>
                <c:pt idx="2">
                  <c:v>651</c:v>
                </c:pt>
                <c:pt idx="3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2-4B70-8C3B-E97F0FDF56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20851279"/>
        <c:axId val="1220853775"/>
      </c:barChart>
      <c:catAx>
        <c:axId val="12208512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3775"/>
        <c:crosses val="autoZero"/>
        <c:auto val="1"/>
        <c:lblAlgn val="ctr"/>
        <c:lblOffset val="100"/>
        <c:noMultiLvlLbl val="0"/>
      </c:catAx>
      <c:valAx>
        <c:axId val="12208537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4'!$A$4</c:f>
              <c:strCache>
                <c:ptCount val="1"/>
                <c:pt idx="0">
                  <c:v>Large Properties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4'!$B$1:$E$3</c:f>
              <c:multiLvlStrCache>
                <c:ptCount val="4"/>
                <c:lvl>
                  <c:pt idx="0">
                    <c:v>1063</c:v>
                  </c:pt>
                  <c:pt idx="1">
                    <c:v>1495</c:v>
                  </c:pt>
                  <c:pt idx="2">
                    <c:v>1672</c:v>
                  </c:pt>
                  <c:pt idx="3">
                    <c:v>4426</c:v>
                  </c:pt>
                </c:lvl>
                <c:lvl>
                  <c:pt idx="0">
                    <c:v>Super host</c:v>
                  </c:pt>
                  <c:pt idx="1">
                    <c:v>host</c:v>
                  </c:pt>
                  <c:pt idx="2">
                    <c:v>Super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4'!$B$4:$E$4</c:f>
              <c:numCache>
                <c:formatCode>0.00%</c:formatCode>
                <c:ptCount val="4"/>
                <c:pt idx="0">
                  <c:v>0.86563517915309451</c:v>
                </c:pt>
                <c:pt idx="1">
                  <c:v>0.78767123287671237</c:v>
                </c:pt>
                <c:pt idx="2">
                  <c:v>0.71058223544411392</c:v>
                </c:pt>
                <c:pt idx="3">
                  <c:v>0.58114495798319332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5-4F5D-A30F-B360D63323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7200"/>
        <c:axId val="1976627616"/>
      </c:barChart>
      <c:catAx>
        <c:axId val="1976627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616"/>
        <c:crosses val="autoZero"/>
        <c:auto val="1"/>
        <c:lblAlgn val="ctr"/>
        <c:lblOffset val="100"/>
        <c:noMultiLvlLbl val="0"/>
      </c:catAx>
      <c:valAx>
        <c:axId val="197662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Vancouver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5'!$H$20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5'!$F$21:$G$24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5'!$H$21:$H$24</c:f>
              <c:numCache>
                <c:formatCode>General</c:formatCode>
                <c:ptCount val="4"/>
                <c:pt idx="0">
                  <c:v>338433</c:v>
                </c:pt>
                <c:pt idx="1">
                  <c:v>181333</c:v>
                </c:pt>
                <c:pt idx="2">
                  <c:v>89645</c:v>
                </c:pt>
                <c:pt idx="3">
                  <c:v>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20E-8E43-12573FEF860A}"/>
            </c:ext>
          </c:extLst>
        </c:ser>
        <c:ser>
          <c:idx val="1"/>
          <c:order val="1"/>
          <c:tx>
            <c:strRef>
              <c:f>'question 5'!$I$20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5'!$F$21:$G$24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5'!$I$21:$I$24</c:f>
              <c:numCache>
                <c:formatCode>General</c:formatCode>
                <c:ptCount val="4"/>
                <c:pt idx="0">
                  <c:v>515223</c:v>
                </c:pt>
                <c:pt idx="1">
                  <c:v>283879</c:v>
                </c:pt>
                <c:pt idx="2">
                  <c:v>148157</c:v>
                </c:pt>
                <c:pt idx="3">
                  <c:v>56127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20E-8E43-12573FEF86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6594928"/>
        <c:axId val="1816594096"/>
      </c:barChart>
      <c:catAx>
        <c:axId val="1816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4096"/>
        <c:crosses val="autoZero"/>
        <c:auto val="1"/>
        <c:lblAlgn val="ctr"/>
        <c:lblOffset val="100"/>
        <c:noMultiLvlLbl val="0"/>
      </c:catAx>
      <c:valAx>
        <c:axId val="1816594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6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Torronto Availability</a:t>
            </a:r>
          </a:p>
        </c:rich>
      </c:tx>
      <c:layout>
        <c:manualLayout>
          <c:xMode val="edge"/>
          <c:yMode val="edge"/>
          <c:x val="0.16975722618255767"/>
          <c:y val="3.738020673903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5'!$H$10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5'!$F$11:$G$14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5'!$H$11:$H$14</c:f>
              <c:numCache>
                <c:formatCode>General</c:formatCode>
                <c:ptCount val="4"/>
                <c:pt idx="0">
                  <c:v>705046</c:v>
                </c:pt>
                <c:pt idx="1">
                  <c:v>491506</c:v>
                </c:pt>
                <c:pt idx="2">
                  <c:v>195331</c:v>
                </c:pt>
                <c:pt idx="3">
                  <c:v>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6C4-AC6B-4133A1703CEE}"/>
            </c:ext>
          </c:extLst>
        </c:ser>
        <c:ser>
          <c:idx val="1"/>
          <c:order val="1"/>
          <c:tx>
            <c:strRef>
              <c:f>'question 5'!$I$10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5'!$F$11:$G$14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5'!$I$11:$I$14</c:f>
              <c:numCache>
                <c:formatCode>General</c:formatCode>
                <c:ptCount val="4"/>
                <c:pt idx="0">
                  <c:v>2051427</c:v>
                </c:pt>
                <c:pt idx="1">
                  <c:v>1235301</c:v>
                </c:pt>
                <c:pt idx="2">
                  <c:v>625865</c:v>
                </c:pt>
                <c:pt idx="3">
                  <c:v>228676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E-46C4-AC6B-4133A1703C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9066048"/>
        <c:axId val="2089063968"/>
      </c:barChart>
      <c:catAx>
        <c:axId val="2089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63968"/>
        <c:crosses val="autoZero"/>
        <c:auto val="1"/>
        <c:lblAlgn val="ctr"/>
        <c:lblOffset val="100"/>
        <c:noMultiLvlLbl val="0"/>
      </c:catAx>
      <c:valAx>
        <c:axId val="208906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90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5'!$B$7:$B$9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5'!$A$10:$A$11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5'!$B$10:$B$11</c:f>
              <c:numCache>
                <c:formatCode>0</c:formatCode>
                <c:ptCount val="2"/>
                <c:pt idx="0">
                  <c:v>166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8-4808-90D1-78E1174514A4}"/>
            </c:ext>
          </c:extLst>
        </c:ser>
        <c:ser>
          <c:idx val="1"/>
          <c:order val="1"/>
          <c:tx>
            <c:strRef>
              <c:f>'question 5'!$C$7:$C$9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5'!$A$10:$A$11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5'!$C$10:$C$11</c:f>
              <c:numCache>
                <c:formatCode>General</c:formatCode>
                <c:ptCount val="2"/>
                <c:pt idx="0" formatCode="0">
                  <c:v>188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8-4808-90D1-78E1174514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1792"/>
        <c:axId val="1976623456"/>
      </c:barChart>
      <c:catAx>
        <c:axId val="197662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3456"/>
        <c:crosses val="autoZero"/>
        <c:auto val="1"/>
        <c:lblAlgn val="ctr"/>
        <c:lblOffset val="100"/>
        <c:noMultiLvlLbl val="0"/>
      </c:catAx>
      <c:valAx>
        <c:axId val="1976623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5'!$B$18:$B$20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5'!$A$21:$A$22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5'!$B$21:$B$22</c:f>
              <c:numCache>
                <c:formatCode>0</c:formatCode>
                <c:ptCount val="2"/>
                <c:pt idx="0">
                  <c:v>238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7-4139-9171-9259CC161CEC}"/>
            </c:ext>
          </c:extLst>
        </c:ser>
        <c:ser>
          <c:idx val="1"/>
          <c:order val="1"/>
          <c:tx>
            <c:strRef>
              <c:f>'question 5'!$C$18:$C$20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5'!$A$21:$A$22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5'!$C$21:$C$22</c:f>
              <c:numCache>
                <c:formatCode>General</c:formatCode>
                <c:ptCount val="2"/>
                <c:pt idx="0">
                  <c:v>279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7-4139-9171-9259CC161C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24422064"/>
        <c:axId val="1924421648"/>
      </c:barChart>
      <c:catAx>
        <c:axId val="192442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1648"/>
        <c:crosses val="autoZero"/>
        <c:auto val="1"/>
        <c:lblAlgn val="ctr"/>
        <c:lblOffset val="100"/>
        <c:noMultiLvlLbl val="0"/>
      </c:catAx>
      <c:valAx>
        <c:axId val="192442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6'!$A$16</c:f>
              <c:strCache>
                <c:ptCount val="1"/>
                <c:pt idx="0">
                  <c:v>Super Host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6'!$B$14:$E$15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6'!$B$16:$E$16</c:f>
              <c:numCache>
                <c:formatCode>0.0%</c:formatCode>
                <c:ptCount val="4"/>
                <c:pt idx="0">
                  <c:v>0.66938110749185664</c:v>
                </c:pt>
                <c:pt idx="1">
                  <c:v>0.3306188925081433</c:v>
                </c:pt>
                <c:pt idx="2">
                  <c:v>0.50191245218869529</c:v>
                </c:pt>
                <c:pt idx="3">
                  <c:v>0.49808754781130471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F-4F30-9BED-42982770B40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846631535"/>
        <c:axId val="846633199"/>
        <c:axId val="0"/>
      </c:bar3DChart>
      <c:catAx>
        <c:axId val="8466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33199"/>
        <c:crosses val="autoZero"/>
        <c:auto val="1"/>
        <c:lblAlgn val="ctr"/>
        <c:lblOffset val="100"/>
        <c:noMultiLvlLbl val="0"/>
      </c:catAx>
      <c:valAx>
        <c:axId val="846633199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8466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1'!$B$1:$B$3</c:f>
              <c:strCache>
                <c:ptCount val="3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1'!$B$4:$B$5</c:f>
              <c:numCache>
                <c:formatCode>0.0</c:formatCode>
                <c:ptCount val="2"/>
                <c:pt idx="0">
                  <c:v>98.800773694390699</c:v>
                </c:pt>
                <c:pt idx="1">
                  <c:v>90.594032549728794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D-4E0E-9CB5-982C9B78894C}"/>
            </c:ext>
          </c:extLst>
        </c:ser>
        <c:ser>
          <c:idx val="1"/>
          <c:order val="1"/>
          <c:tx>
            <c:strRef>
              <c:f>'question 1'!$C$1:$C$3</c:f>
              <c:strCache>
                <c:ptCount val="3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1'!$A$4:$A$5</c:f>
              <c:strCache>
                <c:ptCount val="2"/>
                <c:pt idx="0">
                  <c:v>response rate</c:v>
                </c:pt>
                <c:pt idx="1">
                  <c:v>Acceptance rate</c:v>
                </c:pt>
              </c:strCache>
            </c:strRef>
          </c:cat>
          <c:val>
            <c:numRef>
              <c:f>'question 1'!$C$4:$C$5</c:f>
              <c:numCache>
                <c:formatCode>0.0</c:formatCode>
                <c:ptCount val="2"/>
                <c:pt idx="0">
                  <c:v>90.9769230769231</c:v>
                </c:pt>
                <c:pt idx="1">
                  <c:v>80.890612878200201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D-4E0E-9CB5-982C9B788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1971135200"/>
        <c:axId val="1812584640"/>
      </c:barChart>
      <c:catAx>
        <c:axId val="19711352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584640"/>
        <c:crosses val="autoZero"/>
        <c:auto val="1"/>
        <c:lblAlgn val="ctr"/>
        <c:lblOffset val="100"/>
        <c:noMultiLvlLbl val="0"/>
      </c:catAx>
      <c:valAx>
        <c:axId val="1812584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3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6'!$A$22</c:f>
              <c:strCache>
                <c:ptCount val="1"/>
                <c:pt idx="0">
                  <c:v>Identity Verified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6'!$B$20:$E$21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6'!$B$22:$E$22</c:f>
              <c:numCache>
                <c:formatCode>0.00%</c:formatCode>
                <c:ptCount val="4"/>
                <c:pt idx="0">
                  <c:v>0.99181117533718688</c:v>
                </c:pt>
                <c:pt idx="1">
                  <c:v>0.99523809523809526</c:v>
                </c:pt>
                <c:pt idx="2">
                  <c:v>0.99258190809808367</c:v>
                </c:pt>
                <c:pt idx="3">
                  <c:v>0.98064266356949281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3-48CA-ABDB-453EBF732C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98036175"/>
        <c:axId val="798036591"/>
        <c:axId val="0"/>
      </c:bar3DChart>
      <c:catAx>
        <c:axId val="79803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36591"/>
        <c:crosses val="autoZero"/>
        <c:auto val="1"/>
        <c:lblAlgn val="ctr"/>
        <c:lblOffset val="100"/>
        <c:noMultiLvlLbl val="0"/>
      </c:catAx>
      <c:valAx>
        <c:axId val="798036591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79803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6'!$A$26</c:f>
              <c:strCache>
                <c:ptCount val="1"/>
                <c:pt idx="0">
                  <c:v>Avg Listing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'QUESTION 6'!$B$24:$E$25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6'!$B$26:$E$26</c:f>
              <c:numCache>
                <c:formatCode>0.00</c:formatCode>
                <c:ptCount val="4"/>
                <c:pt idx="0">
                  <c:v>1.7302504816955699</c:v>
                </c:pt>
                <c:pt idx="1">
                  <c:v>2.8752380952381</c:v>
                </c:pt>
                <c:pt idx="2">
                  <c:v>1.51353026234249</c:v>
                </c:pt>
                <c:pt idx="3">
                  <c:v>1.8184477379095201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7-47FF-987A-DC7708DDCA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16726271"/>
        <c:axId val="616727519"/>
        <c:axId val="0"/>
      </c:bar3DChart>
      <c:catAx>
        <c:axId val="6167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727519"/>
        <c:crosses val="autoZero"/>
        <c:auto val="1"/>
        <c:lblAlgn val="ctr"/>
        <c:lblOffset val="100"/>
        <c:noMultiLvlLbl val="0"/>
      </c:catAx>
      <c:valAx>
        <c:axId val="61672751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1672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</a:t>
            </a:r>
          </a:p>
        </c:rich>
      </c:tx>
      <c:layout>
        <c:manualLayout>
          <c:xMode val="edge"/>
          <c:yMode val="edge"/>
          <c:x val="0.28131197559115179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7'!$A$10</c:f>
              <c:strCache>
                <c:ptCount val="1"/>
                <c:pt idx="0">
                  <c:v>Torronto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4-420F-9FB2-19B7658EA3BA}"/>
            </c:ext>
          </c:extLst>
        </c:ser>
        <c:ser>
          <c:idx val="1"/>
          <c:order val="1"/>
          <c:tx>
            <c:strRef>
              <c:f>'Question 7'!$A$11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4-420F-9FB2-19B7658EA3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20844207"/>
        <c:axId val="1220850447"/>
        <c:axId val="0"/>
      </c:bar3D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6'!$A$30</c:f>
              <c:strCache>
                <c:ptCount val="1"/>
                <c:pt idx="0">
                  <c:v>response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'QUESTION 6'!$B$28:$E$29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6'!$B$30:$E$30</c:f>
              <c:numCache>
                <c:formatCode>General</c:formatCode>
                <c:ptCount val="4"/>
                <c:pt idx="0">
                  <c:v>94.660159716060306</c:v>
                </c:pt>
                <c:pt idx="1">
                  <c:v>95.063237774030398</c:v>
                </c:pt>
                <c:pt idx="2">
                  <c:v>100</c:v>
                </c:pt>
                <c:pt idx="3">
                  <c:v>95.909090909090907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1-40F9-A4E1-A23F212C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4492287"/>
        <c:axId val="804490623"/>
        <c:axId val="0"/>
      </c:bar3DChart>
      <c:catAx>
        <c:axId val="80449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0623"/>
        <c:crosses val="autoZero"/>
        <c:auto val="1"/>
        <c:lblAlgn val="ctr"/>
        <c:lblOffset val="100"/>
        <c:noMultiLvlLbl val="0"/>
      </c:catAx>
      <c:valAx>
        <c:axId val="8044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9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'QUESTION 6'!$A$34</c:f>
              <c:strCache>
                <c:ptCount val="1"/>
                <c:pt idx="0">
                  <c:v>Average Review rating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'QUESTION 6'!$B$32:$E$33</c:f>
              <c:multiLvlStrCache>
                <c:ptCount val="4"/>
                <c:lvl>
                  <c:pt idx="0">
                    <c:v>Local  host</c:v>
                  </c:pt>
                  <c:pt idx="1">
                    <c:v>host</c:v>
                  </c:pt>
                  <c:pt idx="2">
                    <c:v>Local host</c:v>
                  </c:pt>
                  <c:pt idx="3">
                    <c:v>host</c:v>
                  </c:pt>
                </c:lvl>
                <c:lvl>
                  <c:pt idx="0">
                    <c:v>Vancour</c:v>
                  </c:pt>
                  <c:pt idx="2">
                    <c:v>toronto</c:v>
                  </c:pt>
                </c:lvl>
              </c:multiLvlStrCache>
            </c:multiLvlStrRef>
          </c:cat>
          <c:val>
            <c:numRef>
              <c:f>'QUESTION 6'!$B$34:$E$34</c:f>
              <c:numCache>
                <c:formatCode>General</c:formatCode>
                <c:ptCount val="4"/>
                <c:pt idx="0">
                  <c:v>4.8093480747431601</c:v>
                </c:pt>
                <c:pt idx="1">
                  <c:v>4.7943765073654996</c:v>
                </c:pt>
                <c:pt idx="2">
                  <c:v>4.7789971456435998</c:v>
                </c:pt>
                <c:pt idx="3">
                  <c:v>4.7593212947525698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11B-BD3D-9BC9FEEC0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5936895"/>
        <c:axId val="855937727"/>
        <c:axId val="0"/>
      </c:bar3DChart>
      <c:catAx>
        <c:axId val="85593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7727"/>
        <c:crosses val="autoZero"/>
        <c:auto val="1"/>
        <c:lblAlgn val="ctr"/>
        <c:lblOffset val="100"/>
        <c:noMultiLvlLbl val="0"/>
      </c:catAx>
      <c:valAx>
        <c:axId val="8559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Host And Super Host</a:t>
            </a:r>
          </a:p>
        </c:rich>
      </c:tx>
      <c:layout>
        <c:manualLayout>
          <c:xMode val="edge"/>
          <c:yMode val="edge"/>
          <c:x val="0.16979849866396499"/>
          <c:y val="3.4662045060658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7'!$A$3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7'!$B$2:$C$2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'Question 7'!$B$3:$C$3</c:f>
              <c:numCache>
                <c:formatCode>General</c:formatCode>
                <c:ptCount val="2"/>
                <c:pt idx="0">
                  <c:v>7616</c:v>
                </c:pt>
                <c:pt idx="1">
                  <c:v>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A-41C7-B87D-F53ED4CB1543}"/>
            </c:ext>
          </c:extLst>
        </c:ser>
        <c:ser>
          <c:idx val="1"/>
          <c:order val="1"/>
          <c:tx>
            <c:strRef>
              <c:f>'Question 7'!$A$4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7'!$B$2:$C$2</c:f>
              <c:strCache>
                <c:ptCount val="2"/>
                <c:pt idx="0">
                  <c:v>Torronto</c:v>
                </c:pt>
                <c:pt idx="1">
                  <c:v>Vancouver</c:v>
                </c:pt>
              </c:strCache>
            </c:strRef>
          </c:cat>
          <c:val>
            <c:numRef>
              <c:f>'Question 7'!$B$4:$C$4</c:f>
              <c:numCache>
                <c:formatCode>General</c:formatCode>
                <c:ptCount val="2"/>
                <c:pt idx="0">
                  <c:v>2353</c:v>
                </c:pt>
                <c:pt idx="1">
                  <c:v>1228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A-41C7-B87D-F53ED4CB15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122783535"/>
        <c:axId val="1122787695"/>
      </c:barChart>
      <c:catAx>
        <c:axId val="112278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7695"/>
        <c:crosses val="autoZero"/>
        <c:auto val="1"/>
        <c:lblAlgn val="ctr"/>
        <c:lblOffset val="100"/>
        <c:noMultiLvlLbl val="0"/>
      </c:catAx>
      <c:valAx>
        <c:axId val="11227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Total Listing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7'!$F$3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7'!$G$1:$H$2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'Question 7'!$G$3:$H$3</c:f>
              <c:numCache>
                <c:formatCode>General</c:formatCode>
                <c:ptCount val="2"/>
                <c:pt idx="0">
                  <c:v>11346</c:v>
                </c:pt>
                <c:pt idx="1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9-4D04-9FA4-7E7681AAD5F8}"/>
            </c:ext>
          </c:extLst>
        </c:ser>
        <c:ser>
          <c:idx val="1"/>
          <c:order val="1"/>
          <c:tx>
            <c:strRef>
              <c:f>'Question 7'!$F$4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7'!$G$1:$H$2</c:f>
              <c:multiLvlStrCache>
                <c:ptCount val="2"/>
                <c:lvl>
                  <c:pt idx="0">
                    <c:v>total_listing</c:v>
                  </c:pt>
                  <c:pt idx="1">
                    <c:v>total_listing</c:v>
                  </c:pt>
                </c:lvl>
                <c:lvl>
                  <c:pt idx="0">
                    <c:v>Torronto</c:v>
                  </c:pt>
                  <c:pt idx="1">
                    <c:v>Vancouver</c:v>
                  </c:pt>
                </c:lvl>
              </c:multiLvlStrCache>
            </c:multiLvlStrRef>
          </c:cat>
          <c:val>
            <c:numRef>
              <c:f>'Question 7'!$G$4:$H$4</c:f>
              <c:numCache>
                <c:formatCode>General</c:formatCode>
                <c:ptCount val="2"/>
                <c:pt idx="0">
                  <c:v>4066</c:v>
                </c:pt>
                <c:pt idx="1">
                  <c:v>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9-4D04-9FA4-7E7681AAD5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13276831"/>
        <c:axId val="1213289311"/>
      </c:barChart>
      <c:catAx>
        <c:axId val="12132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9311"/>
        <c:crosses val="autoZero"/>
        <c:auto val="1"/>
        <c:lblAlgn val="ctr"/>
        <c:lblOffset val="100"/>
        <c:noMultiLvlLbl val="0"/>
      </c:catAx>
      <c:valAx>
        <c:axId val="1213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Price </a:t>
            </a:r>
          </a:p>
        </c:rich>
      </c:tx>
      <c:layout>
        <c:manualLayout>
          <c:xMode val="edge"/>
          <c:yMode val="edge"/>
          <c:x val="0.28131197559115179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7'!$A$10</c:f>
              <c:strCache>
                <c:ptCount val="1"/>
                <c:pt idx="0">
                  <c:v>Torronto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7'!$B$10:$C$10</c:f>
              <c:numCache>
                <c:formatCode>General</c:formatCode>
                <c:ptCount val="2"/>
                <c:pt idx="0">
                  <c:v>182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F-4FFD-B258-091EA25474DF}"/>
            </c:ext>
          </c:extLst>
        </c:ser>
        <c:ser>
          <c:idx val="1"/>
          <c:order val="1"/>
          <c:tx>
            <c:strRef>
              <c:f>'Question 7'!$A$11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7'!$B$9:$C$9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7'!$B$11:$C$11</c:f>
              <c:numCache>
                <c:formatCode>General</c:formatCode>
                <c:ptCount val="2"/>
                <c:pt idx="0">
                  <c:v>263</c:v>
                </c:pt>
                <c:pt idx="1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F-4FFD-B258-091EA25474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220844207"/>
        <c:axId val="1220850447"/>
      </c:barChart>
      <c:catAx>
        <c:axId val="122084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50447"/>
        <c:crosses val="autoZero"/>
        <c:auto val="1"/>
        <c:lblAlgn val="ctr"/>
        <c:lblOffset val="100"/>
        <c:noMultiLvlLbl val="0"/>
      </c:catAx>
      <c:valAx>
        <c:axId val="12208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84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1'!$B$7:$B$8</c:f>
              <c:strCache>
                <c:ptCount val="2"/>
                <c:pt idx="0">
                  <c:v>Vancour</c:v>
                </c:pt>
                <c:pt idx="1">
                  <c:v>Super 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1'!$B$9:$B$12</c:f>
              <c:numCache>
                <c:formatCode>0.00%</c:formatCode>
                <c:ptCount val="4"/>
                <c:pt idx="0">
                  <c:v>0.99755700325732899</c:v>
                </c:pt>
                <c:pt idx="1">
                  <c:v>0.96416938110749195</c:v>
                </c:pt>
                <c:pt idx="2">
                  <c:v>0.26925238898257448</c:v>
                </c:pt>
                <c:pt idx="3">
                  <c:v>0.634159089804055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8-47B5-AC51-9D6D2CDE0786}"/>
            </c:ext>
          </c:extLst>
        </c:ser>
        <c:ser>
          <c:idx val="1"/>
          <c:order val="1"/>
          <c:tx>
            <c:strRef>
              <c:f>'question 1'!$C$7:$C$8</c:f>
              <c:strCache>
                <c:ptCount val="2"/>
                <c:pt idx="0">
                  <c:v>Vancour</c:v>
                </c:pt>
                <c:pt idx="1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1'!$C$9:$C$12</c:f>
              <c:numCache>
                <c:formatCode>0.00%</c:formatCode>
                <c:ptCount val="4"/>
                <c:pt idx="0">
                  <c:v>0.98998946259220233</c:v>
                </c:pt>
                <c:pt idx="1">
                  <c:v>0.83403582718651215</c:v>
                </c:pt>
                <c:pt idx="2">
                  <c:v>0.32411786104037832</c:v>
                </c:pt>
                <c:pt idx="3">
                  <c:v>0.3652452958623037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8-47B5-AC51-9D6D2CDE07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4120464"/>
        <c:axId val="1284114640"/>
      </c:barChart>
      <c:catAx>
        <c:axId val="128412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14640"/>
        <c:crosses val="autoZero"/>
        <c:auto val="1"/>
        <c:lblAlgn val="ctr"/>
        <c:lblOffset val="100"/>
        <c:noMultiLvlLbl val="0"/>
      </c:catAx>
      <c:valAx>
        <c:axId val="1284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2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'question 1'!$D$7:$D$8</c:f>
              <c:strCache>
                <c:ptCount val="2"/>
                <c:pt idx="0">
                  <c:v>toronto</c:v>
                </c:pt>
                <c:pt idx="1">
                  <c:v>Super host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1'!$D$9:$D$12</c:f>
              <c:numCache>
                <c:formatCode>0.00%</c:formatCode>
                <c:ptCount val="4"/>
                <c:pt idx="0">
                  <c:v>0.99915002124946872</c:v>
                </c:pt>
                <c:pt idx="1">
                  <c:v>0.94432639184020395</c:v>
                </c:pt>
                <c:pt idx="2">
                  <c:v>0.23389080177078209</c:v>
                </c:pt>
                <c:pt idx="3">
                  <c:v>0.51264449244922494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4E66-BFF2-F98DEFEE50DB}"/>
            </c:ext>
          </c:extLst>
        </c:ser>
        <c:ser>
          <c:idx val="3"/>
          <c:order val="1"/>
          <c:tx>
            <c:strRef>
              <c:f>'question 1'!$E$7:$E$8</c:f>
              <c:strCache>
                <c:ptCount val="2"/>
                <c:pt idx="0">
                  <c:v>toronto</c:v>
                </c:pt>
                <c:pt idx="1">
                  <c:v>host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1'!$A$9:$A$12</c:f>
              <c:strCache>
                <c:ptCount val="4"/>
                <c:pt idx="0">
                  <c:v>Profile Picture</c:v>
                </c:pt>
                <c:pt idx="1">
                  <c:v>Identity Verified</c:v>
                </c:pt>
                <c:pt idx="2">
                  <c:v>instant bookable</c:v>
                </c:pt>
                <c:pt idx="3">
                  <c:v>Reviews</c:v>
                </c:pt>
              </c:strCache>
            </c:strRef>
          </c:cat>
          <c:val>
            <c:numRef>
              <c:f>'question 1'!$E$9:$E$12</c:f>
              <c:numCache>
                <c:formatCode>0.00%</c:formatCode>
                <c:ptCount val="4"/>
                <c:pt idx="0">
                  <c:v>0.98897058823529416</c:v>
                </c:pt>
                <c:pt idx="1">
                  <c:v>0.75433298319327735</c:v>
                </c:pt>
                <c:pt idx="2">
                  <c:v>0.28670897232504849</c:v>
                </c:pt>
                <c:pt idx="3">
                  <c:v>0.48732058490443669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6-4E66-BFF2-F98DEFEE5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7089328"/>
        <c:axId val="1287084752"/>
      </c:barChart>
      <c:catAx>
        <c:axId val="128708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4752"/>
        <c:crosses val="autoZero"/>
        <c:auto val="1"/>
        <c:lblAlgn val="ctr"/>
        <c:lblOffset val="100"/>
        <c:noMultiLvlLbl val="0"/>
      </c:catAx>
      <c:valAx>
        <c:axId val="12870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0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Vancouver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5'!$H$20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5'!$F$21:$G$24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5'!$H$21:$H$24</c:f>
              <c:numCache>
                <c:formatCode>General</c:formatCode>
                <c:ptCount val="4"/>
                <c:pt idx="0">
                  <c:v>338433</c:v>
                </c:pt>
                <c:pt idx="1">
                  <c:v>181333</c:v>
                </c:pt>
                <c:pt idx="2">
                  <c:v>89645</c:v>
                </c:pt>
                <c:pt idx="3">
                  <c:v>39926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4534-8D14-6AC648AC83B2}"/>
            </c:ext>
          </c:extLst>
        </c:ser>
        <c:ser>
          <c:idx val="1"/>
          <c:order val="1"/>
          <c:tx>
            <c:strRef>
              <c:f>'question 5'!$I$20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5'!$F$21:$G$24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5'!$I$21:$I$24</c:f>
              <c:numCache>
                <c:formatCode>General</c:formatCode>
                <c:ptCount val="4"/>
                <c:pt idx="0">
                  <c:v>515223</c:v>
                </c:pt>
                <c:pt idx="1">
                  <c:v>283879</c:v>
                </c:pt>
                <c:pt idx="2">
                  <c:v>148157</c:v>
                </c:pt>
                <c:pt idx="3">
                  <c:v>56127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9-4534-8D14-6AC648AC83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6594928"/>
        <c:axId val="1816594096"/>
      </c:barChart>
      <c:catAx>
        <c:axId val="181659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594096"/>
        <c:crosses val="autoZero"/>
        <c:auto val="1"/>
        <c:lblAlgn val="ctr"/>
        <c:lblOffset val="100"/>
        <c:noMultiLvlLbl val="0"/>
      </c:catAx>
      <c:valAx>
        <c:axId val="1816594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659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Torronto Availability</a:t>
            </a:r>
          </a:p>
        </c:rich>
      </c:tx>
      <c:layout>
        <c:manualLayout>
          <c:xMode val="edge"/>
          <c:yMode val="edge"/>
          <c:x val="0.16975722618255767"/>
          <c:y val="3.738020673903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5'!$H$10</c:f>
              <c:strCache>
                <c:ptCount val="1"/>
                <c:pt idx="0">
                  <c:v>SuperHost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5'!$F$11:$G$14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5'!$H$11:$H$14</c:f>
              <c:numCache>
                <c:formatCode>General</c:formatCode>
                <c:ptCount val="4"/>
                <c:pt idx="0">
                  <c:v>705046</c:v>
                </c:pt>
                <c:pt idx="1">
                  <c:v>491506</c:v>
                </c:pt>
                <c:pt idx="2">
                  <c:v>195331</c:v>
                </c:pt>
                <c:pt idx="3">
                  <c:v>91852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8-44EF-A843-DB5ABFA5B15B}"/>
            </c:ext>
          </c:extLst>
        </c:ser>
        <c:ser>
          <c:idx val="1"/>
          <c:order val="1"/>
          <c:tx>
            <c:strRef>
              <c:f>'question 5'!$I$10</c:f>
              <c:strCache>
                <c:ptCount val="1"/>
                <c:pt idx="0">
                  <c:v>Host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5'!$F$11:$G$14</c:f>
              <c:multiLvlStrCache>
                <c:ptCount val="4"/>
                <c:lvl>
                  <c:pt idx="0">
                    <c:v>2022</c:v>
                  </c:pt>
                  <c:pt idx="1">
                    <c:v>2022</c:v>
                  </c:pt>
                  <c:pt idx="2">
                    <c:v>2023</c:v>
                  </c:pt>
                  <c:pt idx="3">
                    <c:v>2023</c:v>
                  </c:pt>
                </c:lvl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</c:lvl>
              </c:multiLvlStrCache>
            </c:multiLvlStrRef>
          </c:cat>
          <c:val>
            <c:numRef>
              <c:f>'question 5'!$I$11:$I$14</c:f>
              <c:numCache>
                <c:formatCode>General</c:formatCode>
                <c:ptCount val="4"/>
                <c:pt idx="0">
                  <c:v>2051427</c:v>
                </c:pt>
                <c:pt idx="1">
                  <c:v>1235301</c:v>
                </c:pt>
                <c:pt idx="2">
                  <c:v>625865</c:v>
                </c:pt>
                <c:pt idx="3">
                  <c:v>228676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8-44EF-A843-DB5ABFA5B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89066048"/>
        <c:axId val="2089063968"/>
      </c:barChart>
      <c:catAx>
        <c:axId val="20890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063968"/>
        <c:crosses val="autoZero"/>
        <c:auto val="1"/>
        <c:lblAlgn val="ctr"/>
        <c:lblOffset val="100"/>
        <c:noMultiLvlLbl val="0"/>
      </c:catAx>
      <c:valAx>
        <c:axId val="208906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890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5'!$B$7:$B$9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5'!$A$10:$A$11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5'!$B$10:$B$11</c:f>
              <c:numCache>
                <c:formatCode>0</c:formatCode>
                <c:ptCount val="2"/>
                <c:pt idx="0">
                  <c:v>166</c:v>
                </c:pt>
                <c:pt idx="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F-4CF9-8FCF-5F6DB7893644}"/>
            </c:ext>
          </c:extLst>
        </c:ser>
        <c:ser>
          <c:idx val="1"/>
          <c:order val="1"/>
          <c:tx>
            <c:strRef>
              <c:f>'question 5'!$C$7:$C$9</c:f>
              <c:strCache>
                <c:ptCount val="3"/>
                <c:pt idx="0">
                  <c:v>TORONTO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5'!$A$10:$A$11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5'!$C$10:$C$11</c:f>
              <c:numCache>
                <c:formatCode>General</c:formatCode>
                <c:ptCount val="2"/>
                <c:pt idx="0" formatCode="0">
                  <c:v>188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F-4CF9-8FCF-5F6DB7893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76621792"/>
        <c:axId val="1976623456"/>
      </c:barChart>
      <c:catAx>
        <c:axId val="19766217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3456"/>
        <c:crosses val="autoZero"/>
        <c:auto val="1"/>
        <c:lblAlgn val="ctr"/>
        <c:lblOffset val="100"/>
        <c:noMultiLvlLbl val="0"/>
      </c:catAx>
      <c:valAx>
        <c:axId val="1976623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62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5'!$B$18:$B$20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TRUE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5'!$A$21:$A$22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5'!$B$21:$B$22</c:f>
              <c:numCache>
                <c:formatCode>0</c:formatCode>
                <c:ptCount val="2"/>
                <c:pt idx="0">
                  <c:v>238</c:v>
                </c:pt>
                <c:pt idx="1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2-4AF7-9A52-5005E5D53098}"/>
            </c:ext>
          </c:extLst>
        </c:ser>
        <c:ser>
          <c:idx val="1"/>
          <c:order val="1"/>
          <c:tx>
            <c:strRef>
              <c:f>'question 5'!$C$18:$C$20</c:f>
              <c:strCache>
                <c:ptCount val="3"/>
                <c:pt idx="0">
                  <c:v>Vancouver</c:v>
                </c:pt>
                <c:pt idx="1">
                  <c:v>Avg_price</c:v>
                </c:pt>
                <c:pt idx="2">
                  <c:v>FALSE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'question 5'!$A$21:$A$22</c:f>
              <c:numCache>
                <c:formatCode>General</c:formatCode>
                <c:ptCount val="2"/>
                <c:pt idx="0">
                  <c:v>2022</c:v>
                </c:pt>
                <c:pt idx="1">
                  <c:v>2023</c:v>
                </c:pt>
              </c:numCache>
            </c:numRef>
          </c:cat>
          <c:val>
            <c:numRef>
              <c:f>'question 5'!$C$21:$C$22</c:f>
              <c:numCache>
                <c:formatCode>General</c:formatCode>
                <c:ptCount val="2"/>
                <c:pt idx="0">
                  <c:v>279</c:v>
                </c:pt>
                <c:pt idx="1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2-4AF7-9A52-5005E5D5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924422064"/>
        <c:axId val="1924421648"/>
      </c:barChart>
      <c:catAx>
        <c:axId val="1924422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1648"/>
        <c:crosses val="autoZero"/>
        <c:auto val="1"/>
        <c:lblAlgn val="ctr"/>
        <c:lblOffset val="100"/>
        <c:noMultiLvlLbl val="0"/>
      </c:catAx>
      <c:valAx>
        <c:axId val="19244216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2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183817</xdr:colOff>
      <xdr:row>1</xdr:row>
      <xdr:rowOff>170445</xdr:rowOff>
    </xdr:from>
    <xdr:to>
      <xdr:col>19</xdr:col>
      <xdr:colOff>280737</xdr:colOff>
      <xdr:row>15</xdr:row>
      <xdr:rowOff>10027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396</xdr:colOff>
      <xdr:row>2</xdr:row>
      <xdr:rowOff>-1</xdr:rowOff>
    </xdr:from>
    <xdr:to>
      <xdr:col>7</xdr:col>
      <xdr:colOff>0</xdr:colOff>
      <xdr:row>14</xdr:row>
      <xdr:rowOff>173181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127491</xdr:colOff>
      <xdr:row>2</xdr:row>
      <xdr:rowOff>13837</xdr:rowOff>
    </xdr:from>
    <xdr:to>
      <xdr:col>13</xdr:col>
      <xdr:colOff>20054</xdr:colOff>
      <xdr:row>15</xdr:row>
      <xdr:rowOff>10027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601579</xdr:colOff>
      <xdr:row>15</xdr:row>
      <xdr:rowOff>169407</xdr:rowOff>
    </xdr:from>
    <xdr:to>
      <xdr:col>7</xdr:col>
      <xdr:colOff>28212</xdr:colOff>
      <xdr:row>29</xdr:row>
      <xdr:rowOff>170447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115714</xdr:colOff>
      <xdr:row>15</xdr:row>
      <xdr:rowOff>178574</xdr:rowOff>
    </xdr:from>
    <xdr:to>
      <xdr:col>13</xdr:col>
      <xdr:colOff>10027</xdr:colOff>
      <xdr:row>30</xdr:row>
      <xdr:rowOff>20052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434332</xdr:colOff>
      <xdr:row>15</xdr:row>
      <xdr:rowOff>173912</xdr:rowOff>
    </xdr:from>
    <xdr:to>
      <xdr:col>25</xdr:col>
      <xdr:colOff>595312</xdr:colOff>
      <xdr:row>29</xdr:row>
      <xdr:rowOff>166686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448097</xdr:colOff>
      <xdr:row>1</xdr:row>
      <xdr:rowOff>174836</xdr:rowOff>
    </xdr:from>
    <xdr:to>
      <xdr:col>25</xdr:col>
      <xdr:colOff>583406</xdr:colOff>
      <xdr:row>14</xdr:row>
      <xdr:rowOff>166687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13787</xdr:colOff>
      <xdr:row>31</xdr:row>
      <xdr:rowOff>11907</xdr:rowOff>
    </xdr:from>
    <xdr:to>
      <xdr:col>6</xdr:col>
      <xdr:colOff>11907</xdr:colOff>
      <xdr:row>42</xdr:row>
      <xdr:rowOff>119062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80261</xdr:colOff>
      <xdr:row>31</xdr:row>
      <xdr:rowOff>0</xdr:rowOff>
    </xdr:from>
    <xdr:to>
      <xdr:col>10</xdr:col>
      <xdr:colOff>595312</xdr:colOff>
      <xdr:row>42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107156</xdr:colOff>
      <xdr:row>31</xdr:row>
      <xdr:rowOff>10477</xdr:rowOff>
    </xdr:from>
    <xdr:to>
      <xdr:col>15</xdr:col>
      <xdr:colOff>583407</xdr:colOff>
      <xdr:row>42</xdr:row>
      <xdr:rowOff>166687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116683</xdr:colOff>
      <xdr:row>31</xdr:row>
      <xdr:rowOff>11906</xdr:rowOff>
    </xdr:from>
    <xdr:to>
      <xdr:col>20</xdr:col>
      <xdr:colOff>500063</xdr:colOff>
      <xdr:row>42</xdr:row>
      <xdr:rowOff>154781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17145</xdr:colOff>
      <xdr:row>31</xdr:row>
      <xdr:rowOff>14764</xdr:rowOff>
    </xdr:from>
    <xdr:to>
      <xdr:col>26</xdr:col>
      <xdr:colOff>11906</xdr:colOff>
      <xdr:row>42</xdr:row>
      <xdr:rowOff>154781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190500</xdr:colOff>
      <xdr:row>16</xdr:row>
      <xdr:rowOff>0</xdr:rowOff>
    </xdr:from>
    <xdr:to>
      <xdr:col>19</xdr:col>
      <xdr:colOff>214313</xdr:colOff>
      <xdr:row>30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20</xdr:row>
      <xdr:rowOff>0</xdr:rowOff>
    </xdr:from>
    <xdr:to>
      <xdr:col>15</xdr:col>
      <xdr:colOff>175260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20</xdr:row>
      <xdr:rowOff>3810</xdr:rowOff>
    </xdr:from>
    <xdr:to>
      <xdr:col>23</xdr:col>
      <xdr:colOff>464820</xdr:colOff>
      <xdr:row>35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395844</xdr:colOff>
      <xdr:row>36</xdr:row>
      <xdr:rowOff>0</xdr:rowOff>
    </xdr:from>
    <xdr:to>
      <xdr:col>15</xdr:col>
      <xdr:colOff>138546</xdr:colOff>
      <xdr:row>51</xdr:row>
      <xdr:rowOff>69273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346363</xdr:colOff>
      <xdr:row>35</xdr:row>
      <xdr:rowOff>167245</xdr:rowOff>
    </xdr:from>
    <xdr:to>
      <xdr:col>23</xdr:col>
      <xdr:colOff>445324</xdr:colOff>
      <xdr:row>51</xdr:row>
      <xdr:rowOff>60367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12</xdr:col>
      <xdr:colOff>426720</xdr:colOff>
      <xdr:row>26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321734</xdr:colOff>
      <xdr:row>26</xdr:row>
      <xdr:rowOff>156633</xdr:rowOff>
    </xdr:from>
    <xdr:to>
      <xdr:col>12</xdr:col>
      <xdr:colOff>254001</xdr:colOff>
      <xdr:row>37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247879</xdr:colOff>
      <xdr:row>12</xdr:row>
      <xdr:rowOff>147810</xdr:rowOff>
    </xdr:from>
    <xdr:to>
      <xdr:col>5</xdr:col>
      <xdr:colOff>376410</xdr:colOff>
      <xdr:row>25</xdr:row>
      <xdr:rowOff>64266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11</xdr:col>
      <xdr:colOff>358140</xdr:colOff>
      <xdr:row>12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13</xdr:row>
      <xdr:rowOff>3810</xdr:rowOff>
    </xdr:from>
    <xdr:to>
      <xdr:col>11</xdr:col>
      <xdr:colOff>342900</xdr:colOff>
      <xdr:row>24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11</xdr:row>
      <xdr:rowOff>19050</xdr:rowOff>
    </xdr:from>
    <xdr:to>
      <xdr:col>19</xdr:col>
      <xdr:colOff>571500</xdr:colOff>
      <xdr:row>26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15240</xdr:rowOff>
    </xdr:from>
    <xdr:to>
      <xdr:col>11</xdr:col>
      <xdr:colOff>480060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9771</xdr:colOff>
      <xdr:row>16</xdr:row>
      <xdr:rowOff>19539</xdr:rowOff>
    </xdr:from>
    <xdr:to>
      <xdr:col>15</xdr:col>
      <xdr:colOff>605693</xdr:colOff>
      <xdr:row>26</xdr:row>
      <xdr:rowOff>107462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11630</xdr:colOff>
      <xdr:row>4</xdr:row>
      <xdr:rowOff>13026</xdr:rowOff>
    </xdr:from>
    <xdr:to>
      <xdr:col>16</xdr:col>
      <xdr:colOff>0</xdr:colOff>
      <xdr:row>14</xdr:row>
      <xdr:rowOff>175846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976</xdr:rowOff>
    </xdr:from>
    <xdr:to>
      <xdr:col>4</xdr:col>
      <xdr:colOff>97692</xdr:colOff>
      <xdr:row>37</xdr:row>
      <xdr:rowOff>166077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26</xdr:row>
      <xdr:rowOff>977</xdr:rowOff>
    </xdr:from>
    <xdr:to>
      <xdr:col>8</xdr:col>
      <xdr:colOff>527539</xdr:colOff>
      <xdr:row>38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328391</xdr:colOff>
      <xdr:row>0</xdr:row>
      <xdr:rowOff>78207</xdr:rowOff>
    </xdr:from>
    <xdr:to>
      <xdr:col>12</xdr:col>
      <xdr:colOff>403129</xdr:colOff>
      <xdr:row>11</xdr:row>
      <xdr:rowOff>127533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557666-006F-9BBC-8BB2-8A6F9C75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366491</xdr:colOff>
      <xdr:row>12</xdr:row>
      <xdr:rowOff>24867</xdr:rowOff>
    </xdr:from>
    <xdr:to>
      <xdr:col>12</xdr:col>
      <xdr:colOff>441229</xdr:colOff>
      <xdr:row>23</xdr:row>
      <xdr:rowOff>74193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432921-EAFE-2EF5-D9B5-FEA19C523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399676</xdr:colOff>
      <xdr:row>24</xdr:row>
      <xdr:rowOff>58935</xdr:rowOff>
    </xdr:from>
    <xdr:to>
      <xdr:col>12</xdr:col>
      <xdr:colOff>453765</xdr:colOff>
      <xdr:row>33</xdr:row>
      <xdr:rowOff>116326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91849F-D857-9982-74AE-6932224D0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396101</xdr:colOff>
      <xdr:row>34</xdr:row>
      <xdr:rowOff>138439</xdr:rowOff>
    </xdr:from>
    <xdr:to>
      <xdr:col>12</xdr:col>
      <xdr:colOff>393312</xdr:colOff>
      <xdr:row>47</xdr:row>
      <xdr:rowOff>79819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B535C-315C-A48B-DB96-3E94BF026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538413</xdr:colOff>
      <xdr:row>34</xdr:row>
      <xdr:rowOff>165657</xdr:rowOff>
    </xdr:from>
    <xdr:to>
      <xdr:col>7</xdr:col>
      <xdr:colOff>269308</xdr:colOff>
      <xdr:row>47</xdr:row>
      <xdr:rowOff>55324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CB768E-9AD1-BADA-405D-00403C58E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23591</xdr:colOff>
      <xdr:row>34</xdr:row>
      <xdr:rowOff>158037</xdr:rowOff>
    </xdr:from>
    <xdr:to>
      <xdr:col>3</xdr:col>
      <xdr:colOff>509809</xdr:colOff>
      <xdr:row>47</xdr:row>
      <xdr:rowOff>47704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FD795C-EC0F-68A3-9401-BCE62EC70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163830</xdr:rowOff>
    </xdr:from>
    <xdr:to>
      <xdr:col>8</xdr:col>
      <xdr:colOff>228600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0</xdr:row>
      <xdr:rowOff>3810</xdr:rowOff>
    </xdr:from>
    <xdr:to>
      <xdr:col>13</xdr:col>
      <xdr:colOff>533400</xdr:colOff>
      <xdr:row>11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12</xdr:row>
      <xdr:rowOff>11430</xdr:rowOff>
    </xdr:from>
    <xdr:to>
      <xdr:col>13</xdr:col>
      <xdr:colOff>533400</xdr:colOff>
      <xdr:row>23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showGridLines="0" topLeftCell="C1" zoomScale="32" workbookViewId="0">
      <selection activeCell="U56" sqref="U56"/>
    </sheetView>
  </sheetViews>
  <sheetFormatPr defaultRowHeight="14.4" x14ac:dyDescent="0.3"/>
  <cols>
    <col min="1" max="1" width="8.88671875" style="62"/>
  </cols>
  <sheetData>
    <row r="1" spans="2:26" x14ac:dyDescent="0.3">
      <c r="B1" s="65" t="s">
        <v>51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2:26" x14ac:dyDescent="0.3"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2:26" x14ac:dyDescent="0.3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2:26" x14ac:dyDescent="0.3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2:26" x14ac:dyDescent="0.3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2:26" x14ac:dyDescent="0.3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2:26" x14ac:dyDescent="0.3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2:26" x14ac:dyDescent="0.3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26" x14ac:dyDescent="0.3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2:26" x14ac:dyDescent="0.3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2:26" x14ac:dyDescent="0.3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2:26" x14ac:dyDescent="0.3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2:26" x14ac:dyDescent="0.3"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2:26" x14ac:dyDescent="0.3"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2:26" x14ac:dyDescent="0.3"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2:26" x14ac:dyDescent="0.3"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2:26" x14ac:dyDescent="0.3"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2:26" x14ac:dyDescent="0.3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2:26" x14ac:dyDescent="0.3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2:26" x14ac:dyDescent="0.3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2:26" x14ac:dyDescent="0.3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2:26" x14ac:dyDescent="0.3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2:26" x14ac:dyDescent="0.3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2:26" x14ac:dyDescent="0.3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2:26" x14ac:dyDescent="0.3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2:26" x14ac:dyDescent="0.3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2:26" x14ac:dyDescent="0.3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2:26" x14ac:dyDescent="0.3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2:26" x14ac:dyDescent="0.3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2:26" x14ac:dyDescent="0.3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2:26" x14ac:dyDescent="0.3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2:26" x14ac:dyDescent="0.3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2:26" x14ac:dyDescent="0.3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2:26" x14ac:dyDescent="0.3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2:26" x14ac:dyDescent="0.3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2:26" x14ac:dyDescent="0.3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2:26" x14ac:dyDescent="0.3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2:26" x14ac:dyDescent="0.3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2:26" x14ac:dyDescent="0.3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2:26" x14ac:dyDescent="0.3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2:26" x14ac:dyDescent="0.3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2:26" x14ac:dyDescent="0.3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2:26" x14ac:dyDescent="0.3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</sheetData>
  <mergeCells count="1">
    <mergeCell ref="B1:Z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3"/>
  <sheetViews>
    <sheetView tabSelected="1" zoomScale="50" zoomScaleNormal="50" workbookViewId="0">
      <selection activeCell="Y20" sqref="Y20"/>
    </sheetView>
  </sheetViews>
  <sheetFormatPr defaultColWidth="26.88671875" defaultRowHeight="14.4" x14ac:dyDescent="0.3"/>
  <cols>
    <col min="1" max="1" width="27.44140625" style="3" bestFit="1" customWidth="1"/>
    <col min="2" max="2" width="14.33203125" style="2" bestFit="1" customWidth="1"/>
    <col min="3" max="5" width="13.77734375" style="2" bestFit="1" customWidth="1"/>
    <col min="6" max="6" width="10.77734375" style="2" customWidth="1"/>
    <col min="7" max="7" width="12.5546875" style="2" customWidth="1"/>
    <col min="8" max="8" width="12.21875" style="7" customWidth="1"/>
    <col min="9" max="9" width="26.88671875" style="2" hidden="1" customWidth="1"/>
    <col min="10" max="10" width="10.6640625" style="2" customWidth="1"/>
    <col min="11" max="12" width="5.33203125" style="2" bestFit="1" customWidth="1"/>
    <col min="13" max="14" width="4" style="2" bestFit="1" customWidth="1"/>
    <col min="15" max="15" width="5.6640625" style="2" bestFit="1" customWidth="1"/>
    <col min="16" max="16" width="9.77734375" style="2" bestFit="1" customWidth="1"/>
    <col min="17" max="17" width="7.5546875" style="2" customWidth="1"/>
    <col min="18" max="18" width="5.33203125" style="2" bestFit="1" customWidth="1"/>
    <col min="19" max="19" width="9.77734375" style="2" bestFit="1" customWidth="1"/>
    <col min="20" max="20" width="5" style="2" bestFit="1" customWidth="1"/>
    <col min="21" max="21" width="4" style="2" bestFit="1" customWidth="1"/>
    <col min="22" max="23" width="12" style="2" bestFit="1" customWidth="1"/>
    <col min="24" max="24" width="26.88671875" style="2"/>
    <col min="25" max="25" width="24.109375" style="2" bestFit="1" customWidth="1"/>
    <col min="26" max="26" width="16.21875" style="2" bestFit="1" customWidth="1"/>
    <col min="27" max="27" width="14.5546875" style="2" bestFit="1" customWidth="1"/>
    <col min="28" max="28" width="6.6640625" style="2" bestFit="1" customWidth="1"/>
    <col min="29" max="16384" width="26.88671875" style="2"/>
  </cols>
  <sheetData>
    <row r="1" spans="1:33" x14ac:dyDescent="0.3">
      <c r="A1" s="5"/>
      <c r="B1" s="67" t="s">
        <v>2</v>
      </c>
      <c r="C1" s="67"/>
      <c r="D1" s="67" t="s">
        <v>3</v>
      </c>
      <c r="E1" s="67"/>
      <c r="Y1" s="64" t="s">
        <v>2</v>
      </c>
      <c r="Z1" s="64"/>
      <c r="AC1" s="64" t="s">
        <v>3</v>
      </c>
      <c r="AD1" s="2" t="s">
        <v>14</v>
      </c>
      <c r="AE1" s="2" t="s">
        <v>45</v>
      </c>
      <c r="AF1" s="2" t="s">
        <v>46</v>
      </c>
    </row>
    <row r="2" spans="1:33" s="3" customFormat="1" x14ac:dyDescent="0.3">
      <c r="A2" s="5"/>
      <c r="B2" s="5" t="s">
        <v>0</v>
      </c>
      <c r="C2" s="5" t="s">
        <v>1</v>
      </c>
      <c r="D2" s="5" t="s">
        <v>0</v>
      </c>
      <c r="E2" s="5" t="s">
        <v>1</v>
      </c>
      <c r="H2" s="8"/>
      <c r="Y2" s="3" t="s">
        <v>14</v>
      </c>
      <c r="Z2" s="3" t="s">
        <v>52</v>
      </c>
      <c r="AA2" s="3" t="s">
        <v>53</v>
      </c>
      <c r="AD2" s="3" t="b">
        <v>0</v>
      </c>
      <c r="AE2" s="3" t="s">
        <v>47</v>
      </c>
      <c r="AF2" s="3">
        <v>3253</v>
      </c>
    </row>
    <row r="3" spans="1:33" x14ac:dyDescent="0.3">
      <c r="A3" s="5"/>
      <c r="B3" s="6"/>
      <c r="C3" s="6"/>
      <c r="D3" s="6"/>
      <c r="E3" s="6"/>
      <c r="Y3" s="2" t="s">
        <v>54</v>
      </c>
      <c r="Z3" s="2">
        <v>0</v>
      </c>
      <c r="AA3" s="2">
        <v>0</v>
      </c>
      <c r="AD3" s="2" t="b">
        <v>0</v>
      </c>
      <c r="AE3" s="2" t="s">
        <v>48</v>
      </c>
      <c r="AF3" s="2">
        <v>8093</v>
      </c>
    </row>
    <row r="4" spans="1:33" x14ac:dyDescent="0.3">
      <c r="A4" s="5" t="s">
        <v>4</v>
      </c>
      <c r="B4" s="61">
        <v>98.800773694390699</v>
      </c>
      <c r="C4" s="61">
        <v>90.9769230769231</v>
      </c>
      <c r="D4" s="61">
        <v>98.086038961038994</v>
      </c>
      <c r="E4" s="61">
        <v>84.762558502340099</v>
      </c>
      <c r="Y4" s="2" t="b">
        <v>0</v>
      </c>
      <c r="Z4" s="2">
        <v>1879</v>
      </c>
      <c r="AA4" s="2">
        <v>19</v>
      </c>
      <c r="AB4" s="2">
        <f>SUM(Z4:AA4)</f>
        <v>1898</v>
      </c>
      <c r="AD4" s="2" t="b">
        <v>1</v>
      </c>
      <c r="AE4" s="2" t="s">
        <v>47</v>
      </c>
      <c r="AF4" s="2">
        <v>951</v>
      </c>
    </row>
    <row r="5" spans="1:33" x14ac:dyDescent="0.3">
      <c r="A5" s="5" t="s">
        <v>5</v>
      </c>
      <c r="B5" s="61">
        <v>90.594032549728794</v>
      </c>
      <c r="C5" s="61">
        <v>80.890612878200201</v>
      </c>
      <c r="D5" s="61">
        <v>86.303670186023098</v>
      </c>
      <c r="E5" s="61">
        <v>74.400668286755803</v>
      </c>
      <c r="Y5" s="2" t="b">
        <v>1</v>
      </c>
      <c r="Z5" s="2">
        <v>1225</v>
      </c>
      <c r="AA5" s="2">
        <v>3</v>
      </c>
      <c r="AB5" s="2">
        <f>SUM(Z5:AA5)</f>
        <v>1228</v>
      </c>
      <c r="AD5" s="2" t="b">
        <v>1</v>
      </c>
      <c r="AE5" s="2" t="s">
        <v>48</v>
      </c>
      <c r="AF5" s="2">
        <v>3115</v>
      </c>
    </row>
    <row r="6" spans="1:33" x14ac:dyDescent="0.3">
      <c r="A6" s="5"/>
      <c r="B6" s="61"/>
      <c r="C6" s="61"/>
      <c r="D6" s="61"/>
      <c r="E6" s="61"/>
    </row>
    <row r="7" spans="1:33" x14ac:dyDescent="0.3">
      <c r="A7" s="5"/>
      <c r="B7" s="67" t="s">
        <v>2</v>
      </c>
      <c r="C7" s="67"/>
      <c r="D7" s="67" t="s">
        <v>3</v>
      </c>
      <c r="E7" s="67"/>
      <c r="AE7" s="2">
        <f>SUM(AF2:AF3)</f>
        <v>11346</v>
      </c>
      <c r="AF7" s="2">
        <f>3253/11346</f>
        <v>0.28670897232504849</v>
      </c>
    </row>
    <row r="8" spans="1:33" x14ac:dyDescent="0.3">
      <c r="A8" s="5"/>
      <c r="B8" s="5" t="s">
        <v>0</v>
      </c>
      <c r="C8" s="5" t="s">
        <v>1</v>
      </c>
      <c r="D8" s="5" t="s">
        <v>0</v>
      </c>
      <c r="E8" s="5" t="s">
        <v>1</v>
      </c>
      <c r="Y8" s="67" t="s">
        <v>3</v>
      </c>
      <c r="Z8" s="67"/>
      <c r="AE8" s="2">
        <f>SUM(AF4:AF5)</f>
        <v>4066</v>
      </c>
      <c r="AF8" s="2">
        <f>951/4066</f>
        <v>0.23389080177078209</v>
      </c>
    </row>
    <row r="9" spans="1:33" x14ac:dyDescent="0.3">
      <c r="A9" s="5" t="s">
        <v>6</v>
      </c>
      <c r="B9" s="9">
        <v>0.99755700325732899</v>
      </c>
      <c r="C9" s="9">
        <v>0.98998946259220233</v>
      </c>
      <c r="D9" s="9">
        <v>0.99915002124946872</v>
      </c>
      <c r="E9" s="9">
        <v>0.98897058823529416</v>
      </c>
      <c r="Y9" s="2" t="s">
        <v>14</v>
      </c>
      <c r="Z9" s="2" t="s">
        <v>55</v>
      </c>
      <c r="AA9" s="2" t="s">
        <v>56</v>
      </c>
    </row>
    <row r="10" spans="1:33" x14ac:dyDescent="0.3">
      <c r="A10" s="10" t="s">
        <v>7</v>
      </c>
      <c r="B10" s="9">
        <v>0.96416938110749195</v>
      </c>
      <c r="C10" s="9">
        <v>0.83403582718651215</v>
      </c>
      <c r="D10" s="9">
        <v>0.94432639184020395</v>
      </c>
      <c r="E10" s="9">
        <v>0.75433298319327735</v>
      </c>
      <c r="Y10" s="2" t="s">
        <v>54</v>
      </c>
      <c r="Z10" s="2">
        <v>0</v>
      </c>
      <c r="AA10" s="2">
        <v>0</v>
      </c>
      <c r="AC10" s="64" t="s">
        <v>2</v>
      </c>
      <c r="AD10" s="2" t="s">
        <v>14</v>
      </c>
      <c r="AE10" s="2" t="s">
        <v>45</v>
      </c>
      <c r="AF10" s="2" t="s">
        <v>46</v>
      </c>
    </row>
    <row r="11" spans="1:33" x14ac:dyDescent="0.3">
      <c r="A11" s="10" t="s">
        <v>9</v>
      </c>
      <c r="B11" s="7">
        <f>479/1779</f>
        <v>0.26925238898257448</v>
      </c>
      <c r="C11" s="7">
        <f>891/2749</f>
        <v>0.32411786104037832</v>
      </c>
      <c r="D11" s="7">
        <f>951/4066</f>
        <v>0.23389080177078209</v>
      </c>
      <c r="E11" s="7">
        <f>3253/11346</f>
        <v>0.28670897232504849</v>
      </c>
      <c r="Y11" s="2" t="b">
        <v>0</v>
      </c>
      <c r="Z11" s="2">
        <v>7532</v>
      </c>
      <c r="AA11" s="2">
        <v>84</v>
      </c>
      <c r="AB11" s="2">
        <f>SUM(Z11:AA11)</f>
        <v>7616</v>
      </c>
      <c r="AD11" s="2" t="b">
        <v>0</v>
      </c>
      <c r="AE11" s="2" t="s">
        <v>47</v>
      </c>
      <c r="AF11" s="2">
        <v>891</v>
      </c>
      <c r="AG11" s="2">
        <f>891+1858</f>
        <v>2749</v>
      </c>
    </row>
    <row r="12" spans="1:33" x14ac:dyDescent="0.3">
      <c r="A12" s="3" t="s">
        <v>30</v>
      </c>
      <c r="B12" s="7">
        <f>104342/164536</f>
        <v>0.634159089804055</v>
      </c>
      <c r="C12" s="7">
        <f>60096/164536</f>
        <v>0.3652452958623037</v>
      </c>
      <c r="D12" s="7">
        <f>205512/400886</f>
        <v>0.51264449244922494</v>
      </c>
      <c r="E12" s="7">
        <f>195360/400886</f>
        <v>0.48732058490443669</v>
      </c>
      <c r="Y12" s="2" t="b">
        <v>1</v>
      </c>
      <c r="Z12" s="2">
        <v>2351</v>
      </c>
      <c r="AA12" s="2">
        <v>2</v>
      </c>
      <c r="AB12" s="2">
        <f>SUM(Z12:AA12)</f>
        <v>2353</v>
      </c>
      <c r="AD12" s="2" t="b">
        <v>0</v>
      </c>
      <c r="AE12" s="2" t="s">
        <v>48</v>
      </c>
      <c r="AF12" s="2">
        <v>1858</v>
      </c>
    </row>
    <row r="13" spans="1:33" x14ac:dyDescent="0.3">
      <c r="A13" s="11"/>
      <c r="B13" s="1"/>
      <c r="C13" s="1"/>
      <c r="D13" s="1"/>
      <c r="E13" s="1"/>
      <c r="AD13" s="2" t="b">
        <v>1</v>
      </c>
      <c r="AE13" s="2" t="s">
        <v>47</v>
      </c>
      <c r="AF13" s="2">
        <v>479</v>
      </c>
      <c r="AG13" s="2">
        <f>479+1300</f>
        <v>1779</v>
      </c>
    </row>
    <row r="14" spans="1:33" x14ac:dyDescent="0.3">
      <c r="A14" s="11"/>
      <c r="B14" s="1"/>
      <c r="C14" s="1"/>
      <c r="D14" s="1"/>
      <c r="E14" s="1"/>
      <c r="AD14" s="2" t="b">
        <v>1</v>
      </c>
      <c r="AE14" s="2" t="s">
        <v>48</v>
      </c>
      <c r="AF14" s="2">
        <v>1300</v>
      </c>
    </row>
    <row r="15" spans="1:33" x14ac:dyDescent="0.3">
      <c r="A15" s="69"/>
      <c r="B15" s="68" t="s">
        <v>2</v>
      </c>
      <c r="C15" s="68"/>
      <c r="D15" s="68" t="s">
        <v>3</v>
      </c>
      <c r="E15" s="68"/>
    </row>
    <row r="16" spans="1:33" x14ac:dyDescent="0.3">
      <c r="A16" s="70"/>
      <c r="B16" s="13" t="s">
        <v>0</v>
      </c>
      <c r="C16" s="13" t="s">
        <v>1</v>
      </c>
      <c r="D16" s="13" t="s">
        <v>0</v>
      </c>
      <c r="E16" s="13" t="s">
        <v>1</v>
      </c>
    </row>
    <row r="17" spans="1:32" x14ac:dyDescent="0.3">
      <c r="A17" s="13" t="s">
        <v>24</v>
      </c>
      <c r="B17" s="15">
        <v>4.9177921852789597</v>
      </c>
      <c r="C17" s="15">
        <v>4.79893226412704</v>
      </c>
      <c r="D17" s="15">
        <v>4.9218431280884998</v>
      </c>
      <c r="E17" s="15">
        <v>4.78148212589055</v>
      </c>
      <c r="AE17" s="2">
        <f>479/1779</f>
        <v>0.26925238898257448</v>
      </c>
      <c r="AF17" s="2">
        <f>891/2749</f>
        <v>0.32411786104037832</v>
      </c>
    </row>
    <row r="18" spans="1:32" x14ac:dyDescent="0.3">
      <c r="A18" s="13" t="s">
        <v>25</v>
      </c>
      <c r="B18" s="16">
        <v>4.8659740193816301</v>
      </c>
      <c r="C18" s="16">
        <v>4.63730480294124</v>
      </c>
      <c r="D18" s="15">
        <v>4.8306759904046004</v>
      </c>
      <c r="E18" s="15">
        <v>4.60508342091721</v>
      </c>
    </row>
    <row r="19" spans="1:32" x14ac:dyDescent="0.3">
      <c r="A19" s="17" t="s">
        <v>26</v>
      </c>
      <c r="B19" s="15">
        <v>4.9351947797372198</v>
      </c>
      <c r="C19" s="15">
        <v>4.7849247408496396</v>
      </c>
      <c r="D19" s="15">
        <v>4.9324821512964201</v>
      </c>
      <c r="E19" s="15">
        <v>4.7773197134340801</v>
      </c>
    </row>
    <row r="20" spans="1:32" x14ac:dyDescent="0.3">
      <c r="A20" s="13" t="s">
        <v>27</v>
      </c>
      <c r="B20" s="15">
        <v>4.8791145127103901</v>
      </c>
      <c r="C20" s="15">
        <v>4.8109172186757299</v>
      </c>
      <c r="D20" s="15">
        <v>4.8733456471616696</v>
      </c>
      <c r="E20" s="15">
        <v>4.7975087212310497</v>
      </c>
      <c r="S20" s="18" t="s">
        <v>34</v>
      </c>
    </row>
    <row r="21" spans="1:32" x14ac:dyDescent="0.3">
      <c r="A21" s="13" t="s">
        <v>28</v>
      </c>
      <c r="B21" s="15">
        <v>4.8741912512458301</v>
      </c>
      <c r="C21" s="15">
        <v>4.6307979511202202</v>
      </c>
      <c r="D21" s="15">
        <v>4.8657497336267799</v>
      </c>
      <c r="E21" s="15">
        <v>4.5619023239219603</v>
      </c>
    </row>
    <row r="22" spans="1:32" x14ac:dyDescent="0.3">
      <c r="A22" s="13" t="s">
        <v>29</v>
      </c>
      <c r="B22" s="15">
        <v>4.7831523125681104</v>
      </c>
      <c r="C22" s="15">
        <v>4.5935606840973398</v>
      </c>
      <c r="D22" s="15">
        <v>4.8009163002430197</v>
      </c>
      <c r="E22" s="15">
        <v>4.6265898661293399</v>
      </c>
    </row>
    <row r="23" spans="1:32" x14ac:dyDescent="0.3">
      <c r="A23" s="14" t="s">
        <v>10</v>
      </c>
      <c r="B23" s="15">
        <f>AVERAGE(B17:B22)</f>
        <v>4.8759031768203567</v>
      </c>
      <c r="C23" s="15">
        <f t="shared" ref="C23:E23" si="0">AVERAGE(C17:C22)</f>
        <v>4.7094062769685356</v>
      </c>
      <c r="D23" s="15">
        <f t="shared" si="0"/>
        <v>4.8708354918034988</v>
      </c>
      <c r="E23" s="15">
        <f t="shared" si="0"/>
        <v>4.6916476952540309</v>
      </c>
    </row>
    <row r="24" spans="1:32" x14ac:dyDescent="0.3">
      <c r="E24" s="1"/>
      <c r="F24" s="1"/>
    </row>
    <row r="25" spans="1:32" x14ac:dyDescent="0.3">
      <c r="E25" s="1"/>
      <c r="F25" s="1"/>
    </row>
    <row r="26" spans="1:32" x14ac:dyDescent="0.3">
      <c r="A26" s="69"/>
      <c r="B26" s="68" t="s">
        <v>2</v>
      </c>
      <c r="C26" s="68"/>
      <c r="D26" s="68" t="s">
        <v>3</v>
      </c>
      <c r="E26" s="68"/>
      <c r="F26" s="1"/>
    </row>
    <row r="27" spans="1:32" x14ac:dyDescent="0.3">
      <c r="A27" s="70"/>
      <c r="B27" s="13" t="s">
        <v>0</v>
      </c>
      <c r="C27" s="13" t="s">
        <v>1</v>
      </c>
      <c r="D27" s="13" t="s">
        <v>0</v>
      </c>
      <c r="E27" s="13" t="s">
        <v>1</v>
      </c>
      <c r="F27" s="1"/>
    </row>
    <row r="28" spans="1:32" x14ac:dyDescent="0.3">
      <c r="A28" s="13" t="s">
        <v>31</v>
      </c>
      <c r="B28" s="15">
        <v>3</v>
      </c>
      <c r="C28" s="15">
        <v>3</v>
      </c>
      <c r="D28" s="15">
        <v>3</v>
      </c>
      <c r="E28" s="15">
        <v>3</v>
      </c>
    </row>
    <row r="29" spans="1:32" x14ac:dyDescent="0.3">
      <c r="A29" s="13" t="s">
        <v>32</v>
      </c>
      <c r="B29" s="15">
        <v>1.55616272009715</v>
      </c>
      <c r="C29" s="15">
        <v>1.6419656786271499</v>
      </c>
      <c r="D29" s="15">
        <v>1.49163790814972</v>
      </c>
      <c r="E29" s="15">
        <v>1.4381340665592099</v>
      </c>
    </row>
    <row r="30" spans="1:32" x14ac:dyDescent="0.3">
      <c r="A30" s="13" t="s">
        <v>33</v>
      </c>
      <c r="B30" s="15">
        <v>1.8820861678004499</v>
      </c>
      <c r="C30" s="15">
        <v>1.91527931927488</v>
      </c>
      <c r="D30" s="15">
        <v>1.76374036309376</v>
      </c>
      <c r="E30" s="15">
        <v>1.6545027549453499</v>
      </c>
    </row>
    <row r="33" spans="1:4" x14ac:dyDescent="0.3">
      <c r="A33" s="3" t="s">
        <v>14</v>
      </c>
      <c r="B33" s="2" t="s">
        <v>45</v>
      </c>
      <c r="C33" s="2" t="s">
        <v>46</v>
      </c>
    </row>
    <row r="34" spans="1:4" x14ac:dyDescent="0.3">
      <c r="A34" s="3" t="b">
        <v>0</v>
      </c>
      <c r="B34" s="2" t="s">
        <v>47</v>
      </c>
      <c r="C34" s="2">
        <v>3253</v>
      </c>
    </row>
    <row r="35" spans="1:4" x14ac:dyDescent="0.3">
      <c r="A35" s="3" t="b">
        <v>0</v>
      </c>
      <c r="B35" s="2" t="s">
        <v>48</v>
      </c>
      <c r="C35" s="2">
        <v>8093</v>
      </c>
    </row>
    <row r="36" spans="1:4" x14ac:dyDescent="0.3">
      <c r="A36" s="3" t="b">
        <v>1</v>
      </c>
      <c r="B36" s="2" t="s">
        <v>47</v>
      </c>
      <c r="C36" s="2">
        <v>951</v>
      </c>
    </row>
    <row r="37" spans="1:4" x14ac:dyDescent="0.3">
      <c r="A37" s="3" t="b">
        <v>1</v>
      </c>
      <c r="B37" s="2" t="s">
        <v>48</v>
      </c>
      <c r="C37" s="2">
        <v>3115</v>
      </c>
    </row>
    <row r="41" spans="1:4" x14ac:dyDescent="0.3">
      <c r="A41" s="67" t="s">
        <v>2</v>
      </c>
      <c r="B41" s="67"/>
      <c r="C41" s="67" t="s">
        <v>3</v>
      </c>
      <c r="D41" s="67"/>
    </row>
    <row r="42" spans="1:4" x14ac:dyDescent="0.3">
      <c r="A42" s="5" t="s">
        <v>0</v>
      </c>
      <c r="B42" s="5" t="s">
        <v>1</v>
      </c>
      <c r="C42" s="5" t="s">
        <v>0</v>
      </c>
      <c r="D42" s="5" t="s">
        <v>1</v>
      </c>
    </row>
    <row r="43" spans="1:4" x14ac:dyDescent="0.3">
      <c r="A43" s="6">
        <v>1228</v>
      </c>
      <c r="B43" s="6">
        <v>1898</v>
      </c>
      <c r="C43" s="6">
        <v>2353</v>
      </c>
      <c r="D43" s="6">
        <v>7616</v>
      </c>
    </row>
  </sheetData>
  <mergeCells count="13">
    <mergeCell ref="A41:B41"/>
    <mergeCell ref="C41:D41"/>
    <mergeCell ref="Y8:Z8"/>
    <mergeCell ref="B26:C26"/>
    <mergeCell ref="D26:E26"/>
    <mergeCell ref="A26:A27"/>
    <mergeCell ref="B1:C1"/>
    <mergeCell ref="D1:E1"/>
    <mergeCell ref="B15:C15"/>
    <mergeCell ref="D15:E15"/>
    <mergeCell ref="A15:A16"/>
    <mergeCell ref="B7:C7"/>
    <mergeCell ref="D7:E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zoomScale="83" workbookViewId="0">
      <selection activeCell="F26" sqref="F26"/>
    </sheetView>
  </sheetViews>
  <sheetFormatPr defaultRowHeight="14.4" x14ac:dyDescent="0.3"/>
  <cols>
    <col min="1" max="1" width="14.6640625" bestFit="1" customWidth="1"/>
    <col min="8" max="8" width="15.88671875" bestFit="1" customWidth="1"/>
    <col min="9" max="9" width="7.33203125" bestFit="1" customWidth="1"/>
    <col min="10" max="10" width="15.88671875" bestFit="1" customWidth="1"/>
    <col min="12" max="12" width="11.21875" bestFit="1" customWidth="1"/>
  </cols>
  <sheetData>
    <row r="1" spans="1:12" x14ac:dyDescent="0.3">
      <c r="A1" s="5"/>
      <c r="B1" s="67" t="s">
        <v>2</v>
      </c>
      <c r="C1" s="67"/>
      <c r="D1" s="67" t="s">
        <v>3</v>
      </c>
      <c r="E1" s="67"/>
      <c r="H1" s="67" t="s">
        <v>3</v>
      </c>
      <c r="I1" s="67"/>
    </row>
    <row r="2" spans="1:12" x14ac:dyDescent="0.3">
      <c r="A2" s="5"/>
      <c r="B2" s="5" t="s">
        <v>0</v>
      </c>
      <c r="C2" s="5" t="s">
        <v>1</v>
      </c>
      <c r="D2" s="5" t="s">
        <v>0</v>
      </c>
      <c r="E2" s="5" t="s">
        <v>1</v>
      </c>
      <c r="H2" t="s">
        <v>14</v>
      </c>
      <c r="I2" t="s">
        <v>49</v>
      </c>
      <c r="J2" t="s">
        <v>50</v>
      </c>
    </row>
    <row r="3" spans="1:12" x14ac:dyDescent="0.3">
      <c r="A3" s="5" t="s">
        <v>4</v>
      </c>
      <c r="B3" s="61">
        <v>98.800773694390699</v>
      </c>
      <c r="C3" s="61">
        <v>90.9769230769231</v>
      </c>
      <c r="D3" s="61">
        <v>98.086038961038994</v>
      </c>
      <c r="E3" s="61">
        <v>84.762558502340099</v>
      </c>
      <c r="H3" t="b">
        <v>0</v>
      </c>
      <c r="I3">
        <v>5745</v>
      </c>
      <c r="J3">
        <v>1871</v>
      </c>
    </row>
    <row r="4" spans="1:12" x14ac:dyDescent="0.3">
      <c r="A4" s="5" t="s">
        <v>5</v>
      </c>
      <c r="B4" s="61">
        <v>90.594032549728794</v>
      </c>
      <c r="C4" s="61">
        <v>80.890612878200201</v>
      </c>
      <c r="D4" s="61">
        <v>86.303670186023098</v>
      </c>
      <c r="E4" s="61">
        <v>74.400668286755803</v>
      </c>
      <c r="H4" t="b">
        <v>1</v>
      </c>
      <c r="I4">
        <v>2222</v>
      </c>
      <c r="J4">
        <v>131</v>
      </c>
    </row>
    <row r="7" spans="1:12" x14ac:dyDescent="0.3">
      <c r="A7" s="10"/>
      <c r="B7" s="67" t="s">
        <v>2</v>
      </c>
      <c r="C7" s="67"/>
      <c r="D7" s="67" t="s">
        <v>3</v>
      </c>
      <c r="E7" s="67"/>
      <c r="J7" s="67" t="s">
        <v>2</v>
      </c>
      <c r="K7" s="67"/>
    </row>
    <row r="8" spans="1:12" x14ac:dyDescent="0.3">
      <c r="B8" s="5" t="s">
        <v>0</v>
      </c>
      <c r="C8" s="5" t="s">
        <v>1</v>
      </c>
      <c r="D8" s="5" t="s">
        <v>0</v>
      </c>
      <c r="E8" s="5" t="s">
        <v>1</v>
      </c>
      <c r="J8" t="s">
        <v>14</v>
      </c>
      <c r="K8" t="s">
        <v>49</v>
      </c>
      <c r="L8" t="s">
        <v>50</v>
      </c>
    </row>
    <row r="9" spans="1:12" x14ac:dyDescent="0.3">
      <c r="A9" s="10" t="s">
        <v>7</v>
      </c>
      <c r="B9" s="9">
        <v>0.96416938110749195</v>
      </c>
      <c r="C9" s="9">
        <v>0.83403582718651215</v>
      </c>
      <c r="D9" s="9">
        <v>0.94432639184020395</v>
      </c>
      <c r="E9" s="9">
        <v>0.75433298319327702</v>
      </c>
    </row>
    <row r="10" spans="1:12" x14ac:dyDescent="0.3">
      <c r="J10" t="b">
        <v>0</v>
      </c>
      <c r="K10">
        <v>1583</v>
      </c>
      <c r="L10">
        <v>315</v>
      </c>
    </row>
    <row r="11" spans="1:12" x14ac:dyDescent="0.3">
      <c r="J11" t="b">
        <v>1</v>
      </c>
      <c r="K11">
        <v>1184</v>
      </c>
      <c r="L11">
        <v>44</v>
      </c>
    </row>
  </sheetData>
  <mergeCells count="6">
    <mergeCell ref="B1:C1"/>
    <mergeCell ref="D1:E1"/>
    <mergeCell ref="H1:I1"/>
    <mergeCell ref="J7:K7"/>
    <mergeCell ref="B7:C7"/>
    <mergeCell ref="D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"/>
  <sheetViews>
    <sheetView zoomScale="63" workbookViewId="0">
      <selection activeCell="D9" sqref="D9:E9"/>
    </sheetView>
  </sheetViews>
  <sheetFormatPr defaultRowHeight="14.4" x14ac:dyDescent="0.3"/>
  <cols>
    <col min="1" max="1" width="18.21875" style="2" bestFit="1" customWidth="1"/>
    <col min="2" max="5" width="11" style="2" bestFit="1" customWidth="1"/>
    <col min="6" max="16384" width="8.88671875" style="2"/>
  </cols>
  <sheetData>
    <row r="1" spans="1:5" x14ac:dyDescent="0.3">
      <c r="A1" s="6"/>
      <c r="B1" s="67" t="s">
        <v>2</v>
      </c>
      <c r="C1" s="67"/>
      <c r="D1" s="67" t="s">
        <v>3</v>
      </c>
      <c r="E1" s="67"/>
    </row>
    <row r="2" spans="1:5" s="3" customFormat="1" x14ac:dyDescent="0.3">
      <c r="A2" s="5"/>
      <c r="B2" s="5" t="s">
        <v>0</v>
      </c>
      <c r="C2" s="5" t="s">
        <v>1</v>
      </c>
      <c r="D2" s="5" t="s">
        <v>0</v>
      </c>
      <c r="E2" s="5" t="s">
        <v>1</v>
      </c>
    </row>
    <row r="3" spans="1:5" x14ac:dyDescent="0.3">
      <c r="A3" s="5" t="s">
        <v>11</v>
      </c>
      <c r="B3" s="12">
        <f>42145/164536</f>
        <v>0.25614455195215635</v>
      </c>
      <c r="C3" s="12">
        <f>20276/164536</f>
        <v>0.12323139009092235</v>
      </c>
      <c r="D3" s="12">
        <f>80049/400886</f>
        <v>0.19968020833853015</v>
      </c>
      <c r="E3" s="12">
        <f>66814/400886</f>
        <v>0.16666583517508718</v>
      </c>
    </row>
    <row r="4" spans="1:5" x14ac:dyDescent="0.3">
      <c r="A4" s="5"/>
      <c r="B4" s="12"/>
      <c r="C4" s="12"/>
      <c r="D4" s="12"/>
      <c r="E4" s="12"/>
    </row>
    <row r="7" spans="1:5" x14ac:dyDescent="0.3">
      <c r="A7" s="6"/>
      <c r="B7" s="67" t="s">
        <v>2</v>
      </c>
      <c r="C7" s="67"/>
      <c r="D7" s="67" t="s">
        <v>3</v>
      </c>
      <c r="E7" s="67"/>
    </row>
    <row r="8" spans="1:5" x14ac:dyDescent="0.3">
      <c r="A8" s="5"/>
      <c r="B8" s="5" t="s">
        <v>0</v>
      </c>
      <c r="C8" s="5" t="s">
        <v>1</v>
      </c>
      <c r="D8" s="5" t="s">
        <v>0</v>
      </c>
      <c r="E8" s="5" t="s">
        <v>1</v>
      </c>
    </row>
    <row r="9" spans="1:5" x14ac:dyDescent="0.3">
      <c r="A9" s="5" t="s">
        <v>11</v>
      </c>
      <c r="B9" s="60">
        <v>42145</v>
      </c>
      <c r="C9" s="60">
        <v>20276</v>
      </c>
      <c r="D9" s="60">
        <v>80049</v>
      </c>
      <c r="E9" s="60">
        <v>66814</v>
      </c>
    </row>
    <row r="10" spans="1:5" x14ac:dyDescent="0.3">
      <c r="A10" s="5"/>
      <c r="B10" s="12"/>
      <c r="C10" s="12"/>
      <c r="D10" s="12"/>
      <c r="E10" s="12"/>
    </row>
    <row r="14" spans="1:5" x14ac:dyDescent="0.3">
      <c r="A14" s="6"/>
      <c r="B14" s="67" t="s">
        <v>2</v>
      </c>
      <c r="C14" s="67"/>
      <c r="D14" s="67" t="s">
        <v>3</v>
      </c>
      <c r="E14" s="67"/>
    </row>
    <row r="15" spans="1:5" x14ac:dyDescent="0.3">
      <c r="A15" s="5"/>
      <c r="B15" s="5" t="s">
        <v>0</v>
      </c>
      <c r="C15" s="5" t="s">
        <v>1</v>
      </c>
      <c r="D15" s="5" t="s">
        <v>0</v>
      </c>
      <c r="E15" s="5" t="s">
        <v>1</v>
      </c>
    </row>
    <row r="16" spans="1:5" x14ac:dyDescent="0.3">
      <c r="A16" s="5" t="s">
        <v>12</v>
      </c>
      <c r="B16" s="9">
        <f>308/164536</f>
        <v>1.8719307628725628E-3</v>
      </c>
      <c r="C16" s="9">
        <f>569/164536</f>
        <v>3.4582097534885982E-3</v>
      </c>
      <c r="D16" s="9">
        <f>651/400886</f>
        <v>1.6239030547337647E-3</v>
      </c>
      <c r="E16" s="9">
        <f>2301/400886</f>
        <v>5.7397863731833984E-3</v>
      </c>
    </row>
    <row r="18" spans="1:5" x14ac:dyDescent="0.3">
      <c r="A18" s="6"/>
      <c r="B18" s="67" t="s">
        <v>2</v>
      </c>
      <c r="C18" s="67"/>
      <c r="D18" s="67" t="s">
        <v>3</v>
      </c>
      <c r="E18" s="67"/>
    </row>
    <row r="19" spans="1:5" x14ac:dyDescent="0.3">
      <c r="A19" s="5"/>
      <c r="B19" s="5" t="s">
        <v>0</v>
      </c>
      <c r="C19" s="5" t="s">
        <v>1</v>
      </c>
      <c r="D19" s="5" t="s">
        <v>0</v>
      </c>
      <c r="E19" s="5" t="s">
        <v>1</v>
      </c>
    </row>
    <row r="20" spans="1:5" x14ac:dyDescent="0.3">
      <c r="A20" s="5" t="s">
        <v>12</v>
      </c>
      <c r="B20" s="60">
        <v>308</v>
      </c>
      <c r="C20" s="60">
        <v>569</v>
      </c>
      <c r="D20" s="60">
        <v>651</v>
      </c>
      <c r="E20" s="60">
        <v>2301</v>
      </c>
    </row>
  </sheetData>
  <mergeCells count="8">
    <mergeCell ref="B14:C14"/>
    <mergeCell ref="D14:E14"/>
    <mergeCell ref="B1:C1"/>
    <mergeCell ref="D1:E1"/>
    <mergeCell ref="B18:C18"/>
    <mergeCell ref="D18:E18"/>
    <mergeCell ref="B7:C7"/>
    <mergeCell ref="D7:E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68" workbookViewId="0">
      <selection activeCell="A10" sqref="A10:D12"/>
    </sheetView>
  </sheetViews>
  <sheetFormatPr defaultRowHeight="14.4" x14ac:dyDescent="0.3"/>
  <cols>
    <col min="1" max="1" width="16.109375" style="2" bestFit="1" customWidth="1"/>
    <col min="2" max="2" width="23.44140625" style="2" bestFit="1" customWidth="1"/>
    <col min="3" max="4" width="10.77734375" style="2" bestFit="1" customWidth="1"/>
    <col min="5" max="5" width="7.6640625" style="2" bestFit="1" customWidth="1"/>
    <col min="6" max="16384" width="8.88671875" style="2"/>
  </cols>
  <sheetData>
    <row r="1" spans="1:5" x14ac:dyDescent="0.3">
      <c r="A1" s="6"/>
      <c r="B1" s="71" t="s">
        <v>2</v>
      </c>
      <c r="C1" s="71"/>
      <c r="D1" s="71" t="s">
        <v>3</v>
      </c>
      <c r="E1" s="71"/>
    </row>
    <row r="2" spans="1:5" s="3" customFormat="1" x14ac:dyDescent="0.3">
      <c r="A2" s="5"/>
      <c r="B2" s="5" t="s">
        <v>0</v>
      </c>
      <c r="C2" s="5" t="s">
        <v>1</v>
      </c>
      <c r="D2" s="5" t="s">
        <v>0</v>
      </c>
      <c r="E2" s="5" t="s">
        <v>1</v>
      </c>
    </row>
    <row r="3" spans="1:5" x14ac:dyDescent="0.3">
      <c r="A3" s="6"/>
      <c r="B3" s="6">
        <v>1063</v>
      </c>
      <c r="C3" s="6">
        <v>1495</v>
      </c>
      <c r="D3" s="6">
        <v>1672</v>
      </c>
      <c r="E3" s="6">
        <v>4426</v>
      </c>
    </row>
    <row r="4" spans="1:5" x14ac:dyDescent="0.3">
      <c r="A4" s="5" t="s">
        <v>13</v>
      </c>
      <c r="B4" s="9">
        <f>1063/1228</f>
        <v>0.86563517915309451</v>
      </c>
      <c r="C4" s="9">
        <f>1495/1898</f>
        <v>0.78767123287671237</v>
      </c>
      <c r="D4" s="9">
        <f>1672/2353</f>
        <v>0.71058223544411392</v>
      </c>
      <c r="E4" s="9">
        <f>4426/7616</f>
        <v>0.58114495798319332</v>
      </c>
    </row>
    <row r="10" spans="1:5" x14ac:dyDescent="0.3">
      <c r="A10" s="67" t="s">
        <v>2</v>
      </c>
      <c r="B10" s="67"/>
      <c r="C10" s="67" t="s">
        <v>3</v>
      </c>
      <c r="D10" s="67"/>
    </row>
    <row r="11" spans="1:5" x14ac:dyDescent="0.3">
      <c r="A11" s="5" t="s">
        <v>0</v>
      </c>
      <c r="B11" s="5" t="s">
        <v>1</v>
      </c>
      <c r="C11" s="5" t="s">
        <v>0</v>
      </c>
      <c r="D11" s="5" t="s">
        <v>1</v>
      </c>
    </row>
    <row r="12" spans="1:5" x14ac:dyDescent="0.3">
      <c r="A12" s="6">
        <v>1228</v>
      </c>
      <c r="B12" s="6">
        <v>1898</v>
      </c>
      <c r="C12" s="6">
        <v>2353</v>
      </c>
      <c r="D12" s="6">
        <v>7616</v>
      </c>
    </row>
  </sheetData>
  <mergeCells count="4">
    <mergeCell ref="B1:C1"/>
    <mergeCell ref="D1:E1"/>
    <mergeCell ref="A10:B10"/>
    <mergeCell ref="C10:D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7"/>
  <sheetViews>
    <sheetView topLeftCell="A4" zoomScale="85" zoomScaleNormal="85" workbookViewId="0">
      <selection activeCell="Q35" sqref="Q35:S37"/>
    </sheetView>
  </sheetViews>
  <sheetFormatPr defaultColWidth="9" defaultRowHeight="14.4" x14ac:dyDescent="0.3"/>
  <cols>
    <col min="1" max="1" width="15.88671875" style="3" bestFit="1" customWidth="1"/>
    <col min="2" max="2" width="13.6640625" style="2" bestFit="1" customWidth="1"/>
    <col min="3" max="3" width="14.6640625" style="2" bestFit="1" customWidth="1"/>
    <col min="4" max="4" width="5.44140625" style="2" bestFit="1" customWidth="1"/>
    <col min="5" max="5" width="9" style="2"/>
    <col min="6" max="7" width="15.88671875" style="2" bestFit="1" customWidth="1"/>
    <col min="8" max="8" width="15.88671875" style="3" bestFit="1" customWidth="1"/>
    <col min="9" max="9" width="12" style="2" bestFit="1" customWidth="1"/>
    <col min="10" max="10" width="7" style="2" customWidth="1"/>
    <col min="11" max="11" width="5.44140625" style="2" bestFit="1" customWidth="1"/>
    <col min="12" max="13" width="11.109375" style="2" bestFit="1" customWidth="1"/>
    <col min="14" max="16384" width="9" style="2"/>
  </cols>
  <sheetData>
    <row r="1" spans="1:21" s="3" customFormat="1" x14ac:dyDescent="0.3">
      <c r="A1" s="11"/>
      <c r="B1" s="11"/>
      <c r="C1" s="11"/>
      <c r="D1" s="11"/>
      <c r="G1" s="4" t="s">
        <v>15</v>
      </c>
      <c r="H1" s="4" t="s">
        <v>16</v>
      </c>
    </row>
    <row r="2" spans="1:21" x14ac:dyDescent="0.3">
      <c r="A2" s="11"/>
      <c r="B2" s="1"/>
      <c r="C2" s="1"/>
      <c r="D2" s="1"/>
      <c r="G2" s="6" t="s">
        <v>37</v>
      </c>
      <c r="H2" s="6" t="s">
        <v>37</v>
      </c>
    </row>
    <row r="3" spans="1:21" x14ac:dyDescent="0.3">
      <c r="A3" s="11"/>
      <c r="B3" s="1"/>
      <c r="C3" s="1"/>
      <c r="D3" s="1"/>
      <c r="G3" s="6">
        <v>1653453</v>
      </c>
      <c r="H3" s="6">
        <v>5627194</v>
      </c>
    </row>
    <row r="5" spans="1:21" ht="15" thickBot="1" x14ac:dyDescent="0.35">
      <c r="E5" s="1"/>
    </row>
    <row r="6" spans="1:21" x14ac:dyDescent="0.3">
      <c r="A6" s="19"/>
      <c r="B6" s="20"/>
      <c r="C6" s="20"/>
      <c r="D6" s="21"/>
      <c r="F6" s="28"/>
      <c r="G6" s="29"/>
      <c r="H6" s="20"/>
      <c r="I6" s="21"/>
    </row>
    <row r="7" spans="1:21" x14ac:dyDescent="0.3">
      <c r="A7" s="22"/>
      <c r="B7" s="4" t="s">
        <v>16</v>
      </c>
      <c r="C7" s="1"/>
      <c r="D7" s="23"/>
      <c r="F7" s="30"/>
      <c r="G7" s="11"/>
      <c r="H7" s="1"/>
      <c r="I7" s="23"/>
    </row>
    <row r="8" spans="1:21" x14ac:dyDescent="0.3">
      <c r="A8" s="22"/>
      <c r="B8" s="11" t="s">
        <v>35</v>
      </c>
      <c r="C8" s="11" t="s">
        <v>35</v>
      </c>
      <c r="D8" s="23"/>
      <c r="F8" s="30"/>
      <c r="G8" s="4" t="s">
        <v>16</v>
      </c>
      <c r="H8" s="1"/>
      <c r="I8" s="23"/>
      <c r="Q8" s="36"/>
      <c r="R8" s="37"/>
      <c r="S8" s="36"/>
      <c r="T8" s="36"/>
      <c r="U8" s="36"/>
    </row>
    <row r="9" spans="1:21" ht="15" thickBot="1" x14ac:dyDescent="0.35">
      <c r="A9" s="22" t="s">
        <v>39</v>
      </c>
      <c r="B9" s="1" t="b">
        <v>1</v>
      </c>
      <c r="C9" s="1" t="b">
        <v>0</v>
      </c>
      <c r="D9" s="23"/>
      <c r="F9" s="30"/>
      <c r="G9" s="11"/>
      <c r="H9" s="1"/>
      <c r="I9" s="23"/>
      <c r="Q9" s="36"/>
      <c r="R9" s="37"/>
      <c r="S9" s="36"/>
      <c r="T9" s="36"/>
      <c r="U9" s="36"/>
    </row>
    <row r="10" spans="1:21" x14ac:dyDescent="0.3">
      <c r="A10" s="22">
        <v>2022</v>
      </c>
      <c r="B10" s="24">
        <v>166</v>
      </c>
      <c r="C10" s="24">
        <v>188</v>
      </c>
      <c r="D10" s="23"/>
      <c r="F10" s="33" t="s">
        <v>38</v>
      </c>
      <c r="G10" s="29" t="s">
        <v>39</v>
      </c>
      <c r="H10" s="20" t="s">
        <v>44</v>
      </c>
      <c r="I10" s="21" t="s">
        <v>22</v>
      </c>
      <c r="Q10" s="36"/>
      <c r="R10" s="37"/>
      <c r="S10" s="37"/>
      <c r="T10" s="37"/>
      <c r="U10" s="37"/>
    </row>
    <row r="11" spans="1:21" x14ac:dyDescent="0.3">
      <c r="A11" s="22">
        <v>2023</v>
      </c>
      <c r="B11" s="24">
        <v>153</v>
      </c>
      <c r="C11" s="1">
        <v>165</v>
      </c>
      <c r="D11" s="23"/>
      <c r="F11" s="34" t="b">
        <v>0</v>
      </c>
      <c r="G11" s="11">
        <v>2022</v>
      </c>
      <c r="H11" s="1">
        <v>705046</v>
      </c>
      <c r="I11" s="23">
        <v>2051427</v>
      </c>
      <c r="Q11" s="36"/>
      <c r="R11" s="37"/>
      <c r="S11" s="36"/>
      <c r="T11" s="36"/>
      <c r="U11" s="36"/>
    </row>
    <row r="12" spans="1:21" ht="15" thickBot="1" x14ac:dyDescent="0.35">
      <c r="A12" s="22"/>
      <c r="B12" s="1"/>
      <c r="C12" s="1"/>
      <c r="D12" s="23"/>
      <c r="F12" s="34" t="b">
        <v>1</v>
      </c>
      <c r="G12" s="11">
        <v>2022</v>
      </c>
      <c r="H12" s="1">
        <v>491506</v>
      </c>
      <c r="I12" s="23">
        <v>1235301</v>
      </c>
      <c r="Q12" s="36"/>
      <c r="R12" s="37"/>
      <c r="S12" s="36"/>
      <c r="T12" s="36"/>
      <c r="U12" s="36"/>
    </row>
    <row r="13" spans="1:21" x14ac:dyDescent="0.3">
      <c r="A13" s="72" t="s">
        <v>36</v>
      </c>
      <c r="B13" s="73"/>
      <c r="C13" s="74"/>
      <c r="D13" s="23"/>
      <c r="F13" s="34" t="b">
        <v>0</v>
      </c>
      <c r="G13" s="11">
        <v>2023</v>
      </c>
      <c r="H13" s="1">
        <v>195331</v>
      </c>
      <c r="I13" s="23">
        <v>625865</v>
      </c>
      <c r="Q13" s="37"/>
      <c r="R13" s="37"/>
      <c r="S13" s="36"/>
      <c r="T13" s="36"/>
      <c r="U13" s="36"/>
    </row>
    <row r="14" spans="1:21" ht="15" thickBot="1" x14ac:dyDescent="0.35">
      <c r="A14" s="75"/>
      <c r="B14" s="76"/>
      <c r="C14" s="77"/>
      <c r="D14" s="23"/>
      <c r="F14" s="35" t="b">
        <v>1</v>
      </c>
      <c r="G14" s="32">
        <v>2023</v>
      </c>
      <c r="H14" s="26">
        <v>91852</v>
      </c>
      <c r="I14" s="27">
        <v>228676</v>
      </c>
      <c r="Q14" s="36"/>
      <c r="R14" s="37"/>
      <c r="S14" s="36"/>
      <c r="T14" s="36"/>
      <c r="U14" s="36"/>
    </row>
    <row r="15" spans="1:21" x14ac:dyDescent="0.3">
      <c r="A15" s="22"/>
      <c r="B15" s="1"/>
      <c r="C15" s="1"/>
      <c r="D15" s="23"/>
      <c r="F15" s="30"/>
      <c r="G15" s="11"/>
      <c r="H15" s="1"/>
      <c r="I15" s="23"/>
      <c r="Q15" s="36"/>
      <c r="R15" s="37"/>
      <c r="S15" s="36"/>
      <c r="T15" s="36"/>
      <c r="U15" s="36"/>
    </row>
    <row r="16" spans="1:21" x14ac:dyDescent="0.3">
      <c r="A16" s="22"/>
      <c r="B16" s="1"/>
      <c r="C16" s="1"/>
      <c r="D16" s="23"/>
      <c r="F16" s="30"/>
      <c r="G16" s="11"/>
      <c r="H16" s="1"/>
      <c r="I16" s="23"/>
      <c r="Q16" s="36"/>
      <c r="R16" s="36"/>
      <c r="S16" s="36"/>
      <c r="T16" s="36"/>
      <c r="U16" s="36"/>
    </row>
    <row r="17" spans="1:21" x14ac:dyDescent="0.3">
      <c r="A17" s="22"/>
      <c r="B17" s="1"/>
      <c r="C17" s="1"/>
      <c r="D17" s="23"/>
      <c r="F17" s="30"/>
      <c r="G17" s="11"/>
      <c r="H17" s="1"/>
      <c r="I17" s="23"/>
      <c r="Q17" s="36"/>
      <c r="R17" s="36"/>
      <c r="S17" s="36"/>
      <c r="T17" s="36"/>
      <c r="U17" s="36"/>
    </row>
    <row r="18" spans="1:21" ht="18" x14ac:dyDescent="0.35">
      <c r="A18" s="22"/>
      <c r="B18" s="48" t="s">
        <v>40</v>
      </c>
      <c r="C18" s="1"/>
      <c r="D18" s="23"/>
      <c r="F18" s="30"/>
      <c r="G18" s="4" t="s">
        <v>40</v>
      </c>
      <c r="H18" s="1"/>
      <c r="I18" s="23"/>
    </row>
    <row r="19" spans="1:21" ht="15" thickBot="1" x14ac:dyDescent="0.35">
      <c r="A19" s="22"/>
      <c r="B19" s="1" t="s">
        <v>35</v>
      </c>
      <c r="C19" s="1" t="s">
        <v>35</v>
      </c>
      <c r="D19" s="23"/>
      <c r="F19" s="30"/>
      <c r="G19" s="11"/>
      <c r="H19" s="1"/>
      <c r="I19" s="23"/>
    </row>
    <row r="20" spans="1:21" x14ac:dyDescent="0.3">
      <c r="A20" s="22" t="s">
        <v>39</v>
      </c>
      <c r="B20" s="1" t="b">
        <v>1</v>
      </c>
      <c r="C20" s="1" t="b">
        <v>0</v>
      </c>
      <c r="D20" s="23"/>
      <c r="F20" s="45" t="s">
        <v>38</v>
      </c>
      <c r="G20" s="38" t="s">
        <v>39</v>
      </c>
      <c r="H20" s="39" t="s">
        <v>41</v>
      </c>
      <c r="I20" s="40" t="s">
        <v>22</v>
      </c>
    </row>
    <row r="21" spans="1:21" x14ac:dyDescent="0.3">
      <c r="A21" s="22">
        <v>2022</v>
      </c>
      <c r="B21" s="24">
        <v>238</v>
      </c>
      <c r="C21" s="1">
        <v>279</v>
      </c>
      <c r="D21" s="23"/>
      <c r="F21" s="46" t="b">
        <v>0</v>
      </c>
      <c r="G21" s="5">
        <v>2022</v>
      </c>
      <c r="H21" s="6">
        <v>338433</v>
      </c>
      <c r="I21" s="41">
        <v>515223</v>
      </c>
    </row>
    <row r="22" spans="1:21" x14ac:dyDescent="0.3">
      <c r="A22" s="22">
        <v>2023</v>
      </c>
      <c r="B22" s="24">
        <v>205</v>
      </c>
      <c r="C22" s="1">
        <v>264</v>
      </c>
      <c r="D22" s="23"/>
      <c r="F22" s="46" t="b">
        <v>1</v>
      </c>
      <c r="G22" s="5">
        <v>2022</v>
      </c>
      <c r="H22" s="6">
        <v>181333</v>
      </c>
      <c r="I22" s="41">
        <v>283879</v>
      </c>
    </row>
    <row r="23" spans="1:21" x14ac:dyDescent="0.3">
      <c r="A23" s="22"/>
      <c r="B23" s="1"/>
      <c r="C23" s="1"/>
      <c r="D23" s="23"/>
      <c r="F23" s="46" t="b">
        <v>0</v>
      </c>
      <c r="G23" s="5">
        <v>2023</v>
      </c>
      <c r="H23" s="6">
        <v>89645</v>
      </c>
      <c r="I23" s="41">
        <v>148157</v>
      </c>
    </row>
    <row r="24" spans="1:21" ht="15" thickBot="1" x14ac:dyDescent="0.35">
      <c r="A24" s="25"/>
      <c r="B24" s="26"/>
      <c r="C24" s="26"/>
      <c r="D24" s="27"/>
      <c r="F24" s="47" t="b">
        <v>1</v>
      </c>
      <c r="G24" s="42">
        <v>2023</v>
      </c>
      <c r="H24" s="43">
        <v>39926</v>
      </c>
      <c r="I24" s="44">
        <v>56127</v>
      </c>
    </row>
    <row r="25" spans="1:21" ht="15" thickBot="1" x14ac:dyDescent="0.35">
      <c r="A25" s="25"/>
      <c r="B25" s="26"/>
      <c r="C25" s="26"/>
      <c r="D25" s="27"/>
      <c r="F25" s="31"/>
      <c r="G25" s="32"/>
      <c r="H25" s="26"/>
      <c r="I25" s="27"/>
    </row>
    <row r="29" spans="1:21" x14ac:dyDescent="0.3">
      <c r="K29" s="2" t="s">
        <v>57</v>
      </c>
      <c r="L29" s="2" t="s">
        <v>8</v>
      </c>
      <c r="M29" s="2" t="s">
        <v>1</v>
      </c>
      <c r="Q29" s="5" t="s">
        <v>57</v>
      </c>
      <c r="R29" s="5" t="s">
        <v>8</v>
      </c>
      <c r="S29" s="5" t="s">
        <v>1</v>
      </c>
    </row>
    <row r="30" spans="1:21" x14ac:dyDescent="0.3">
      <c r="K30" s="2" t="s">
        <v>58</v>
      </c>
      <c r="L30" s="1">
        <v>491506</v>
      </c>
      <c r="M30" s="23">
        <v>1235301</v>
      </c>
      <c r="O30" s="2">
        <f>SUM(H11:H12)</f>
        <v>1196552</v>
      </c>
      <c r="P30" s="2">
        <f>SUM(I11:I12)</f>
        <v>3286728</v>
      </c>
      <c r="Q30" s="5" t="s">
        <v>58</v>
      </c>
      <c r="R30" s="12">
        <f>L30/O30</f>
        <v>0.41076860846833235</v>
      </c>
      <c r="S30" s="12">
        <f>M30/P30</f>
        <v>0.37584521749289873</v>
      </c>
    </row>
    <row r="31" spans="1:21" x14ac:dyDescent="0.3">
      <c r="K31" s="2" t="s">
        <v>40</v>
      </c>
      <c r="L31" s="6">
        <v>181333</v>
      </c>
      <c r="M31" s="41">
        <v>283879</v>
      </c>
      <c r="O31" s="2">
        <f>SUM(H21:H22)</f>
        <v>519766</v>
      </c>
      <c r="P31" s="2">
        <f>SUM(I21:I22)</f>
        <v>799102</v>
      </c>
      <c r="Q31" s="5" t="s">
        <v>40</v>
      </c>
      <c r="R31" s="12">
        <f>L31/O31</f>
        <v>0.3488743011278152</v>
      </c>
      <c r="S31" s="12">
        <f>M31/P31</f>
        <v>0.3552475153359646</v>
      </c>
    </row>
    <row r="35" spans="11:19" x14ac:dyDescent="0.3">
      <c r="K35" s="2" t="s">
        <v>57</v>
      </c>
      <c r="L35" s="2" t="s">
        <v>8</v>
      </c>
      <c r="M35" s="2" t="s">
        <v>1</v>
      </c>
      <c r="Q35" s="5" t="s">
        <v>57</v>
      </c>
      <c r="R35" s="5" t="s">
        <v>8</v>
      </c>
      <c r="S35" s="5" t="s">
        <v>1</v>
      </c>
    </row>
    <row r="36" spans="11:19" ht="15" thickBot="1" x14ac:dyDescent="0.35">
      <c r="K36" s="2" t="s">
        <v>58</v>
      </c>
      <c r="L36" s="26">
        <v>91852</v>
      </c>
      <c r="M36" s="27">
        <v>228676</v>
      </c>
      <c r="O36" s="2">
        <f>SUM(H13:H14)</f>
        <v>287183</v>
      </c>
      <c r="P36" s="2">
        <f>SUM(I13:I14)</f>
        <v>854541</v>
      </c>
      <c r="Q36" s="5" t="s">
        <v>58</v>
      </c>
      <c r="R36" s="12">
        <f>L36/O36</f>
        <v>0.31983787341172704</v>
      </c>
      <c r="S36" s="12">
        <f>M36/P36</f>
        <v>0.26760096940930861</v>
      </c>
    </row>
    <row r="37" spans="11:19" ht="15" thickBot="1" x14ac:dyDescent="0.35">
      <c r="K37" s="2" t="s">
        <v>40</v>
      </c>
      <c r="L37" s="43">
        <v>39926</v>
      </c>
      <c r="M37" s="44">
        <v>56127</v>
      </c>
      <c r="O37" s="2">
        <f>SUM(H23:H24)</f>
        <v>129571</v>
      </c>
      <c r="P37" s="2">
        <f>SUM(I23:I24)</f>
        <v>204284</v>
      </c>
      <c r="Q37" s="5" t="s">
        <v>40</v>
      </c>
      <c r="R37" s="12">
        <f>L37/O37</f>
        <v>0.30813993872085577</v>
      </c>
      <c r="S37" s="12">
        <f>M37/P37</f>
        <v>0.27474985804076679</v>
      </c>
    </row>
  </sheetData>
  <mergeCells count="1">
    <mergeCell ref="A13:C1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4"/>
  <sheetViews>
    <sheetView workbookViewId="0">
      <selection activeCell="N47" sqref="N47"/>
    </sheetView>
  </sheetViews>
  <sheetFormatPr defaultRowHeight="14.4" x14ac:dyDescent="0.3"/>
  <cols>
    <col min="1" max="1" width="19.21875" style="3" bestFit="1" customWidth="1"/>
    <col min="2" max="2" width="11.5546875" style="2" bestFit="1" customWidth="1"/>
    <col min="3" max="3" width="7.6640625" style="2" customWidth="1"/>
    <col min="4" max="4" width="11.5546875" style="2" bestFit="1" customWidth="1"/>
    <col min="5" max="5" width="12.21875" style="2" bestFit="1" customWidth="1"/>
    <col min="6" max="16384" width="8.88671875" style="2"/>
  </cols>
  <sheetData>
    <row r="1" spans="1:5" s="3" customFormat="1" x14ac:dyDescent="0.3">
      <c r="A1" s="5"/>
      <c r="B1" s="71" t="s">
        <v>2</v>
      </c>
      <c r="C1" s="71"/>
      <c r="D1" s="71" t="s">
        <v>3</v>
      </c>
      <c r="E1" s="71"/>
    </row>
    <row r="2" spans="1:5" s="3" customFormat="1" x14ac:dyDescent="0.3">
      <c r="A2" s="5"/>
      <c r="B2" s="5" t="s">
        <v>17</v>
      </c>
      <c r="C2" s="5" t="s">
        <v>1</v>
      </c>
      <c r="D2" s="5" t="s">
        <v>18</v>
      </c>
      <c r="E2" s="5" t="s">
        <v>1</v>
      </c>
    </row>
    <row r="3" spans="1:5" x14ac:dyDescent="0.3">
      <c r="A3" s="10" t="s">
        <v>19</v>
      </c>
      <c r="B3" s="6">
        <v>181.06403450564</v>
      </c>
      <c r="C3" s="6">
        <v>230.01849405548199</v>
      </c>
      <c r="D3" s="6">
        <v>154.34680555555599</v>
      </c>
      <c r="E3" s="6">
        <v>163.174257184608</v>
      </c>
    </row>
    <row r="4" spans="1:5" x14ac:dyDescent="0.3">
      <c r="A4" s="10" t="s">
        <v>20</v>
      </c>
      <c r="B4" s="6">
        <v>4.8093480747431601</v>
      </c>
      <c r="C4" s="6">
        <v>4.7943765073654996</v>
      </c>
      <c r="D4" s="6">
        <v>4.7789971456435998</v>
      </c>
      <c r="E4" s="6">
        <v>4.7593212947525698</v>
      </c>
    </row>
    <row r="5" spans="1:5" x14ac:dyDescent="0.3">
      <c r="A5" s="10" t="s">
        <v>23</v>
      </c>
      <c r="B5" s="6">
        <v>1.7302504816955699</v>
      </c>
      <c r="C5" s="6">
        <v>2.8752380952381</v>
      </c>
      <c r="D5" s="6">
        <v>1.51353026234249</v>
      </c>
      <c r="E5" s="6">
        <v>1.8184477379095201</v>
      </c>
    </row>
    <row r="6" spans="1:5" x14ac:dyDescent="0.3">
      <c r="A6" s="10" t="s">
        <v>21</v>
      </c>
      <c r="B6" s="12">
        <f>822/1228</f>
        <v>0.66938110749185664</v>
      </c>
      <c r="C6" s="12">
        <f>406/1228</f>
        <v>0.3306188925081433</v>
      </c>
      <c r="D6" s="12">
        <f>1181/2353</f>
        <v>0.50191245218869529</v>
      </c>
      <c r="E6" s="12">
        <f>1172/2353</f>
        <v>0.49808754781130471</v>
      </c>
    </row>
    <row r="7" spans="1:5" x14ac:dyDescent="0.3">
      <c r="A7" s="10" t="s">
        <v>22</v>
      </c>
      <c r="B7" s="12">
        <f>1254/1898</f>
        <v>0.66069546891464703</v>
      </c>
      <c r="C7" s="12">
        <f>644/1898</f>
        <v>0.33930453108535302</v>
      </c>
      <c r="D7" s="12">
        <f>3660/7616</f>
        <v>0.48056722689075632</v>
      </c>
      <c r="E7" s="12">
        <f>3956/7616</f>
        <v>0.51943277310924374</v>
      </c>
    </row>
    <row r="8" spans="1:5" x14ac:dyDescent="0.3">
      <c r="A8" s="5" t="s">
        <v>4</v>
      </c>
      <c r="B8" s="6">
        <v>94.660159716060306</v>
      </c>
      <c r="C8" s="6">
        <v>95.063237774030398</v>
      </c>
      <c r="D8" s="6">
        <v>100</v>
      </c>
      <c r="E8" s="6">
        <v>95.909090909090907</v>
      </c>
    </row>
    <row r="9" spans="1:5" x14ac:dyDescent="0.3">
      <c r="A9" s="10" t="s">
        <v>7</v>
      </c>
      <c r="B9" s="9">
        <f>2059/2076</f>
        <v>0.99181117533718688</v>
      </c>
      <c r="C9" s="9">
        <f>1045/1050</f>
        <v>0.99523809523809526</v>
      </c>
      <c r="D9" s="9">
        <f>4817/4853</f>
        <v>0.99258190809808367</v>
      </c>
      <c r="E9" s="9">
        <f>5066/5166</f>
        <v>0.98064266356949281</v>
      </c>
    </row>
    <row r="14" spans="1:5" x14ac:dyDescent="0.3">
      <c r="A14" s="5"/>
      <c r="B14" s="71" t="s">
        <v>2</v>
      </c>
      <c r="C14" s="71"/>
      <c r="D14" s="71" t="s">
        <v>3</v>
      </c>
      <c r="E14" s="71"/>
    </row>
    <row r="15" spans="1:5" x14ac:dyDescent="0.3">
      <c r="A15" s="5"/>
      <c r="B15" s="5" t="s">
        <v>17</v>
      </c>
      <c r="C15" s="5" t="s">
        <v>1</v>
      </c>
      <c r="D15" s="5" t="s">
        <v>18</v>
      </c>
      <c r="E15" s="5" t="s">
        <v>1</v>
      </c>
    </row>
    <row r="16" spans="1:5" x14ac:dyDescent="0.3">
      <c r="A16" s="10" t="s">
        <v>21</v>
      </c>
      <c r="B16" s="12">
        <f>822/1228</f>
        <v>0.66938110749185664</v>
      </c>
      <c r="C16" s="12">
        <f>406/1228</f>
        <v>0.3306188925081433</v>
      </c>
      <c r="D16" s="12">
        <f>1181/2353</f>
        <v>0.50191245218869529</v>
      </c>
      <c r="E16" s="12">
        <f>1172/2353</f>
        <v>0.49808754781130471</v>
      </c>
    </row>
    <row r="17" spans="1:5" x14ac:dyDescent="0.3">
      <c r="A17" s="10"/>
      <c r="B17" s="9"/>
      <c r="C17" s="9"/>
      <c r="D17" s="9"/>
      <c r="E17" s="9"/>
    </row>
    <row r="20" spans="1:5" x14ac:dyDescent="0.3">
      <c r="A20" s="5"/>
      <c r="B20" s="71" t="s">
        <v>2</v>
      </c>
      <c r="C20" s="71"/>
      <c r="D20" s="71" t="s">
        <v>3</v>
      </c>
      <c r="E20" s="71"/>
    </row>
    <row r="21" spans="1:5" x14ac:dyDescent="0.3">
      <c r="A21" s="5"/>
      <c r="B21" s="5" t="s">
        <v>17</v>
      </c>
      <c r="C21" s="5" t="s">
        <v>1</v>
      </c>
      <c r="D21" s="5" t="s">
        <v>18</v>
      </c>
      <c r="E21" s="5" t="s">
        <v>1</v>
      </c>
    </row>
    <row r="22" spans="1:5" x14ac:dyDescent="0.3">
      <c r="A22" s="10" t="s">
        <v>7</v>
      </c>
      <c r="B22" s="9">
        <f>2059/2076</f>
        <v>0.99181117533718688</v>
      </c>
      <c r="C22" s="9">
        <f>1045/1050</f>
        <v>0.99523809523809526</v>
      </c>
      <c r="D22" s="9">
        <f>4817/4853</f>
        <v>0.99258190809808367</v>
      </c>
      <c r="E22" s="9">
        <f>5066/5166</f>
        <v>0.98064266356949281</v>
      </c>
    </row>
    <row r="24" spans="1:5" x14ac:dyDescent="0.3">
      <c r="B24" s="71" t="s">
        <v>2</v>
      </c>
      <c r="C24" s="71"/>
      <c r="D24" s="71" t="s">
        <v>3</v>
      </c>
      <c r="E24" s="71"/>
    </row>
    <row r="25" spans="1:5" x14ac:dyDescent="0.3">
      <c r="B25" s="5" t="s">
        <v>17</v>
      </c>
      <c r="C25" s="5" t="s">
        <v>1</v>
      </c>
      <c r="D25" s="5" t="s">
        <v>18</v>
      </c>
      <c r="E25" s="5" t="s">
        <v>1</v>
      </c>
    </row>
    <row r="26" spans="1:5" x14ac:dyDescent="0.3">
      <c r="A26" s="10" t="s">
        <v>23</v>
      </c>
      <c r="B26" s="15">
        <v>1.7302504816955699</v>
      </c>
      <c r="C26" s="15">
        <v>2.8752380952381</v>
      </c>
      <c r="D26" s="15">
        <v>1.51353026234249</v>
      </c>
      <c r="E26" s="15">
        <v>1.8184477379095201</v>
      </c>
    </row>
    <row r="28" spans="1:5" x14ac:dyDescent="0.3">
      <c r="A28" s="5"/>
      <c r="B28" s="71" t="s">
        <v>2</v>
      </c>
      <c r="C28" s="71"/>
      <c r="D28" s="71" t="s">
        <v>3</v>
      </c>
      <c r="E28" s="71"/>
    </row>
    <row r="29" spans="1:5" x14ac:dyDescent="0.3">
      <c r="A29" s="5"/>
      <c r="B29" s="5" t="s">
        <v>17</v>
      </c>
      <c r="C29" s="5" t="s">
        <v>1</v>
      </c>
      <c r="D29" s="5" t="s">
        <v>18</v>
      </c>
      <c r="E29" s="5" t="s">
        <v>1</v>
      </c>
    </row>
    <row r="30" spans="1:5" x14ac:dyDescent="0.3">
      <c r="A30" s="5" t="s">
        <v>4</v>
      </c>
      <c r="B30" s="6">
        <v>94.660159716060306</v>
      </c>
      <c r="C30" s="6">
        <v>95.063237774030398</v>
      </c>
      <c r="D30" s="6">
        <v>100</v>
      </c>
      <c r="E30" s="6">
        <v>95.909090909090907</v>
      </c>
    </row>
    <row r="32" spans="1:5" x14ac:dyDescent="0.3">
      <c r="A32" s="5"/>
      <c r="B32" s="71" t="s">
        <v>2</v>
      </c>
      <c r="C32" s="71"/>
      <c r="D32" s="71" t="s">
        <v>3</v>
      </c>
      <c r="E32" s="71"/>
    </row>
    <row r="33" spans="1:5" x14ac:dyDescent="0.3">
      <c r="A33" s="5"/>
      <c r="B33" s="5" t="s">
        <v>17</v>
      </c>
      <c r="C33" s="5" t="s">
        <v>1</v>
      </c>
      <c r="D33" s="5" t="s">
        <v>18</v>
      </c>
      <c r="E33" s="5" t="s">
        <v>1</v>
      </c>
    </row>
    <row r="34" spans="1:5" x14ac:dyDescent="0.3">
      <c r="A34" s="10" t="s">
        <v>20</v>
      </c>
      <c r="B34" s="6">
        <v>4.8093480747431601</v>
      </c>
      <c r="C34" s="6">
        <v>4.7943765073654996</v>
      </c>
      <c r="D34" s="6">
        <v>4.7789971456435998</v>
      </c>
      <c r="E34" s="6">
        <v>4.7593212947525698</v>
      </c>
    </row>
  </sheetData>
  <mergeCells count="12">
    <mergeCell ref="B24:C24"/>
    <mergeCell ref="D24:E24"/>
    <mergeCell ref="B28:C28"/>
    <mergeCell ref="D28:E28"/>
    <mergeCell ref="B32:C32"/>
    <mergeCell ref="D32:E32"/>
    <mergeCell ref="B1:C1"/>
    <mergeCell ref="D1:E1"/>
    <mergeCell ref="B14:C14"/>
    <mergeCell ref="D14:E14"/>
    <mergeCell ref="B20:C20"/>
    <mergeCell ref="D20:E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"/>
  <sheetViews>
    <sheetView zoomScale="77" workbookViewId="0">
      <selection activeCell="F25" sqref="F25"/>
    </sheetView>
  </sheetViews>
  <sheetFormatPr defaultRowHeight="14.4" x14ac:dyDescent="0.3"/>
  <cols>
    <col min="1" max="1" width="11" bestFit="1" customWidth="1"/>
    <col min="3" max="3" width="11" bestFit="1" customWidth="1"/>
    <col min="6" max="6" width="15.88671875" bestFit="1" customWidth="1"/>
    <col min="7" max="8" width="10.5546875" bestFit="1" customWidth="1"/>
  </cols>
  <sheetData>
    <row r="1" spans="1:8" x14ac:dyDescent="0.3">
      <c r="G1" s="50" t="s">
        <v>42</v>
      </c>
      <c r="H1" s="50" t="s">
        <v>40</v>
      </c>
    </row>
    <row r="2" spans="1:8" x14ac:dyDescent="0.3">
      <c r="A2" s="49"/>
      <c r="B2" s="50" t="s">
        <v>42</v>
      </c>
      <c r="C2" s="50" t="s">
        <v>40</v>
      </c>
      <c r="F2" t="s">
        <v>14</v>
      </c>
      <c r="G2" t="s">
        <v>43</v>
      </c>
      <c r="H2" t="s">
        <v>43</v>
      </c>
    </row>
    <row r="3" spans="1:8" x14ac:dyDescent="0.3">
      <c r="A3" s="51" t="s">
        <v>22</v>
      </c>
      <c r="B3" s="49">
        <v>7616</v>
      </c>
      <c r="C3" s="49">
        <v>1898</v>
      </c>
      <c r="F3" t="b">
        <v>0</v>
      </c>
      <c r="G3">
        <v>11346</v>
      </c>
      <c r="H3">
        <v>2749</v>
      </c>
    </row>
    <row r="4" spans="1:8" x14ac:dyDescent="0.3">
      <c r="A4" s="51" t="s">
        <v>41</v>
      </c>
      <c r="B4" s="49">
        <v>2353</v>
      </c>
      <c r="C4" s="49">
        <v>1228</v>
      </c>
      <c r="F4" t="b">
        <v>1</v>
      </c>
      <c r="G4">
        <v>4066</v>
      </c>
      <c r="H4">
        <v>1779</v>
      </c>
    </row>
    <row r="8" spans="1:8" ht="15" thickBot="1" x14ac:dyDescent="0.35"/>
    <row r="9" spans="1:8" x14ac:dyDescent="0.3">
      <c r="A9" s="52"/>
      <c r="B9" s="58">
        <v>2022</v>
      </c>
      <c r="C9" s="59">
        <v>2023</v>
      </c>
    </row>
    <row r="10" spans="1:8" x14ac:dyDescent="0.3">
      <c r="A10" s="53" t="s">
        <v>42</v>
      </c>
      <c r="B10" s="49">
        <v>182</v>
      </c>
      <c r="C10" s="54">
        <v>162</v>
      </c>
    </row>
    <row r="11" spans="1:8" ht="15" thickBot="1" x14ac:dyDescent="0.35">
      <c r="A11" s="55" t="s">
        <v>40</v>
      </c>
      <c r="B11" s="56">
        <v>263</v>
      </c>
      <c r="C11" s="57">
        <v>239</v>
      </c>
    </row>
    <row r="22" spans="6:6" x14ac:dyDescent="0.3">
      <c r="F22">
        <f>11346+2749</f>
        <v>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question 1</vt:lpstr>
      <vt:lpstr>question 2</vt:lpstr>
      <vt:lpstr>question 3</vt:lpstr>
      <vt:lpstr>question 4</vt:lpstr>
      <vt:lpstr>question 5</vt:lpstr>
      <vt:lpstr>QUESTION 6</vt:lpstr>
      <vt:lpstr>Question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Nakade</dc:creator>
  <cp:lastModifiedBy>Mohit Nakade</cp:lastModifiedBy>
  <dcterms:created xsi:type="dcterms:W3CDTF">2022-05-26T18:02:43Z</dcterms:created>
  <dcterms:modified xsi:type="dcterms:W3CDTF">2022-05-28T09:26:04Z</dcterms:modified>
</cp:coreProperties>
</file>