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21075" windowHeight="10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61" i="1" l="1"/>
  <c r="C153" i="1" l="1"/>
  <c r="D153" i="1"/>
  <c r="E153" i="1"/>
  <c r="F153" i="1"/>
  <c r="G153" i="1"/>
  <c r="H153" i="1"/>
  <c r="C154" i="1"/>
  <c r="D154" i="1"/>
  <c r="E154" i="1"/>
  <c r="F154" i="1"/>
  <c r="G154" i="1"/>
  <c r="H154" i="1"/>
  <c r="C155" i="1"/>
  <c r="D155" i="1"/>
  <c r="E155" i="1"/>
  <c r="F155" i="1"/>
  <c r="G155" i="1"/>
  <c r="H155" i="1"/>
  <c r="D152" i="1"/>
  <c r="E152" i="1"/>
  <c r="F152" i="1"/>
  <c r="G152" i="1"/>
  <c r="H152" i="1"/>
  <c r="C152" i="1"/>
  <c r="N13" i="1" l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O23" i="1"/>
  <c r="P23" i="1"/>
  <c r="Q23" i="1"/>
  <c r="R23" i="1"/>
  <c r="S23" i="1"/>
  <c r="N23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I144" i="1"/>
  <c r="J144" i="1"/>
  <c r="K144" i="1"/>
  <c r="L144" i="1"/>
  <c r="N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83" i="1"/>
  <c r="O83" i="1"/>
  <c r="P83" i="1"/>
  <c r="Q83" i="1"/>
  <c r="R83" i="1"/>
  <c r="S83" i="1"/>
  <c r="N84" i="1"/>
  <c r="O84" i="1"/>
  <c r="P84" i="1"/>
  <c r="Q84" i="1"/>
  <c r="R84" i="1"/>
  <c r="S84" i="1"/>
  <c r="N85" i="1"/>
  <c r="O85" i="1"/>
  <c r="P85" i="1"/>
  <c r="Q85" i="1"/>
  <c r="R85" i="1"/>
  <c r="S85" i="1"/>
  <c r="N86" i="1"/>
  <c r="O86" i="1"/>
  <c r="P86" i="1"/>
  <c r="Q86" i="1"/>
  <c r="R86" i="1"/>
  <c r="S86" i="1"/>
  <c r="R44" i="1"/>
  <c r="S44" i="1"/>
  <c r="R45" i="1"/>
  <c r="S45" i="1"/>
  <c r="R46" i="1"/>
  <c r="S46" i="1"/>
  <c r="R43" i="1"/>
  <c r="S43" i="1"/>
  <c r="Q14" i="1"/>
  <c r="R14" i="1"/>
  <c r="S14" i="1"/>
  <c r="Q15" i="1"/>
  <c r="R15" i="1"/>
  <c r="S15" i="1"/>
  <c r="Q16" i="1"/>
  <c r="R16" i="1"/>
  <c r="S16" i="1"/>
  <c r="R13" i="1"/>
  <c r="S13" i="1"/>
  <c r="AJ33" i="1" l="1"/>
  <c r="AK33" i="1"/>
  <c r="AL33" i="1"/>
  <c r="AM33" i="1"/>
  <c r="AJ34" i="1"/>
  <c r="AK34" i="1"/>
  <c r="AL34" i="1"/>
  <c r="AM34" i="1"/>
  <c r="AJ35" i="1"/>
  <c r="AK35" i="1"/>
  <c r="AL35" i="1"/>
  <c r="AL46" i="1" s="1"/>
  <c r="AM35" i="1"/>
  <c r="AK32" i="1"/>
  <c r="AL32" i="1"/>
  <c r="AM32" i="1"/>
  <c r="AJ32" i="1"/>
  <c r="AG51" i="1"/>
  <c r="AG50" i="1"/>
  <c r="AG49" i="1"/>
  <c r="AG44" i="1"/>
  <c r="AG43" i="1"/>
  <c r="AG42" i="1"/>
  <c r="AA51" i="1"/>
  <c r="AA50" i="1"/>
  <c r="AA49" i="1"/>
  <c r="AA42" i="1"/>
  <c r="AA43" i="1"/>
  <c r="AA44" i="1"/>
  <c r="AD33" i="1"/>
  <c r="AE33" i="1"/>
  <c r="AF33" i="1"/>
  <c r="AG33" i="1"/>
  <c r="AD34" i="1"/>
  <c r="AE34" i="1"/>
  <c r="AF34" i="1"/>
  <c r="AG34" i="1"/>
  <c r="AD35" i="1"/>
  <c r="AE35" i="1"/>
  <c r="AF35" i="1"/>
  <c r="AG35" i="1"/>
  <c r="AE32" i="1"/>
  <c r="AF32" i="1"/>
  <c r="AG32" i="1"/>
  <c r="AD32" i="1"/>
  <c r="Y19" i="1"/>
  <c r="Y25" i="1" s="1"/>
  <c r="AF17" i="1"/>
  <c r="AF19" i="1" s="1"/>
  <c r="Y17" i="1"/>
  <c r="Y23" i="1" s="1"/>
  <c r="AL45" i="1" l="1"/>
  <c r="AJ46" i="1"/>
  <c r="AJ44" i="1"/>
  <c r="AJ43" i="1"/>
  <c r="AM45" i="1"/>
  <c r="AK46" i="1"/>
  <c r="AL43" i="1"/>
  <c r="AK45" i="1"/>
  <c r="AM43" i="1"/>
  <c r="AM46" i="1"/>
  <c r="AM44" i="1"/>
  <c r="AL44" i="1"/>
  <c r="AK44" i="1"/>
  <c r="AK43" i="1"/>
  <c r="AJ45" i="1"/>
  <c r="X33" i="1"/>
  <c r="Z33" i="1" s="1"/>
  <c r="X32" i="1"/>
  <c r="Z32" i="1" s="1"/>
  <c r="X38" i="1"/>
  <c r="Z38" i="1" s="1"/>
  <c r="X37" i="1"/>
  <c r="Z37" i="1" s="1"/>
  <c r="X30" i="1"/>
  <c r="Z30" i="1" s="1"/>
  <c r="X31" i="1"/>
  <c r="Z31" i="1" s="1"/>
  <c r="X36" i="1"/>
  <c r="Z36" i="1" s="1"/>
  <c r="X35" i="1"/>
  <c r="Z35" i="1" s="1"/>
  <c r="X34" i="1"/>
  <c r="Z34" i="1" s="1"/>
  <c r="AF21" i="1"/>
  <c r="Y21" i="1"/>
  <c r="Q46" i="1" l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P16" i="1"/>
  <c r="O16" i="1"/>
  <c r="N16" i="1"/>
  <c r="P15" i="1"/>
  <c r="O15" i="1"/>
  <c r="N15" i="1"/>
  <c r="P14" i="1"/>
  <c r="O14" i="1"/>
  <c r="N14" i="1"/>
  <c r="Q13" i="1"/>
  <c r="P13" i="1"/>
  <c r="O13" i="1"/>
</calcChain>
</file>

<file path=xl/sharedStrings.xml><?xml version="1.0" encoding="utf-8"?>
<sst xmlns="http://schemas.openxmlformats.org/spreadsheetml/2006/main" count="124" uniqueCount="54">
  <si>
    <t>Group</t>
  </si>
  <si>
    <t>Raw slot</t>
  </si>
  <si>
    <t>Maximum contention based on EDCA queue buildup</t>
  </si>
  <si>
    <t>10sec traffic</t>
  </si>
  <si>
    <t>Median send/receive time according to max contention</t>
  </si>
  <si>
    <t>Median doze time</t>
  </si>
  <si>
    <t>20sec traffic</t>
  </si>
  <si>
    <t>Equivalent in Nsta</t>
  </si>
  <si>
    <t>30sec traffic</t>
  </si>
  <si>
    <t>40sec traffic</t>
  </si>
  <si>
    <t>Theoretical speed</t>
  </si>
  <si>
    <t>kbit/s</t>
  </si>
  <si>
    <t>TIM groups</t>
  </si>
  <si>
    <t>RAW slots</t>
  </si>
  <si>
    <t>Traffic interval</t>
  </si>
  <si>
    <t>s</t>
  </si>
  <si>
    <t>Traffic size</t>
  </si>
  <si>
    <t>bytes</t>
  </si>
  <si>
    <t>Contention</t>
  </si>
  <si>
    <t>Beacon interval</t>
  </si>
  <si>
    <t>µs</t>
  </si>
  <si>
    <t>RAW slot time</t>
  </si>
  <si>
    <t>Datarate traffic</t>
  </si>
  <si>
    <t>DTIMCycle</t>
  </si>
  <si>
    <t>Total datarate traffic</t>
  </si>
  <si>
    <t>Througput per DTIM cycle</t>
  </si>
  <si>
    <t>kbit</t>
  </si>
  <si>
    <t>Datarate traffic per DTIM cycle</t>
  </si>
  <si>
    <t>Througput per RAW slot</t>
  </si>
  <si>
    <t>Nr of RAW slots in traffic interval</t>
  </si>
  <si>
    <t>Theoretical kbit/s</t>
  </si>
  <si>
    <t>MCS8</t>
  </si>
  <si>
    <t>MCS4</t>
  </si>
  <si>
    <t>MCS0</t>
  </si>
  <si>
    <t>4 groups 5 slots</t>
  </si>
  <si>
    <t>2 groups 5 slots</t>
  </si>
  <si>
    <t>For IP camera</t>
  </si>
  <si>
    <t>For sensor</t>
  </si>
  <si>
    <t>Percentage tov theoretical</t>
  </si>
  <si>
    <t>Practical kbit/s of 10sec sensors</t>
  </si>
  <si>
    <t>Theoretical rates</t>
  </si>
  <si>
    <t>Perc</t>
  </si>
  <si>
    <t>4 GROUPS 5 SLOTS SENSOR</t>
  </si>
  <si>
    <t>60sec traffic</t>
  </si>
  <si>
    <t>10 sec 200 bytes:</t>
  </si>
  <si>
    <t>20 sec 200 bytes:</t>
  </si>
  <si>
    <t>10 sec 100 bytes</t>
  </si>
  <si>
    <t>Bigger payload difference % tov 10sec</t>
  </si>
  <si>
    <t>Max error</t>
  </si>
  <si>
    <t>x</t>
  </si>
  <si>
    <t>NULL</t>
  </si>
  <si>
    <t>Maximum number of stations 16 TIM groups over various nr of slots</t>
  </si>
  <si>
    <t>N/A</t>
  </si>
  <si>
    <t>30sec 300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</si>
</sst>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6" borderId="18" applyNumberFormat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9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2" borderId="0" xfId="0" applyFill="1" applyAlignment="1">
      <alignment horizontal="center"/>
    </xf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2" fontId="0" fillId="0" borderId="14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3" fillId="4" borderId="10" xfId="1" applyBorder="1"/>
    <xf numFmtId="0" fontId="3" fillId="4" borderId="11" xfId="1" applyBorder="1"/>
    <xf numFmtId="0" fontId="3" fillId="4" borderId="12" xfId="1" applyBorder="1"/>
    <xf numFmtId="0" fontId="4" fillId="5" borderId="0" xfId="2"/>
    <xf numFmtId="0" fontId="4" fillId="5" borderId="0" xfId="2" applyBorder="1"/>
    <xf numFmtId="0" fontId="4" fillId="5" borderId="18" xfId="2" applyBorder="1"/>
    <xf numFmtId="0" fontId="5" fillId="0" borderId="0" xfId="0" applyFont="1" applyAlignment="1">
      <alignment horizontal="center" vertical="center" readingOrder="1"/>
    </xf>
    <xf numFmtId="0" fontId="6" fillId="0" borderId="0" xfId="3" applyFill="1"/>
    <xf numFmtId="0" fontId="6" fillId="0" borderId="0" xfId="3"/>
    <xf numFmtId="0" fontId="6" fillId="0" borderId="0" xfId="3" applyFill="1" applyBorder="1"/>
    <xf numFmtId="2" fontId="0" fillId="0" borderId="0" xfId="0" applyNumberFormat="1" applyBorder="1" applyAlignment="1">
      <alignment horizontal="right"/>
    </xf>
    <xf numFmtId="0" fontId="7" fillId="6" borderId="18" xfId="4"/>
    <xf numFmtId="0" fontId="0" fillId="2" borderId="0" xfId="0" applyFill="1" applyAlignment="1">
      <alignment horizontal="center"/>
    </xf>
    <xf numFmtId="2" fontId="0" fillId="0" borderId="0" xfId="0" applyNumberFormat="1"/>
  </cellXfs>
  <cellStyles count="5">
    <cellStyle name="Bad" xfId="2" builtinId="27"/>
    <cellStyle name="Input" xfId="4" builtinId="20"/>
    <cellStyle name="Neutral" xfId="1" builtinId="28"/>
    <cellStyle name="Normal" xfId="0" builtinId="0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Max contention behaviour</a:t>
            </a:r>
            <a:r>
              <a:rPr lang="nl-BE" baseline="0"/>
              <a:t> with increasing traffic interval</a:t>
            </a:r>
            <a:endParaRPr lang="nl-BE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16 TIM groups, 5 slots</c:v>
          </c:tx>
          <c:xVal>
            <c:numRef>
              <c:f>Sheet1!$H$88:$H$92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</c:numCache>
            </c:numRef>
          </c:xVal>
          <c:yVal>
            <c:numRef>
              <c:f>(Sheet1!$J$15,Sheet1!$J$45,Sheet1!$J$63,Sheet1!$J$74,Sheet1!$J$85)</c:f>
              <c:numCache>
                <c:formatCode>General</c:formatCode>
                <c:ptCount val="5"/>
                <c:pt idx="0">
                  <c:v>9</c:v>
                </c:pt>
                <c:pt idx="1">
                  <c:v>24</c:v>
                </c:pt>
                <c:pt idx="2">
                  <c:v>39</c:v>
                </c:pt>
                <c:pt idx="3">
                  <c:v>54</c:v>
                </c:pt>
                <c:pt idx="4">
                  <c:v>74</c:v>
                </c:pt>
              </c:numCache>
            </c:numRef>
          </c:yVal>
          <c:smooth val="1"/>
        </c:ser>
        <c:ser>
          <c:idx val="1"/>
          <c:order val="1"/>
          <c:tx>
            <c:v>16 TIM groups, 2 slots</c:v>
          </c:tx>
          <c:xVal>
            <c:numRef>
              <c:f>Sheet1!$H$88:$H$92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</c:numCache>
            </c:numRef>
          </c:xVal>
          <c:yVal>
            <c:numRef>
              <c:f>(Sheet1!$J$14,Sheet1!$J$44,Sheet1!$J$62,Sheet1!$J$73,Sheet1!$J$84)</c:f>
              <c:numCache>
                <c:formatCode>General</c:formatCode>
                <c:ptCount val="5"/>
                <c:pt idx="0">
                  <c:v>44</c:v>
                </c:pt>
                <c:pt idx="1">
                  <c:v>84</c:v>
                </c:pt>
                <c:pt idx="2">
                  <c:v>119</c:v>
                </c:pt>
                <c:pt idx="3">
                  <c:v>154</c:v>
                </c:pt>
                <c:pt idx="4">
                  <c:v>214</c:v>
                </c:pt>
              </c:numCache>
            </c:numRef>
          </c:yVal>
          <c:smooth val="1"/>
        </c:ser>
        <c:ser>
          <c:idx val="2"/>
          <c:order val="2"/>
          <c:tx>
            <c:v>16 TIM groups, 10 slots</c:v>
          </c:tx>
          <c:xVal>
            <c:numRef>
              <c:f>Sheet1!$H$88:$H$92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</c:numCache>
            </c:numRef>
          </c:xVal>
          <c:yVal>
            <c:numRef>
              <c:f>(Sheet1!$J$16,Sheet1!$J$46,Sheet1!$J$64,Sheet1!$J$75,Sheet1!$J$86)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29</c:v>
                </c:pt>
              </c:numCache>
            </c:numRef>
          </c:yVal>
          <c:smooth val="1"/>
        </c:ser>
        <c:ser>
          <c:idx val="3"/>
          <c:order val="3"/>
          <c:tx>
            <c:v>16 TIM groups, 1 slot</c:v>
          </c:tx>
          <c:xVal>
            <c:numRef>
              <c:f>Sheet1!$H$88:$H$92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</c:numCache>
            </c:numRef>
          </c:xVal>
          <c:yVal>
            <c:numRef>
              <c:f>(Sheet1!$J$13,Sheet1!$J$43,Sheet1!$J$61,Sheet1!$J$72,Sheet1!$J$83)</c:f>
              <c:numCache>
                <c:formatCode>General</c:formatCode>
                <c:ptCount val="5"/>
                <c:pt idx="0">
                  <c:v>94</c:v>
                </c:pt>
                <c:pt idx="1">
                  <c:v>164</c:v>
                </c:pt>
                <c:pt idx="2">
                  <c:v>224</c:v>
                </c:pt>
                <c:pt idx="3">
                  <c:v>289</c:v>
                </c:pt>
                <c:pt idx="4">
                  <c:v>429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47776"/>
        <c:axId val="143558144"/>
      </c:scatterChart>
      <c:valAx>
        <c:axId val="14354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Traffic</a:t>
                </a:r>
                <a:r>
                  <a:rPr lang="nl-BE" baseline="0"/>
                  <a:t> interval (sec)</a:t>
                </a:r>
                <a:endParaRPr lang="nl-B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558144"/>
        <c:crosses val="autoZero"/>
        <c:crossBetween val="midCat"/>
      </c:valAx>
      <c:valAx>
        <c:axId val="14355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Possible</a:t>
                </a:r>
                <a:r>
                  <a:rPr lang="nl-BE" baseline="0"/>
                  <a:t> contention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547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Possible contention in 5 slots over various nr of TIM groups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xVal>
            <c:numRef>
              <c:f>Sheet1!$E$12:$J$12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Sheet1!$E$15:$J$15</c:f>
              <c:numCache>
                <c:formatCode>General</c:formatCode>
                <c:ptCount val="6"/>
                <c:pt idx="0">
                  <c:v>234</c:v>
                </c:pt>
                <c:pt idx="1">
                  <c:v>119</c:v>
                </c:pt>
                <c:pt idx="2">
                  <c:v>59</c:v>
                </c:pt>
                <c:pt idx="3">
                  <c:v>24</c:v>
                </c:pt>
                <c:pt idx="4">
                  <c:v>19</c:v>
                </c:pt>
                <c:pt idx="5">
                  <c:v>9</c:v>
                </c:pt>
              </c:numCache>
            </c:numRef>
          </c:yVal>
          <c:smooth val="1"/>
        </c:ser>
        <c:ser>
          <c:idx val="2"/>
          <c:order val="1"/>
          <c:xVal>
            <c:numRef>
              <c:f>Sheet1!$E$42:$J$42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Sheet1!$E$45:$J$45</c:f>
              <c:numCache>
                <c:formatCode>General</c:formatCode>
                <c:ptCount val="6"/>
                <c:pt idx="0">
                  <c:v>394</c:v>
                </c:pt>
                <c:pt idx="1">
                  <c:v>229</c:v>
                </c:pt>
                <c:pt idx="2">
                  <c:v>119</c:v>
                </c:pt>
                <c:pt idx="3">
                  <c:v>59</c:v>
                </c:pt>
                <c:pt idx="4">
                  <c:v>34</c:v>
                </c:pt>
                <c:pt idx="5">
                  <c:v>24</c:v>
                </c:pt>
              </c:numCache>
            </c:numRef>
          </c:yVal>
          <c:smooth val="1"/>
        </c:ser>
        <c:ser>
          <c:idx val="1"/>
          <c:order val="2"/>
          <c:xVal>
            <c:numRef>
              <c:f>Sheet1!$E$71:$J$71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Sheet1!$E$74:$J$74</c:f>
              <c:numCache>
                <c:formatCode>General</c:formatCode>
                <c:ptCount val="6"/>
                <c:pt idx="0">
                  <c:v>404</c:v>
                </c:pt>
                <c:pt idx="1">
                  <c:v>404</c:v>
                </c:pt>
                <c:pt idx="2">
                  <c:v>224</c:v>
                </c:pt>
                <c:pt idx="3">
                  <c:v>114</c:v>
                </c:pt>
                <c:pt idx="4">
                  <c:v>74</c:v>
                </c:pt>
                <c:pt idx="5">
                  <c:v>54</c:v>
                </c:pt>
              </c:numCache>
            </c:numRef>
          </c:yVal>
          <c:smooth val="1"/>
        </c:ser>
        <c:ser>
          <c:idx val="0"/>
          <c:order val="3"/>
          <c:xVal>
            <c:numRef>
              <c:f>Sheet1!$E$82:$J$82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Sheet1!$E$85:$J$85</c:f>
              <c:numCache>
                <c:formatCode>General</c:formatCode>
                <c:ptCount val="6"/>
                <c:pt idx="0">
                  <c:v>404</c:v>
                </c:pt>
                <c:pt idx="1">
                  <c:v>404</c:v>
                </c:pt>
                <c:pt idx="2">
                  <c:v>329</c:v>
                </c:pt>
                <c:pt idx="3">
                  <c:v>164</c:v>
                </c:pt>
                <c:pt idx="4">
                  <c:v>89</c:v>
                </c:pt>
                <c:pt idx="5">
                  <c:v>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88320"/>
        <c:axId val="146090240"/>
      </c:scatterChart>
      <c:valAx>
        <c:axId val="14608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 groups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090240"/>
        <c:crosses val="autoZero"/>
        <c:crossBetween val="midCat"/>
      </c:valAx>
      <c:valAx>
        <c:axId val="14609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Possible contention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088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10s</c:v>
          </c:tx>
          <c:xVal>
            <c:numRef>
              <c:f>Sheet1!$D$13:$D$16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Sheet1!$J$13:$J$15</c:f>
              <c:numCache>
                <c:formatCode>General</c:formatCode>
                <c:ptCount val="3"/>
                <c:pt idx="0">
                  <c:v>94</c:v>
                </c:pt>
                <c:pt idx="1">
                  <c:v>44</c:v>
                </c:pt>
                <c:pt idx="2">
                  <c:v>9</c:v>
                </c:pt>
              </c:numCache>
            </c:numRef>
          </c:yVal>
          <c:smooth val="1"/>
        </c:ser>
        <c:ser>
          <c:idx val="1"/>
          <c:order val="1"/>
          <c:tx>
            <c:v>20s</c:v>
          </c:tx>
          <c:xVal>
            <c:numRef>
              <c:f>Sheet1!$D$43:$D$46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Sheet1!$J$43:$J$46</c:f>
              <c:numCache>
                <c:formatCode>General</c:formatCode>
                <c:ptCount val="4"/>
                <c:pt idx="0">
                  <c:v>164</c:v>
                </c:pt>
                <c:pt idx="1">
                  <c:v>84</c:v>
                </c:pt>
                <c:pt idx="2">
                  <c:v>24</c:v>
                </c:pt>
                <c:pt idx="3">
                  <c:v>9</c:v>
                </c:pt>
              </c:numCache>
            </c:numRef>
          </c:yVal>
          <c:smooth val="1"/>
        </c:ser>
        <c:ser>
          <c:idx val="2"/>
          <c:order val="2"/>
          <c:tx>
            <c:v>30s</c:v>
          </c:tx>
          <c:xVal>
            <c:numRef>
              <c:f>Sheet1!$D$61:$D$64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Sheet1!$J$61:$J$64</c:f>
              <c:numCache>
                <c:formatCode>General</c:formatCode>
                <c:ptCount val="4"/>
                <c:pt idx="0">
                  <c:v>224</c:v>
                </c:pt>
                <c:pt idx="1">
                  <c:v>119</c:v>
                </c:pt>
                <c:pt idx="2">
                  <c:v>39</c:v>
                </c:pt>
                <c:pt idx="3">
                  <c:v>14</c:v>
                </c:pt>
              </c:numCache>
            </c:numRef>
          </c:yVal>
          <c:smooth val="1"/>
        </c:ser>
        <c:ser>
          <c:idx val="3"/>
          <c:order val="3"/>
          <c:tx>
            <c:v>40s</c:v>
          </c:tx>
          <c:xVal>
            <c:numRef>
              <c:f>Sheet1!$D$72:$D$75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Sheet1!$J$72:$J$75</c:f>
              <c:numCache>
                <c:formatCode>General</c:formatCode>
                <c:ptCount val="4"/>
                <c:pt idx="0">
                  <c:v>289</c:v>
                </c:pt>
                <c:pt idx="1">
                  <c:v>154</c:v>
                </c:pt>
                <c:pt idx="2">
                  <c:v>54</c:v>
                </c:pt>
                <c:pt idx="3">
                  <c:v>19</c:v>
                </c:pt>
              </c:numCache>
            </c:numRef>
          </c:yVal>
          <c:smooth val="1"/>
        </c:ser>
        <c:ser>
          <c:idx val="4"/>
          <c:order val="4"/>
          <c:tx>
            <c:v>60s</c:v>
          </c:tx>
          <c:xVal>
            <c:numRef>
              <c:f>Sheet1!$D$83:$D$86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Sheet1!$J$83:$J$86</c:f>
              <c:numCache>
                <c:formatCode>General</c:formatCode>
                <c:ptCount val="4"/>
                <c:pt idx="0">
                  <c:v>429</c:v>
                </c:pt>
                <c:pt idx="1">
                  <c:v>214</c:v>
                </c:pt>
                <c:pt idx="2">
                  <c:v>74</c:v>
                </c:pt>
                <c:pt idx="3">
                  <c:v>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3104"/>
        <c:axId val="149819392"/>
      </c:scatterChart>
      <c:valAx>
        <c:axId val="14614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RAW slots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49819392"/>
        <c:crosses val="autoZero"/>
        <c:crossBetween val="midCat"/>
        <c:majorUnit val="1"/>
        <c:minorUnit val="1"/>
      </c:valAx>
      <c:valAx>
        <c:axId val="149819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 b="1"/>
                  <a:t>Maximum attained contention</a:t>
                </a:r>
                <a:r>
                  <a:rPr lang="nl-BE" b="1" baseline="0"/>
                  <a:t> per  RAW slot</a:t>
                </a:r>
                <a:endParaRPr lang="nl-BE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1431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10s</c:v>
          </c:tx>
          <c:xVal>
            <c:numRef>
              <c:f>Sheet1!$D$13:$D$16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Sheet1!$S$13:$S$15</c:f>
              <c:numCache>
                <c:formatCode>General</c:formatCode>
                <c:ptCount val="3"/>
                <c:pt idx="0">
                  <c:v>1520</c:v>
                </c:pt>
                <c:pt idx="1">
                  <c:v>1440</c:v>
                </c:pt>
                <c:pt idx="2">
                  <c:v>800</c:v>
                </c:pt>
              </c:numCache>
            </c:numRef>
          </c:yVal>
          <c:smooth val="1"/>
        </c:ser>
        <c:ser>
          <c:idx val="1"/>
          <c:order val="1"/>
          <c:tx>
            <c:v>20s</c:v>
          </c:tx>
          <c:xVal>
            <c:numRef>
              <c:f>Sheet1!$D$43:$D$46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Sheet1!$S$43:$S$46</c:f>
              <c:numCache>
                <c:formatCode>General</c:formatCode>
                <c:ptCount val="4"/>
                <c:pt idx="0">
                  <c:v>2640</c:v>
                </c:pt>
                <c:pt idx="1">
                  <c:v>2720</c:v>
                </c:pt>
                <c:pt idx="2">
                  <c:v>2000</c:v>
                </c:pt>
                <c:pt idx="3">
                  <c:v>1600</c:v>
                </c:pt>
              </c:numCache>
            </c:numRef>
          </c:yVal>
          <c:smooth val="1"/>
        </c:ser>
        <c:ser>
          <c:idx val="2"/>
          <c:order val="2"/>
          <c:tx>
            <c:v>30s</c:v>
          </c:tx>
          <c:xVal>
            <c:numRef>
              <c:f>Sheet1!$D$61:$D$64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Sheet1!$S$61:$S$64</c:f>
              <c:numCache>
                <c:formatCode>General</c:formatCode>
                <c:ptCount val="4"/>
                <c:pt idx="0">
                  <c:v>3600</c:v>
                </c:pt>
                <c:pt idx="1">
                  <c:v>3840</c:v>
                </c:pt>
                <c:pt idx="2">
                  <c:v>3200</c:v>
                </c:pt>
                <c:pt idx="3">
                  <c:v>2400</c:v>
                </c:pt>
              </c:numCache>
            </c:numRef>
          </c:yVal>
          <c:smooth val="1"/>
        </c:ser>
        <c:ser>
          <c:idx val="3"/>
          <c:order val="3"/>
          <c:tx>
            <c:v>40s</c:v>
          </c:tx>
          <c:xVal>
            <c:numRef>
              <c:f>Sheet1!$D$72:$D$75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Sheet1!$S$72:$S$75</c:f>
              <c:numCache>
                <c:formatCode>General</c:formatCode>
                <c:ptCount val="4"/>
                <c:pt idx="0">
                  <c:v>4640</c:v>
                </c:pt>
                <c:pt idx="1">
                  <c:v>4960</c:v>
                </c:pt>
                <c:pt idx="2">
                  <c:v>4400</c:v>
                </c:pt>
                <c:pt idx="3">
                  <c:v>3200</c:v>
                </c:pt>
              </c:numCache>
            </c:numRef>
          </c:yVal>
          <c:smooth val="1"/>
        </c:ser>
        <c:ser>
          <c:idx val="4"/>
          <c:order val="4"/>
          <c:tx>
            <c:v>60s</c:v>
          </c:tx>
          <c:xVal>
            <c:numRef>
              <c:f>Sheet1!$D$83:$D$86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Sheet1!$S$83:$S$86</c:f>
              <c:numCache>
                <c:formatCode>General</c:formatCode>
                <c:ptCount val="4"/>
                <c:pt idx="0">
                  <c:v>6880</c:v>
                </c:pt>
                <c:pt idx="1">
                  <c:v>6880</c:v>
                </c:pt>
                <c:pt idx="2">
                  <c:v>6000</c:v>
                </c:pt>
                <c:pt idx="3">
                  <c:v>4800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61120"/>
        <c:axId val="149863040"/>
      </c:scatterChart>
      <c:valAx>
        <c:axId val="14986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Number of RAW slots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49863040"/>
        <c:crosses val="autoZero"/>
        <c:crossBetween val="midCat"/>
        <c:majorUnit val="1"/>
        <c:minorUnit val="1"/>
      </c:valAx>
      <c:valAx>
        <c:axId val="14986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Maximum</a:t>
                </a:r>
                <a:r>
                  <a:rPr lang="nl-BE" baseline="0"/>
                  <a:t> number of stations</a:t>
                </a:r>
                <a:endParaRPr lang="nl-B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8611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228097</xdr:colOff>
      <xdr:row>53</xdr:row>
      <xdr:rowOff>89647</xdr:rowOff>
    </xdr:from>
    <xdr:to>
      <xdr:col>35</xdr:col>
      <xdr:colOff>8964</xdr:colOff>
      <xdr:row>82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5568" y="11418794"/>
          <a:ext cx="6627661" cy="5568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179292</xdr:colOff>
      <xdr:row>88</xdr:row>
      <xdr:rowOff>101973</xdr:rowOff>
    </xdr:from>
    <xdr:to>
      <xdr:col>13</xdr:col>
      <xdr:colOff>201704</xdr:colOff>
      <xdr:row>107</xdr:row>
      <xdr:rowOff>179294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179295</xdr:colOff>
      <xdr:row>86</xdr:row>
      <xdr:rowOff>135590</xdr:rowOff>
    </xdr:from>
    <xdr:to>
      <xdr:col>32</xdr:col>
      <xdr:colOff>212912</xdr:colOff>
      <xdr:row>113</xdr:row>
      <xdr:rowOff>156881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212912</xdr:colOff>
      <xdr:row>142</xdr:row>
      <xdr:rowOff>90768</xdr:rowOff>
    </xdr:from>
    <xdr:to>
      <xdr:col>20</xdr:col>
      <xdr:colOff>411971</xdr:colOff>
      <xdr:row>168</xdr:row>
      <xdr:rowOff>177768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302559</xdr:colOff>
      <xdr:row>142</xdr:row>
      <xdr:rowOff>78441</xdr:rowOff>
    </xdr:from>
    <xdr:to>
      <xdr:col>29</xdr:col>
      <xdr:colOff>311118</xdr:colOff>
      <xdr:row>168</xdr:row>
      <xdr:rowOff>165441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2"/>
  <sheetViews>
    <sheetView tabSelected="1" topLeftCell="A110" zoomScale="70" zoomScaleNormal="70" workbookViewId="0">
      <selection activeCell="AA130" sqref="AA130"/>
    </sheetView>
  </sheetViews>
  <sheetFormatPr defaultRowHeight="15" x14ac:dyDescent="0.25"/>
  <cols>
    <col min="26" max="26" width="12" bestFit="1" customWidth="1"/>
  </cols>
  <sheetData>
    <row r="1" spans="1:26" x14ac:dyDescent="0.25">
      <c r="A1" s="51" t="s">
        <v>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24"/>
    </row>
    <row r="2" spans="1:26" ht="15.75" thickBot="1" x14ac:dyDescent="0.3">
      <c r="D2" s="1"/>
      <c r="M2" s="1"/>
    </row>
    <row r="3" spans="1:26" x14ac:dyDescent="0.25">
      <c r="D3" s="1"/>
      <c r="M3" s="1"/>
      <c r="V3" s="2" t="s">
        <v>10</v>
      </c>
      <c r="W3" s="3"/>
      <c r="X3" s="3"/>
      <c r="Y3" s="3">
        <v>650</v>
      </c>
      <c r="Z3" s="4" t="s">
        <v>11</v>
      </c>
    </row>
    <row r="4" spans="1:26" x14ac:dyDescent="0.25">
      <c r="D4" s="1"/>
      <c r="M4" s="1"/>
      <c r="V4" s="5"/>
      <c r="W4" s="6"/>
      <c r="X4" s="6"/>
      <c r="Y4" s="6"/>
      <c r="Z4" s="7"/>
    </row>
    <row r="5" spans="1:26" x14ac:dyDescent="0.25">
      <c r="D5" s="1"/>
      <c r="M5" s="1"/>
      <c r="V5" s="5" t="s">
        <v>12</v>
      </c>
      <c r="W5" s="6"/>
      <c r="X5" s="6"/>
      <c r="Y5" s="6">
        <v>16</v>
      </c>
      <c r="Z5" s="7"/>
    </row>
    <row r="6" spans="1:26" x14ac:dyDescent="0.25">
      <c r="V6" s="5"/>
      <c r="W6" s="6"/>
      <c r="X6" s="6"/>
      <c r="Y6" s="6"/>
      <c r="Z6" s="7"/>
    </row>
    <row r="7" spans="1:26" x14ac:dyDescent="0.25">
      <c r="V7" s="5" t="s">
        <v>13</v>
      </c>
      <c r="W7" s="6"/>
      <c r="X7" s="6"/>
      <c r="Y7" s="6">
        <v>1</v>
      </c>
      <c r="Z7" s="7"/>
    </row>
    <row r="8" spans="1:26" x14ac:dyDescent="0.25">
      <c r="V8" s="5"/>
      <c r="W8" s="6"/>
      <c r="X8" s="6"/>
      <c r="Y8" s="6"/>
      <c r="Z8" s="7"/>
    </row>
    <row r="9" spans="1:26" x14ac:dyDescent="0.25">
      <c r="D9" s="1" t="s">
        <v>2</v>
      </c>
      <c r="M9" s="1" t="s">
        <v>7</v>
      </c>
      <c r="V9" s="5" t="s">
        <v>14</v>
      </c>
      <c r="W9" s="6"/>
      <c r="X9" s="6"/>
      <c r="Y9" s="6">
        <v>10</v>
      </c>
      <c r="Z9" s="7" t="s">
        <v>15</v>
      </c>
    </row>
    <row r="10" spans="1:26" x14ac:dyDescent="0.25">
      <c r="V10" s="5"/>
      <c r="W10" s="6"/>
      <c r="X10" s="6"/>
      <c r="Y10" s="6"/>
      <c r="Z10" s="7"/>
    </row>
    <row r="11" spans="1:26" x14ac:dyDescent="0.25">
      <c r="F11" t="s">
        <v>0</v>
      </c>
      <c r="V11" s="5" t="s">
        <v>16</v>
      </c>
      <c r="W11" s="6"/>
      <c r="X11" s="6"/>
      <c r="Y11" s="6">
        <v>100</v>
      </c>
      <c r="Z11" s="7" t="s">
        <v>17</v>
      </c>
    </row>
    <row r="12" spans="1:26" x14ac:dyDescent="0.25">
      <c r="D12" t="s">
        <v>1</v>
      </c>
      <c r="E12" s="1">
        <v>1</v>
      </c>
      <c r="F12" s="1">
        <v>2</v>
      </c>
      <c r="G12" s="1">
        <v>4</v>
      </c>
      <c r="H12" s="1">
        <v>8</v>
      </c>
      <c r="I12" s="1">
        <v>12</v>
      </c>
      <c r="J12" s="1">
        <v>16</v>
      </c>
      <c r="M12" t="s">
        <v>1</v>
      </c>
      <c r="N12" s="1">
        <v>1</v>
      </c>
      <c r="O12" s="1">
        <v>2</v>
      </c>
      <c r="P12" s="1">
        <v>4</v>
      </c>
      <c r="Q12" s="1">
        <v>8</v>
      </c>
      <c r="R12" s="1">
        <v>12</v>
      </c>
      <c r="S12" s="1">
        <v>16</v>
      </c>
      <c r="T12" s="1"/>
      <c r="V12" s="5"/>
      <c r="W12" s="6"/>
      <c r="X12" s="6"/>
      <c r="Y12" s="6"/>
      <c r="Z12" s="7"/>
    </row>
    <row r="13" spans="1:26" x14ac:dyDescent="0.25">
      <c r="D13" s="1">
        <v>1</v>
      </c>
      <c r="E13" s="46">
        <v>744</v>
      </c>
      <c r="F13">
        <v>679</v>
      </c>
      <c r="G13">
        <v>359</v>
      </c>
      <c r="H13">
        <v>179</v>
      </c>
      <c r="I13">
        <v>124</v>
      </c>
      <c r="J13">
        <v>94</v>
      </c>
      <c r="M13" s="1">
        <v>1</v>
      </c>
      <c r="N13">
        <f t="shared" ref="N13:S16" si="0">(E13+1)*$M13*N$12</f>
        <v>745</v>
      </c>
      <c r="O13">
        <f t="shared" si="0"/>
        <v>1360</v>
      </c>
      <c r="P13">
        <f t="shared" si="0"/>
        <v>1440</v>
      </c>
      <c r="Q13">
        <f t="shared" si="0"/>
        <v>1440</v>
      </c>
      <c r="R13">
        <f t="shared" si="0"/>
        <v>1500</v>
      </c>
      <c r="S13">
        <f t="shared" si="0"/>
        <v>1520</v>
      </c>
      <c r="V13" s="5" t="s">
        <v>18</v>
      </c>
      <c r="W13" s="6"/>
      <c r="X13" s="6"/>
      <c r="Y13" s="6">
        <v>59</v>
      </c>
      <c r="Z13" s="7"/>
    </row>
    <row r="14" spans="1:26" x14ac:dyDescent="0.25">
      <c r="D14" s="1">
        <v>2</v>
      </c>
      <c r="E14" s="50">
        <v>699</v>
      </c>
      <c r="F14">
        <v>349</v>
      </c>
      <c r="G14">
        <v>184</v>
      </c>
      <c r="H14">
        <v>89</v>
      </c>
      <c r="I14">
        <v>59</v>
      </c>
      <c r="J14">
        <v>44</v>
      </c>
      <c r="M14" s="1">
        <v>2</v>
      </c>
      <c r="N14">
        <f t="shared" si="0"/>
        <v>1400</v>
      </c>
      <c r="O14">
        <f t="shared" si="0"/>
        <v>1400</v>
      </c>
      <c r="P14">
        <f t="shared" si="0"/>
        <v>1480</v>
      </c>
      <c r="Q14">
        <f t="shared" si="0"/>
        <v>1440</v>
      </c>
      <c r="R14">
        <f t="shared" si="0"/>
        <v>1440</v>
      </c>
      <c r="S14">
        <f t="shared" si="0"/>
        <v>1440</v>
      </c>
      <c r="V14" s="5"/>
      <c r="W14" s="6"/>
      <c r="X14" s="6"/>
      <c r="Y14" s="6"/>
      <c r="Z14" s="7"/>
    </row>
    <row r="15" spans="1:26" ht="15.75" thickBot="1" x14ac:dyDescent="0.3">
      <c r="D15" s="1">
        <v>5</v>
      </c>
      <c r="E15">
        <v>234</v>
      </c>
      <c r="F15">
        <v>119</v>
      </c>
      <c r="G15">
        <v>59</v>
      </c>
      <c r="H15">
        <v>24</v>
      </c>
      <c r="I15">
        <v>19</v>
      </c>
      <c r="J15">
        <v>9</v>
      </c>
      <c r="M15" s="1">
        <v>5</v>
      </c>
      <c r="N15">
        <f t="shared" si="0"/>
        <v>1175</v>
      </c>
      <c r="O15">
        <f t="shared" si="0"/>
        <v>1200</v>
      </c>
      <c r="P15">
        <f t="shared" si="0"/>
        <v>1200</v>
      </c>
      <c r="Q15">
        <f t="shared" si="0"/>
        <v>1000</v>
      </c>
      <c r="R15">
        <f t="shared" si="0"/>
        <v>1200</v>
      </c>
      <c r="S15">
        <f t="shared" si="0"/>
        <v>800</v>
      </c>
      <c r="V15" s="8" t="s">
        <v>19</v>
      </c>
      <c r="W15" s="9"/>
      <c r="X15" s="9"/>
      <c r="Y15" s="9">
        <v>102400</v>
      </c>
      <c r="Z15" s="10" t="s">
        <v>20</v>
      </c>
    </row>
    <row r="16" spans="1:26" x14ac:dyDescent="0.25">
      <c r="D16" s="1">
        <v>10</v>
      </c>
      <c r="E16">
        <v>9</v>
      </c>
      <c r="F16">
        <v>39</v>
      </c>
      <c r="G16">
        <v>19</v>
      </c>
      <c r="H16">
        <v>9</v>
      </c>
      <c r="I16" t="s">
        <v>50</v>
      </c>
      <c r="J16" t="s">
        <v>50</v>
      </c>
      <c r="M16" s="1">
        <v>10</v>
      </c>
      <c r="N16">
        <f t="shared" si="0"/>
        <v>100</v>
      </c>
      <c r="O16">
        <f t="shared" si="0"/>
        <v>800</v>
      </c>
      <c r="P16">
        <f t="shared" si="0"/>
        <v>800</v>
      </c>
      <c r="Q16">
        <f t="shared" si="0"/>
        <v>800</v>
      </c>
      <c r="R16" t="e">
        <f t="shared" si="0"/>
        <v>#VALUE!</v>
      </c>
      <c r="S16" t="e">
        <f t="shared" si="0"/>
        <v>#VALUE!</v>
      </c>
    </row>
    <row r="17" spans="4:39" x14ac:dyDescent="0.25">
      <c r="V17" t="s">
        <v>21</v>
      </c>
      <c r="Y17">
        <f>500 + 162 * 5 * 120 / Y7</f>
        <v>97700</v>
      </c>
      <c r="Z17" t="s">
        <v>20</v>
      </c>
      <c r="AC17" t="s">
        <v>22</v>
      </c>
      <c r="AF17">
        <f>(Y11*8/1024)/Y9</f>
        <v>7.8125E-2</v>
      </c>
      <c r="AG17" t="s">
        <v>11</v>
      </c>
    </row>
    <row r="19" spans="4:39" x14ac:dyDescent="0.25">
      <c r="D19" s="1" t="s">
        <v>4</v>
      </c>
      <c r="M19" s="25" t="s">
        <v>48</v>
      </c>
      <c r="N19" s="26"/>
      <c r="O19" s="26"/>
      <c r="P19" s="26"/>
      <c r="Q19" s="26"/>
      <c r="R19" s="26"/>
      <c r="S19" s="27"/>
      <c r="T19" s="6"/>
      <c r="V19" t="s">
        <v>23</v>
      </c>
      <c r="Y19">
        <f>Y5*Y15</f>
        <v>1638400</v>
      </c>
      <c r="Z19" t="s">
        <v>20</v>
      </c>
      <c r="AC19" t="s">
        <v>24</v>
      </c>
      <c r="AF19">
        <f>(Y13+1)*AF17</f>
        <v>4.6875</v>
      </c>
      <c r="AG19" t="s">
        <v>11</v>
      </c>
    </row>
    <row r="20" spans="4:39" x14ac:dyDescent="0.25">
      <c r="M20" s="28"/>
      <c r="N20" s="6"/>
      <c r="O20" s="6"/>
      <c r="P20" s="6"/>
      <c r="Q20" s="6"/>
      <c r="R20" s="6"/>
      <c r="S20" s="29"/>
      <c r="T20" s="6"/>
    </row>
    <row r="21" spans="4:39" x14ac:dyDescent="0.25">
      <c r="F21" t="s">
        <v>0</v>
      </c>
      <c r="M21" s="28"/>
      <c r="N21" s="6"/>
      <c r="O21" s="6" t="s">
        <v>0</v>
      </c>
      <c r="P21" s="6"/>
      <c r="Q21" s="6"/>
      <c r="R21" s="6"/>
      <c r="S21" s="29"/>
      <c r="T21" s="6"/>
      <c r="V21" t="s">
        <v>25</v>
      </c>
      <c r="Y21">
        <f>Y3/(1000*1000)*Y19</f>
        <v>1064.96</v>
      </c>
      <c r="Z21" t="s">
        <v>26</v>
      </c>
      <c r="AC21" t="s">
        <v>27</v>
      </c>
      <c r="AF21">
        <f>AF19/(1000*1000)*Y19</f>
        <v>7.68</v>
      </c>
      <c r="AG21" t="s">
        <v>26</v>
      </c>
    </row>
    <row r="22" spans="4:39" x14ac:dyDescent="0.25">
      <c r="D22" t="s">
        <v>1</v>
      </c>
      <c r="E22" s="1">
        <v>1</v>
      </c>
      <c r="F22" s="1">
        <v>2</v>
      </c>
      <c r="G22" s="1">
        <v>4</v>
      </c>
      <c r="H22" s="1">
        <v>8</v>
      </c>
      <c r="I22" s="1">
        <v>12</v>
      </c>
      <c r="J22" s="1">
        <v>16</v>
      </c>
      <c r="M22" s="28" t="s">
        <v>1</v>
      </c>
      <c r="N22" s="16">
        <v>1</v>
      </c>
      <c r="O22" s="16">
        <v>2</v>
      </c>
      <c r="P22" s="16">
        <v>4</v>
      </c>
      <c r="Q22" s="16">
        <v>8</v>
      </c>
      <c r="R22" s="16">
        <v>12</v>
      </c>
      <c r="S22" s="31">
        <v>16</v>
      </c>
      <c r="T22" s="6"/>
    </row>
    <row r="23" spans="4:39" x14ac:dyDescent="0.25">
      <c r="D23" s="1">
        <v>1</v>
      </c>
      <c r="E23" s="42">
        <v>42</v>
      </c>
      <c r="F23" s="42">
        <v>78</v>
      </c>
      <c r="G23" s="42">
        <v>143</v>
      </c>
      <c r="H23" s="42">
        <v>403</v>
      </c>
      <c r="I23" s="42">
        <v>1098</v>
      </c>
      <c r="J23" s="42">
        <v>1465</v>
      </c>
      <c r="M23" s="30">
        <v>1</v>
      </c>
      <c r="N23" s="6">
        <f>(3+1)*$M23*N$12</f>
        <v>4</v>
      </c>
      <c r="O23" s="6">
        <f t="shared" ref="O23:S26" si="1">(3+1)*$M23*O$12</f>
        <v>8</v>
      </c>
      <c r="P23" s="6">
        <f t="shared" si="1"/>
        <v>16</v>
      </c>
      <c r="Q23" s="6">
        <f t="shared" si="1"/>
        <v>32</v>
      </c>
      <c r="R23" s="6">
        <f t="shared" si="1"/>
        <v>48</v>
      </c>
      <c r="S23" s="29">
        <f t="shared" si="1"/>
        <v>64</v>
      </c>
      <c r="T23" s="6"/>
      <c r="V23" t="s">
        <v>28</v>
      </c>
      <c r="Y23">
        <f>Y3/(1000*1000)*Y17</f>
        <v>63.504999999999995</v>
      </c>
      <c r="Z23" t="s">
        <v>26</v>
      </c>
    </row>
    <row r="24" spans="4:39" x14ac:dyDescent="0.25">
      <c r="D24" s="1">
        <v>2</v>
      </c>
      <c r="E24" s="42">
        <v>55</v>
      </c>
      <c r="F24" s="42">
        <v>110</v>
      </c>
      <c r="G24" s="42">
        <v>222</v>
      </c>
      <c r="H24" s="42">
        <v>818</v>
      </c>
      <c r="I24" s="42">
        <v>1138</v>
      </c>
      <c r="J24" s="42">
        <v>1483</v>
      </c>
      <c r="M24" s="30">
        <v>2</v>
      </c>
      <c r="N24" s="6">
        <f t="shared" ref="N24:N26" si="2">(3+1)*$M24*N$12</f>
        <v>8</v>
      </c>
      <c r="O24" s="6">
        <f t="shared" si="1"/>
        <v>16</v>
      </c>
      <c r="P24" s="6">
        <f t="shared" si="1"/>
        <v>32</v>
      </c>
      <c r="Q24" s="6">
        <f t="shared" si="1"/>
        <v>64</v>
      </c>
      <c r="R24" s="6">
        <f t="shared" si="1"/>
        <v>96</v>
      </c>
      <c r="S24" s="29">
        <f t="shared" si="1"/>
        <v>128</v>
      </c>
      <c r="T24" s="16"/>
    </row>
    <row r="25" spans="4:39" x14ac:dyDescent="0.25">
      <c r="D25" s="1">
        <v>5</v>
      </c>
      <c r="E25" s="42">
        <v>76</v>
      </c>
      <c r="F25" s="42">
        <v>263</v>
      </c>
      <c r="G25" s="42">
        <v>615</v>
      </c>
      <c r="H25" s="42">
        <v>566</v>
      </c>
      <c r="I25" s="42">
        <v>1811</v>
      </c>
      <c r="J25" s="42">
        <v>822</v>
      </c>
      <c r="M25" s="30">
        <v>5</v>
      </c>
      <c r="N25" s="6">
        <f t="shared" si="2"/>
        <v>20</v>
      </c>
      <c r="O25" s="6">
        <f t="shared" si="1"/>
        <v>40</v>
      </c>
      <c r="P25" s="6">
        <f t="shared" si="1"/>
        <v>80</v>
      </c>
      <c r="Q25" s="6">
        <f t="shared" si="1"/>
        <v>160</v>
      </c>
      <c r="R25" s="6">
        <f t="shared" si="1"/>
        <v>240</v>
      </c>
      <c r="S25" s="29">
        <f t="shared" si="1"/>
        <v>320</v>
      </c>
      <c r="T25" s="6"/>
      <c r="V25" t="s">
        <v>29</v>
      </c>
      <c r="Y25">
        <f>Y9*1000*1000/Y19</f>
        <v>6.103515625</v>
      </c>
    </row>
    <row r="26" spans="4:39" x14ac:dyDescent="0.25">
      <c r="D26" s="1">
        <v>10</v>
      </c>
      <c r="E26" s="42">
        <v>88</v>
      </c>
      <c r="F26" s="42">
        <v>221</v>
      </c>
      <c r="G26" s="42">
        <v>565</v>
      </c>
      <c r="H26" s="42">
        <v>597</v>
      </c>
      <c r="I26" s="42" t="s">
        <v>49</v>
      </c>
      <c r="J26" s="42" t="s">
        <v>49</v>
      </c>
      <c r="M26" s="32">
        <v>10</v>
      </c>
      <c r="N26" s="33">
        <f t="shared" si="2"/>
        <v>40</v>
      </c>
      <c r="O26" s="33">
        <f t="shared" si="1"/>
        <v>80</v>
      </c>
      <c r="P26" s="33">
        <f t="shared" si="1"/>
        <v>160</v>
      </c>
      <c r="Q26" s="33">
        <f t="shared" si="1"/>
        <v>320</v>
      </c>
      <c r="R26" s="33">
        <f t="shared" si="1"/>
        <v>480</v>
      </c>
      <c r="S26" s="34">
        <f t="shared" si="1"/>
        <v>640</v>
      </c>
      <c r="T26" s="6"/>
    </row>
    <row r="27" spans="4:39" x14ac:dyDescent="0.25">
      <c r="T27" s="6"/>
    </row>
    <row r="28" spans="4:39" ht="15.75" thickBot="1" x14ac:dyDescent="0.3">
      <c r="D28" s="1" t="s">
        <v>5</v>
      </c>
      <c r="T28" s="6"/>
      <c r="W28" t="s">
        <v>40</v>
      </c>
    </row>
    <row r="29" spans="4:39" ht="15.75" thickBot="1" x14ac:dyDescent="0.3">
      <c r="AC29" s="2"/>
      <c r="AD29" s="15" t="s">
        <v>30</v>
      </c>
      <c r="AE29" s="3"/>
      <c r="AF29" s="3"/>
      <c r="AG29" s="4"/>
      <c r="AI29" s="2"/>
      <c r="AJ29" s="15" t="s">
        <v>39</v>
      </c>
      <c r="AK29" s="3"/>
      <c r="AL29" s="3"/>
      <c r="AM29" s="4"/>
    </row>
    <row r="30" spans="4:39" x14ac:dyDescent="0.25">
      <c r="D30" t="s">
        <v>1</v>
      </c>
      <c r="E30" s="1">
        <v>1</v>
      </c>
      <c r="F30" s="1">
        <v>2</v>
      </c>
      <c r="G30" s="1">
        <v>4</v>
      </c>
      <c r="H30" s="1">
        <v>8</v>
      </c>
      <c r="I30" s="1">
        <v>12</v>
      </c>
      <c r="J30" s="1">
        <v>16</v>
      </c>
      <c r="V30">
        <v>0</v>
      </c>
      <c r="W30" s="11">
        <v>0.65</v>
      </c>
      <c r="X30">
        <f>W30*1000/(1000*1000)*$Y$17</f>
        <v>63.504999999999995</v>
      </c>
      <c r="Z30">
        <f>X30/($Y$5*$Y$15) * 1000*1000</f>
        <v>38.7603759765625</v>
      </c>
      <c r="AC30" s="5"/>
      <c r="AD30" s="6"/>
      <c r="AE30" s="6"/>
      <c r="AF30" s="6"/>
      <c r="AG30" s="7"/>
      <c r="AI30" s="5"/>
      <c r="AJ30" s="6"/>
      <c r="AK30" s="6" t="s">
        <v>0</v>
      </c>
      <c r="AL30" s="6"/>
      <c r="AM30" s="7"/>
    </row>
    <row r="31" spans="4:39" x14ac:dyDescent="0.25">
      <c r="D31" s="1">
        <v>1</v>
      </c>
      <c r="E31">
        <v>17.37</v>
      </c>
      <c r="F31">
        <v>47.24</v>
      </c>
      <c r="G31">
        <v>73.209999999999994</v>
      </c>
      <c r="H31">
        <v>86.62</v>
      </c>
      <c r="I31">
        <v>91</v>
      </c>
      <c r="J31">
        <v>93.14</v>
      </c>
      <c r="V31">
        <v>1</v>
      </c>
      <c r="W31" s="12">
        <v>1.3</v>
      </c>
      <c r="X31">
        <f t="shared" ref="X31:X38" si="3">W31*1000/(1000*1000)*$Y$17</f>
        <v>127.00999999999999</v>
      </c>
      <c r="Z31">
        <f t="shared" ref="Z31:Z38" si="4">X31/($Y$5*$Y$15) * 1000*1000</f>
        <v>77.520751953125</v>
      </c>
      <c r="AC31" s="5" t="s">
        <v>1</v>
      </c>
      <c r="AD31" s="16">
        <v>1</v>
      </c>
      <c r="AE31" s="16">
        <v>2</v>
      </c>
      <c r="AF31" s="16">
        <v>4</v>
      </c>
      <c r="AG31" s="17">
        <v>8</v>
      </c>
      <c r="AI31" s="5" t="s">
        <v>1</v>
      </c>
      <c r="AJ31" s="16">
        <v>1</v>
      </c>
      <c r="AK31" s="16">
        <v>2</v>
      </c>
      <c r="AL31" s="16">
        <v>4</v>
      </c>
      <c r="AM31" s="17">
        <v>8</v>
      </c>
    </row>
    <row r="32" spans="4:39" x14ac:dyDescent="0.25">
      <c r="D32" s="1">
        <v>2</v>
      </c>
      <c r="E32">
        <v>40.229999999999997</v>
      </c>
      <c r="F32">
        <v>68.34</v>
      </c>
      <c r="G32">
        <v>84.02</v>
      </c>
      <c r="H32">
        <v>91.87</v>
      </c>
      <c r="I32">
        <v>94.5</v>
      </c>
      <c r="J32">
        <v>95.75</v>
      </c>
      <c r="V32">
        <v>2</v>
      </c>
      <c r="W32" s="13">
        <v>1.95</v>
      </c>
      <c r="X32">
        <f t="shared" si="3"/>
        <v>190.51499999999999</v>
      </c>
      <c r="Z32">
        <f t="shared" si="4"/>
        <v>116.28112792968749</v>
      </c>
      <c r="AC32" s="18">
        <v>1</v>
      </c>
      <c r="AD32" s="20">
        <f>$Y$3*(500 + 162*5*120/$AC32)/($Y$15*AD$31)</f>
        <v>620.166015625</v>
      </c>
      <c r="AE32" s="20">
        <f t="shared" ref="AE32:AG35" si="5">$Y$3*(500 + 162*5*120/$AC32)/($Y$15*AE$31)</f>
        <v>310.0830078125</v>
      </c>
      <c r="AF32" s="20">
        <f t="shared" si="5"/>
        <v>155.04150390625</v>
      </c>
      <c r="AG32" s="21">
        <f t="shared" si="5"/>
        <v>77.520751953125</v>
      </c>
      <c r="AI32" s="18">
        <v>1</v>
      </c>
      <c r="AJ32" s="6">
        <f>(E13+1)*($Y$11*8/1024)/10</f>
        <v>58.203125</v>
      </c>
      <c r="AK32" s="6">
        <f>(F13+1)*($Y$11*8/1024)/10</f>
        <v>53.125</v>
      </c>
      <c r="AL32" s="6">
        <f>(G13+1)*($Y$11*8/1024)/10</f>
        <v>28.125</v>
      </c>
      <c r="AM32" s="7">
        <f>(H13+1)*($Y$11*8/1024)/10</f>
        <v>14.0625</v>
      </c>
    </row>
    <row r="33" spans="1:39" x14ac:dyDescent="0.25">
      <c r="D33" s="1">
        <v>5</v>
      </c>
      <c r="E33">
        <v>61.58</v>
      </c>
      <c r="F33">
        <v>80.34</v>
      </c>
      <c r="G33">
        <v>89.99</v>
      </c>
      <c r="H33">
        <v>94.9</v>
      </c>
      <c r="I33">
        <v>96.52</v>
      </c>
      <c r="J33">
        <v>97.26</v>
      </c>
      <c r="V33">
        <v>3</v>
      </c>
      <c r="W33" s="12">
        <v>2.6</v>
      </c>
      <c r="X33">
        <f t="shared" si="3"/>
        <v>254.01999999999998</v>
      </c>
      <c r="Z33">
        <f t="shared" si="4"/>
        <v>155.04150390625</v>
      </c>
      <c r="AC33" s="18">
        <v>2</v>
      </c>
      <c r="AD33" s="20">
        <f t="shared" ref="AD33:AD35" si="6">$Y$3*(500 + 162*5*120/$AC33)/($Y$15*AD$31)</f>
        <v>311.669921875</v>
      </c>
      <c r="AE33" s="20">
        <f t="shared" si="5"/>
        <v>155.8349609375</v>
      </c>
      <c r="AF33" s="20">
        <f t="shared" si="5"/>
        <v>77.91748046875</v>
      </c>
      <c r="AG33" s="21">
        <f t="shared" si="5"/>
        <v>38.958740234375</v>
      </c>
      <c r="AI33" s="18">
        <v>2</v>
      </c>
      <c r="AJ33" s="6">
        <f t="shared" ref="AJ33:AJ35" si="7">(E14+1)*($Y$11*8/1024)/10</f>
        <v>54.6875</v>
      </c>
      <c r="AK33" s="6">
        <f t="shared" ref="AK33:AK35" si="8">(F14+1)*($Y$11*8/1024)/10</f>
        <v>27.34375</v>
      </c>
      <c r="AL33" s="6">
        <f t="shared" ref="AL33:AL35" si="9">(G14+1)*($Y$11*8/1024)/10</f>
        <v>14.453125</v>
      </c>
      <c r="AM33" s="7">
        <f t="shared" ref="AM33:AM35" si="10">(H14+1)*($Y$11*8/1024)/10</f>
        <v>7.03125</v>
      </c>
    </row>
    <row r="34" spans="1:39" x14ac:dyDescent="0.25">
      <c r="D34" s="1">
        <v>10</v>
      </c>
      <c r="E34">
        <v>82.33</v>
      </c>
      <c r="F34">
        <v>85.36</v>
      </c>
      <c r="G34">
        <v>92.35</v>
      </c>
      <c r="H34">
        <v>96.08</v>
      </c>
      <c r="I34" t="s">
        <v>49</v>
      </c>
      <c r="J34" t="s">
        <v>49</v>
      </c>
      <c r="V34">
        <v>4</v>
      </c>
      <c r="W34" s="13">
        <v>3.9</v>
      </c>
      <c r="X34">
        <f t="shared" si="3"/>
        <v>381.03</v>
      </c>
      <c r="Z34">
        <f t="shared" si="4"/>
        <v>232.56225585937497</v>
      </c>
      <c r="AC34" s="18">
        <v>5</v>
      </c>
      <c r="AD34" s="20">
        <f t="shared" si="6"/>
        <v>126.572265625</v>
      </c>
      <c r="AE34" s="20">
        <f t="shared" si="5"/>
        <v>63.2861328125</v>
      </c>
      <c r="AF34" s="20">
        <f t="shared" si="5"/>
        <v>31.64306640625</v>
      </c>
      <c r="AG34" s="21">
        <f t="shared" si="5"/>
        <v>15.821533203125</v>
      </c>
      <c r="AI34" s="18">
        <v>5</v>
      </c>
      <c r="AJ34" s="6">
        <f t="shared" si="7"/>
        <v>18.359375</v>
      </c>
      <c r="AK34" s="6">
        <f t="shared" si="8"/>
        <v>9.375</v>
      </c>
      <c r="AL34" s="6">
        <f t="shared" si="9"/>
        <v>4.6875</v>
      </c>
      <c r="AM34" s="7">
        <f t="shared" si="10"/>
        <v>1.953125</v>
      </c>
    </row>
    <row r="35" spans="1:39" ht="15.75" thickBot="1" x14ac:dyDescent="0.3">
      <c r="V35">
        <v>5</v>
      </c>
      <c r="W35" s="12">
        <v>5.2</v>
      </c>
      <c r="X35">
        <f t="shared" si="3"/>
        <v>508.03999999999996</v>
      </c>
      <c r="Z35">
        <f t="shared" si="4"/>
        <v>310.0830078125</v>
      </c>
      <c r="AC35" s="19">
        <v>10</v>
      </c>
      <c r="AD35" s="22">
        <f t="shared" si="6"/>
        <v>64.873046875</v>
      </c>
      <c r="AE35" s="22">
        <f t="shared" si="5"/>
        <v>32.4365234375</v>
      </c>
      <c r="AF35" s="22">
        <f t="shared" si="5"/>
        <v>16.21826171875</v>
      </c>
      <c r="AG35" s="23">
        <f t="shared" si="5"/>
        <v>8.109130859375</v>
      </c>
      <c r="AI35" s="19">
        <v>10</v>
      </c>
      <c r="AJ35" s="9">
        <f t="shared" si="7"/>
        <v>0.78125</v>
      </c>
      <c r="AK35" s="9">
        <f t="shared" si="8"/>
        <v>3.125</v>
      </c>
      <c r="AL35" s="9">
        <f t="shared" si="9"/>
        <v>1.5625</v>
      </c>
      <c r="AM35" s="10">
        <f t="shared" si="10"/>
        <v>0.78125</v>
      </c>
    </row>
    <row r="36" spans="1:39" x14ac:dyDescent="0.25">
      <c r="V36">
        <v>6</v>
      </c>
      <c r="W36" s="13">
        <v>5.8</v>
      </c>
      <c r="X36">
        <f t="shared" si="3"/>
        <v>566.66</v>
      </c>
      <c r="Z36">
        <f t="shared" si="4"/>
        <v>345.86181640624994</v>
      </c>
    </row>
    <row r="37" spans="1:39" x14ac:dyDescent="0.25">
      <c r="A37" s="51" t="s">
        <v>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24"/>
      <c r="V37">
        <v>7</v>
      </c>
      <c r="W37" s="12">
        <v>6.5</v>
      </c>
      <c r="X37">
        <f t="shared" si="3"/>
        <v>635.04999999999995</v>
      </c>
      <c r="Z37">
        <f t="shared" si="4"/>
        <v>387.60375976562494</v>
      </c>
    </row>
    <row r="38" spans="1:39" x14ac:dyDescent="0.25">
      <c r="V38">
        <v>8</v>
      </c>
      <c r="W38" s="13">
        <v>7.8</v>
      </c>
      <c r="X38">
        <f t="shared" si="3"/>
        <v>762.06</v>
      </c>
      <c r="Z38">
        <f t="shared" si="4"/>
        <v>465.12451171874994</v>
      </c>
    </row>
    <row r="39" spans="1:39" ht="15.75" thickBot="1" x14ac:dyDescent="0.3">
      <c r="D39" s="1" t="s">
        <v>2</v>
      </c>
      <c r="M39" s="1" t="s">
        <v>7</v>
      </c>
    </row>
    <row r="40" spans="1:39" x14ac:dyDescent="0.25">
      <c r="W40" s="14" t="s">
        <v>36</v>
      </c>
      <c r="X40" s="3"/>
      <c r="Y40" s="3"/>
      <c r="Z40" s="3"/>
      <c r="AA40" s="4"/>
      <c r="AC40" s="14" t="s">
        <v>37</v>
      </c>
      <c r="AD40" s="3"/>
      <c r="AE40" s="3"/>
      <c r="AF40" s="3"/>
      <c r="AG40" s="4"/>
      <c r="AI40" s="2"/>
      <c r="AJ40" s="15" t="s">
        <v>38</v>
      </c>
      <c r="AK40" s="3"/>
      <c r="AL40" s="3"/>
      <c r="AM40" s="4"/>
    </row>
    <row r="41" spans="1:39" x14ac:dyDescent="0.25">
      <c r="F41" t="s">
        <v>0</v>
      </c>
      <c r="W41" s="5" t="s">
        <v>34</v>
      </c>
      <c r="X41" s="6"/>
      <c r="Y41" s="6"/>
      <c r="Z41" s="6"/>
      <c r="AA41" s="7" t="s">
        <v>41</v>
      </c>
      <c r="AC41" s="5" t="s">
        <v>34</v>
      </c>
      <c r="AD41" s="6"/>
      <c r="AE41" s="6"/>
      <c r="AF41" s="6"/>
      <c r="AG41" s="7"/>
      <c r="AI41" s="5"/>
      <c r="AJ41" s="6"/>
      <c r="AK41" s="6"/>
      <c r="AL41" s="6"/>
      <c r="AM41" s="7"/>
    </row>
    <row r="42" spans="1:39" x14ac:dyDescent="0.25">
      <c r="D42" t="s">
        <v>1</v>
      </c>
      <c r="E42" s="1">
        <v>1</v>
      </c>
      <c r="F42" s="1">
        <v>2</v>
      </c>
      <c r="G42" s="1">
        <v>4</v>
      </c>
      <c r="H42" s="1">
        <v>8</v>
      </c>
      <c r="I42" s="1">
        <v>12</v>
      </c>
      <c r="J42" s="1">
        <v>16</v>
      </c>
      <c r="M42" t="s">
        <v>1</v>
      </c>
      <c r="N42" s="1">
        <v>1</v>
      </c>
      <c r="O42" s="1">
        <v>2</v>
      </c>
      <c r="P42" s="1">
        <v>4</v>
      </c>
      <c r="Q42" s="1">
        <v>8</v>
      </c>
      <c r="R42" s="1">
        <v>12</v>
      </c>
      <c r="S42" s="1">
        <v>16</v>
      </c>
      <c r="T42" s="1"/>
      <c r="W42" s="5" t="s">
        <v>33</v>
      </c>
      <c r="X42" s="6">
        <v>10.9</v>
      </c>
      <c r="Y42" s="6">
        <v>31.6</v>
      </c>
      <c r="Z42" s="6"/>
      <c r="AA42" s="7">
        <f>X42/Y42*100</f>
        <v>34.493670886075947</v>
      </c>
      <c r="AC42" s="5" t="s">
        <v>33</v>
      </c>
      <c r="AD42" s="6">
        <v>8.9</v>
      </c>
      <c r="AE42" s="6">
        <v>31.6</v>
      </c>
      <c r="AF42" s="6"/>
      <c r="AG42" s="7">
        <f>AD42/AE42*100</f>
        <v>28.164556962025316</v>
      </c>
      <c r="AI42" s="5" t="s">
        <v>1</v>
      </c>
      <c r="AJ42" s="16">
        <v>1</v>
      </c>
      <c r="AK42" s="16">
        <v>2</v>
      </c>
      <c r="AL42" s="16">
        <v>4</v>
      </c>
      <c r="AM42" s="17">
        <v>8</v>
      </c>
    </row>
    <row r="43" spans="1:39" x14ac:dyDescent="0.25">
      <c r="D43" s="1">
        <v>1</v>
      </c>
      <c r="E43" s="46">
        <v>699</v>
      </c>
      <c r="F43" s="46">
        <v>699</v>
      </c>
      <c r="G43">
        <v>639</v>
      </c>
      <c r="H43">
        <v>324</v>
      </c>
      <c r="I43">
        <v>219</v>
      </c>
      <c r="J43">
        <v>164</v>
      </c>
      <c r="M43" s="1">
        <v>1</v>
      </c>
      <c r="N43">
        <f t="shared" ref="N43:S46" si="11">(E43+1)*$M43*N$12</f>
        <v>700</v>
      </c>
      <c r="O43">
        <f t="shared" si="11"/>
        <v>1400</v>
      </c>
      <c r="P43">
        <f t="shared" si="11"/>
        <v>2560</v>
      </c>
      <c r="Q43">
        <f t="shared" si="11"/>
        <v>2600</v>
      </c>
      <c r="R43">
        <f t="shared" si="11"/>
        <v>2640</v>
      </c>
      <c r="S43">
        <f t="shared" si="11"/>
        <v>2640</v>
      </c>
      <c r="W43" s="5" t="s">
        <v>32</v>
      </c>
      <c r="X43" s="6">
        <v>81.400000000000006</v>
      </c>
      <c r="Y43" s="6">
        <v>189.85</v>
      </c>
      <c r="Z43" s="6"/>
      <c r="AA43" s="7">
        <f>X43/Y43*100</f>
        <v>42.875954701079806</v>
      </c>
      <c r="AC43" s="5" t="s">
        <v>32</v>
      </c>
      <c r="AD43" s="6">
        <v>81.400000000000006</v>
      </c>
      <c r="AE43" s="6">
        <v>189.85</v>
      </c>
      <c r="AF43" s="6"/>
      <c r="AG43" s="7">
        <f>AD43/AE43*100</f>
        <v>42.875954701079806</v>
      </c>
      <c r="AI43" s="18">
        <v>1</v>
      </c>
      <c r="AJ43" s="6">
        <f>AJ32/AD32*100</f>
        <v>9.385087788363121</v>
      </c>
      <c r="AK43" s="6">
        <f t="shared" ref="AK43:AM43" si="12">AK32/AE32*100</f>
        <v>17.132509251240062</v>
      </c>
      <c r="AL43" s="6">
        <f t="shared" si="12"/>
        <v>18.140303913077709</v>
      </c>
      <c r="AM43" s="7">
        <f t="shared" si="12"/>
        <v>18.140303913077709</v>
      </c>
    </row>
    <row r="44" spans="1:39" x14ac:dyDescent="0.25">
      <c r="D44" s="1">
        <v>2</v>
      </c>
      <c r="E44" s="46">
        <v>694</v>
      </c>
      <c r="F44">
        <v>649</v>
      </c>
      <c r="G44">
        <v>329</v>
      </c>
      <c r="H44">
        <v>174</v>
      </c>
      <c r="I44">
        <v>119</v>
      </c>
      <c r="J44">
        <v>84</v>
      </c>
      <c r="M44" s="1">
        <v>2</v>
      </c>
      <c r="N44">
        <f t="shared" si="11"/>
        <v>1390</v>
      </c>
      <c r="O44">
        <f t="shared" si="11"/>
        <v>2600</v>
      </c>
      <c r="P44">
        <f t="shared" si="11"/>
        <v>2640</v>
      </c>
      <c r="Q44">
        <f t="shared" si="11"/>
        <v>2800</v>
      </c>
      <c r="R44">
        <f t="shared" si="11"/>
        <v>2880</v>
      </c>
      <c r="S44">
        <f t="shared" si="11"/>
        <v>2720</v>
      </c>
      <c r="W44" s="5" t="s">
        <v>31</v>
      </c>
      <c r="X44" s="6">
        <v>160</v>
      </c>
      <c r="Y44" s="6">
        <v>379</v>
      </c>
      <c r="Z44" s="6"/>
      <c r="AA44" s="7">
        <f>X44/Y44*100</f>
        <v>42.21635883905013</v>
      </c>
      <c r="AC44" s="5" t="s">
        <v>31</v>
      </c>
      <c r="AD44" s="6">
        <v>160</v>
      </c>
      <c r="AE44" s="6">
        <v>379</v>
      </c>
      <c r="AF44" s="6"/>
      <c r="AG44" s="7">
        <f>AD44/AE44*100</f>
        <v>42.21635883905013</v>
      </c>
      <c r="AI44" s="18">
        <v>2</v>
      </c>
      <c r="AJ44" s="6">
        <f t="shared" ref="AJ44:AJ46" si="13">AJ33/AD33*100</f>
        <v>17.54660817797274</v>
      </c>
      <c r="AK44" s="6">
        <f t="shared" ref="AK44:AK46" si="14">AK33/AE33*100</f>
        <v>17.54660817797274</v>
      </c>
      <c r="AL44" s="6">
        <f t="shared" ref="AL44:AL46" si="15">AL33/AF33*100</f>
        <v>18.549271502428326</v>
      </c>
      <c r="AM44" s="7">
        <f t="shared" ref="AM44:AM46" si="16">AM33/AG33*100</f>
        <v>18.047939840200534</v>
      </c>
    </row>
    <row r="45" spans="1:39" x14ac:dyDescent="0.25">
      <c r="D45" s="1">
        <v>5</v>
      </c>
      <c r="E45">
        <v>394</v>
      </c>
      <c r="F45">
        <v>229</v>
      </c>
      <c r="G45">
        <v>119</v>
      </c>
      <c r="H45">
        <v>59</v>
      </c>
      <c r="I45">
        <v>34</v>
      </c>
      <c r="J45">
        <v>24</v>
      </c>
      <c r="M45" s="1">
        <v>5</v>
      </c>
      <c r="N45">
        <f t="shared" si="11"/>
        <v>1975</v>
      </c>
      <c r="O45">
        <f t="shared" si="11"/>
        <v>2300</v>
      </c>
      <c r="P45">
        <f t="shared" si="11"/>
        <v>2400</v>
      </c>
      <c r="Q45">
        <f t="shared" si="11"/>
        <v>2400</v>
      </c>
      <c r="R45">
        <f t="shared" si="11"/>
        <v>2100</v>
      </c>
      <c r="S45">
        <f t="shared" si="11"/>
        <v>2000</v>
      </c>
      <c r="W45" s="5"/>
      <c r="X45" s="6"/>
      <c r="Y45" s="6"/>
      <c r="Z45" s="6"/>
      <c r="AA45" s="7"/>
      <c r="AC45" s="5"/>
      <c r="AD45" s="6"/>
      <c r="AE45" s="6"/>
      <c r="AF45" s="6"/>
      <c r="AG45" s="7"/>
      <c r="AI45" s="18">
        <v>5</v>
      </c>
      <c r="AJ45" s="6">
        <f t="shared" si="13"/>
        <v>14.505053622405677</v>
      </c>
      <c r="AK45" s="6">
        <f t="shared" si="14"/>
        <v>14.813671784584523</v>
      </c>
      <c r="AL45" s="6">
        <f t="shared" si="15"/>
        <v>14.813671784584523</v>
      </c>
      <c r="AM45" s="7">
        <f t="shared" si="16"/>
        <v>12.344726487153769</v>
      </c>
    </row>
    <row r="46" spans="1:39" ht="15.75" thickBot="1" x14ac:dyDescent="0.3">
      <c r="D46" s="1">
        <v>10</v>
      </c>
      <c r="E46">
        <v>9</v>
      </c>
      <c r="F46">
        <v>89</v>
      </c>
      <c r="G46">
        <v>39</v>
      </c>
      <c r="H46">
        <v>19</v>
      </c>
      <c r="I46">
        <v>14</v>
      </c>
      <c r="J46">
        <v>9</v>
      </c>
      <c r="M46" s="1">
        <v>10</v>
      </c>
      <c r="N46">
        <f t="shared" si="11"/>
        <v>100</v>
      </c>
      <c r="O46">
        <f t="shared" si="11"/>
        <v>1800</v>
      </c>
      <c r="P46">
        <f t="shared" si="11"/>
        <v>1600</v>
      </c>
      <c r="Q46">
        <f t="shared" si="11"/>
        <v>1600</v>
      </c>
      <c r="R46">
        <f t="shared" si="11"/>
        <v>1800</v>
      </c>
      <c r="S46">
        <f t="shared" si="11"/>
        <v>1600</v>
      </c>
      <c r="W46" s="5"/>
      <c r="X46" s="6"/>
      <c r="Y46" s="6"/>
      <c r="Z46" s="6"/>
      <c r="AA46" s="7"/>
      <c r="AC46" s="5"/>
      <c r="AD46" s="6"/>
      <c r="AE46" s="6"/>
      <c r="AF46" s="6"/>
      <c r="AG46" s="7"/>
      <c r="AI46" s="19">
        <v>10</v>
      </c>
      <c r="AJ46" s="9">
        <f t="shared" si="13"/>
        <v>1.2042751768779165</v>
      </c>
      <c r="AK46" s="9">
        <f t="shared" si="14"/>
        <v>9.6342014150233322</v>
      </c>
      <c r="AL46" s="9">
        <f t="shared" si="15"/>
        <v>9.6342014150233322</v>
      </c>
      <c r="AM46" s="10">
        <f t="shared" si="16"/>
        <v>9.6342014150233322</v>
      </c>
    </row>
    <row r="47" spans="1:39" x14ac:dyDescent="0.25">
      <c r="W47" s="5"/>
      <c r="X47" s="6"/>
      <c r="Y47" s="6"/>
      <c r="Z47" s="6"/>
      <c r="AA47" s="7"/>
      <c r="AC47" s="5"/>
      <c r="AD47" s="6"/>
      <c r="AE47" s="6"/>
      <c r="AF47" s="6"/>
      <c r="AG47" s="7"/>
    </row>
    <row r="48" spans="1:39" x14ac:dyDescent="0.25">
      <c r="D48" s="16"/>
      <c r="E48" s="6"/>
      <c r="F48" s="6"/>
      <c r="G48" s="6"/>
      <c r="H48" s="6"/>
      <c r="I48" s="6"/>
      <c r="J48" s="6"/>
      <c r="W48" s="5" t="s">
        <v>35</v>
      </c>
      <c r="X48" s="6"/>
      <c r="Y48" s="6"/>
      <c r="Z48" s="6"/>
      <c r="AA48" s="7" t="s">
        <v>41</v>
      </c>
      <c r="AC48" s="5" t="s">
        <v>35</v>
      </c>
      <c r="AD48" s="6"/>
      <c r="AE48" s="6"/>
      <c r="AF48" s="6"/>
      <c r="AG48" s="7"/>
    </row>
    <row r="49" spans="1:33" x14ac:dyDescent="0.25">
      <c r="D49" s="6"/>
      <c r="E49" s="6"/>
      <c r="F49" s="6"/>
      <c r="G49" s="6"/>
      <c r="H49" s="6"/>
      <c r="I49" s="6"/>
      <c r="J49" s="6"/>
      <c r="W49" s="5" t="s">
        <v>33</v>
      </c>
      <c r="X49" s="6">
        <v>41.1</v>
      </c>
      <c r="Y49" s="6">
        <v>63</v>
      </c>
      <c r="Z49" s="6"/>
      <c r="AA49" s="7">
        <f>X49/Y49*100</f>
        <v>65.238095238095241</v>
      </c>
      <c r="AC49" s="5" t="s">
        <v>33</v>
      </c>
      <c r="AD49" s="6">
        <v>41.1</v>
      </c>
      <c r="AE49" s="6">
        <v>63</v>
      </c>
      <c r="AF49" s="6"/>
      <c r="AG49" s="7">
        <f>AD49/AE49*100</f>
        <v>65.238095238095241</v>
      </c>
    </row>
    <row r="50" spans="1:33" x14ac:dyDescent="0.25">
      <c r="D50" s="16"/>
      <c r="E50" s="6"/>
      <c r="F50" s="6"/>
      <c r="G50" s="6"/>
      <c r="H50" s="6"/>
      <c r="I50" s="6"/>
      <c r="J50" s="6"/>
      <c r="W50" s="5" t="s">
        <v>32</v>
      </c>
      <c r="X50" s="6">
        <v>181.5</v>
      </c>
      <c r="Y50" s="6">
        <v>379</v>
      </c>
      <c r="Z50" s="6"/>
      <c r="AA50" s="7">
        <f>X50/Y50*100</f>
        <v>47.889182058047489</v>
      </c>
      <c r="AC50" s="5" t="s">
        <v>32</v>
      </c>
      <c r="AD50" s="6">
        <v>181.5</v>
      </c>
      <c r="AE50" s="6">
        <v>379</v>
      </c>
      <c r="AF50" s="6"/>
      <c r="AG50" s="7">
        <f>AD50/AE50*100</f>
        <v>47.889182058047489</v>
      </c>
    </row>
    <row r="51" spans="1:33" ht="15.75" thickBot="1" x14ac:dyDescent="0.3">
      <c r="D51" s="6"/>
      <c r="E51" s="6"/>
      <c r="F51" s="6"/>
      <c r="G51" s="6"/>
      <c r="H51" s="6"/>
      <c r="I51" s="6"/>
      <c r="J51" s="6"/>
      <c r="W51" s="8" t="s">
        <v>31</v>
      </c>
      <c r="X51" s="9">
        <v>255.2</v>
      </c>
      <c r="Y51" s="9">
        <v>759</v>
      </c>
      <c r="Z51" s="9"/>
      <c r="AA51" s="10">
        <f>X51/Y51*100</f>
        <v>33.623188405797102</v>
      </c>
      <c r="AC51" s="8" t="s">
        <v>31</v>
      </c>
      <c r="AD51" s="9">
        <v>255.2</v>
      </c>
      <c r="AE51" s="9">
        <v>759</v>
      </c>
      <c r="AF51" s="9"/>
      <c r="AG51" s="10">
        <f>AD51/AE51*100</f>
        <v>33.623188405797102</v>
      </c>
    </row>
    <row r="52" spans="1:33" x14ac:dyDescent="0.25">
      <c r="D52" s="16"/>
      <c r="E52" s="35"/>
      <c r="F52" s="35"/>
      <c r="G52" s="35"/>
      <c r="H52" s="35"/>
      <c r="I52" s="35"/>
      <c r="J52" s="6"/>
    </row>
    <row r="53" spans="1:33" x14ac:dyDescent="0.25">
      <c r="D53" s="16"/>
      <c r="E53" s="6"/>
      <c r="F53" s="6"/>
      <c r="G53" s="6"/>
      <c r="H53" s="6"/>
      <c r="I53" s="6"/>
      <c r="J53" s="6"/>
      <c r="Z53" t="s">
        <v>42</v>
      </c>
    </row>
    <row r="55" spans="1:33" x14ac:dyDescent="0.25">
      <c r="A55" s="51" t="s">
        <v>8</v>
      </c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24"/>
    </row>
    <row r="57" spans="1:33" x14ac:dyDescent="0.25">
      <c r="D57" s="1" t="s">
        <v>2</v>
      </c>
      <c r="M57" s="1" t="s">
        <v>7</v>
      </c>
    </row>
    <row r="59" spans="1:33" x14ac:dyDescent="0.25">
      <c r="F59" t="s">
        <v>0</v>
      </c>
    </row>
    <row r="60" spans="1:33" x14ac:dyDescent="0.25">
      <c r="D60" t="s">
        <v>1</v>
      </c>
      <c r="E60" s="1">
        <v>1</v>
      </c>
      <c r="F60" s="1">
        <v>2</v>
      </c>
      <c r="G60" s="1">
        <v>4</v>
      </c>
      <c r="H60" s="1">
        <v>8</v>
      </c>
      <c r="I60" s="1">
        <v>12</v>
      </c>
      <c r="J60" s="1">
        <v>16</v>
      </c>
      <c r="M60" t="s">
        <v>1</v>
      </c>
      <c r="N60" s="1">
        <v>1</v>
      </c>
      <c r="O60" s="1">
        <v>2</v>
      </c>
      <c r="P60" s="1">
        <v>4</v>
      </c>
      <c r="Q60" s="1">
        <v>8</v>
      </c>
      <c r="R60" s="1">
        <v>12</v>
      </c>
      <c r="S60" s="1">
        <v>16</v>
      </c>
      <c r="T60" s="1"/>
    </row>
    <row r="61" spans="1:33" x14ac:dyDescent="0.25">
      <c r="D61" s="1">
        <v>1</v>
      </c>
      <c r="E61" s="47">
        <v>699</v>
      </c>
      <c r="F61" s="47">
        <v>999</v>
      </c>
      <c r="G61">
        <v>899</v>
      </c>
      <c r="H61">
        <v>439</v>
      </c>
      <c r="I61">
        <v>314</v>
      </c>
      <c r="J61">
        <v>224</v>
      </c>
      <c r="M61" s="1">
        <v>1</v>
      </c>
      <c r="N61">
        <f>(E61+1)*$M61*Sheet1!N$12</f>
        <v>700</v>
      </c>
      <c r="O61">
        <f>(F61+1)*$M61*Sheet1!O$12</f>
        <v>2000</v>
      </c>
      <c r="P61">
        <f>(G61+1)*$M61*Sheet1!P$12</f>
        <v>3600</v>
      </c>
      <c r="Q61">
        <f>(H61+1)*$M61*Sheet1!Q$12</f>
        <v>3520</v>
      </c>
      <c r="R61">
        <f>(I61+1)*$M61*Sheet1!R$12</f>
        <v>3780</v>
      </c>
      <c r="S61">
        <f>(J61+1)*$M61*Sheet1!S$12</f>
        <v>3600</v>
      </c>
    </row>
    <row r="62" spans="1:33" x14ac:dyDescent="0.25">
      <c r="D62" s="1">
        <v>2</v>
      </c>
      <c r="E62" s="47">
        <v>699</v>
      </c>
      <c r="F62" s="50">
        <v>944</v>
      </c>
      <c r="G62">
        <v>474</v>
      </c>
      <c r="H62">
        <v>234</v>
      </c>
      <c r="I62">
        <v>154</v>
      </c>
      <c r="J62">
        <v>119</v>
      </c>
      <c r="M62" s="1">
        <v>2</v>
      </c>
      <c r="N62">
        <f>(E62+1)*$M62*Sheet1!N$12</f>
        <v>1400</v>
      </c>
      <c r="O62">
        <f>(F62+1)*$M62*Sheet1!O$12</f>
        <v>3780</v>
      </c>
      <c r="P62">
        <f>(G62+1)*$M62*Sheet1!P$12</f>
        <v>3800</v>
      </c>
      <c r="Q62">
        <f>(H62+1)*$M62*Sheet1!Q$12</f>
        <v>3760</v>
      </c>
      <c r="R62">
        <f>(I62+1)*$M62*Sheet1!R$12</f>
        <v>3720</v>
      </c>
      <c r="S62">
        <f>(J62+1)*$M62*Sheet1!S$12</f>
        <v>3840</v>
      </c>
    </row>
    <row r="63" spans="1:33" x14ac:dyDescent="0.25">
      <c r="D63" s="1">
        <v>5</v>
      </c>
      <c r="E63">
        <v>404</v>
      </c>
      <c r="F63">
        <v>339</v>
      </c>
      <c r="G63">
        <v>169</v>
      </c>
      <c r="H63">
        <v>84</v>
      </c>
      <c r="I63">
        <v>54</v>
      </c>
      <c r="J63">
        <v>39</v>
      </c>
      <c r="M63" s="1">
        <v>5</v>
      </c>
      <c r="N63">
        <f>(E63+1)*$M63*Sheet1!N$12</f>
        <v>2025</v>
      </c>
      <c r="O63">
        <f>(F63+1)*$M63*Sheet1!O$12</f>
        <v>3400</v>
      </c>
      <c r="P63">
        <f>(G63+1)*$M63*Sheet1!P$12</f>
        <v>3400</v>
      </c>
      <c r="Q63">
        <f>(H63+1)*$M63*Sheet1!Q$12</f>
        <v>3400</v>
      </c>
      <c r="R63">
        <f>(I63+1)*$M63*Sheet1!R$12</f>
        <v>3300</v>
      </c>
      <c r="S63">
        <f>(J63+1)*$M63*Sheet1!S$12</f>
        <v>3200</v>
      </c>
    </row>
    <row r="64" spans="1:33" x14ac:dyDescent="0.25">
      <c r="D64" s="1">
        <v>10</v>
      </c>
      <c r="E64">
        <v>24</v>
      </c>
      <c r="F64">
        <v>129</v>
      </c>
      <c r="G64">
        <v>64</v>
      </c>
      <c r="H64">
        <v>34</v>
      </c>
      <c r="I64">
        <v>19</v>
      </c>
      <c r="J64">
        <v>14</v>
      </c>
      <c r="M64" s="1">
        <v>10</v>
      </c>
      <c r="N64">
        <f>(E64+1)*$M64*Sheet1!N$12</f>
        <v>250</v>
      </c>
      <c r="O64">
        <f>(F64+1)*$M64*Sheet1!O$12</f>
        <v>2600</v>
      </c>
      <c r="P64">
        <f>(G64+1)*$M64*Sheet1!P$12</f>
        <v>2600</v>
      </c>
      <c r="Q64">
        <f>(H64+1)*$M64*Sheet1!Q$12</f>
        <v>2800</v>
      </c>
      <c r="R64">
        <f>(I64+1)*$M64*Sheet1!R$12</f>
        <v>2400</v>
      </c>
      <c r="S64">
        <f>(J64+1)*$M64*Sheet1!S$12</f>
        <v>2400</v>
      </c>
    </row>
    <row r="66" spans="1:20" x14ac:dyDescent="0.25">
      <c r="A66" s="51" t="s">
        <v>9</v>
      </c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24"/>
    </row>
    <row r="68" spans="1:20" x14ac:dyDescent="0.25">
      <c r="D68" s="1" t="s">
        <v>2</v>
      </c>
      <c r="M68" s="1" t="s">
        <v>7</v>
      </c>
    </row>
    <row r="70" spans="1:20" x14ac:dyDescent="0.25">
      <c r="F70" t="s">
        <v>0</v>
      </c>
    </row>
    <row r="71" spans="1:20" x14ac:dyDescent="0.25">
      <c r="D71" t="s">
        <v>1</v>
      </c>
      <c r="E71" s="1">
        <v>1</v>
      </c>
      <c r="F71" s="1">
        <v>2</v>
      </c>
      <c r="G71" s="1">
        <v>4</v>
      </c>
      <c r="H71" s="1">
        <v>8</v>
      </c>
      <c r="I71" s="1">
        <v>12</v>
      </c>
      <c r="J71" s="1">
        <v>16</v>
      </c>
      <c r="M71" t="s">
        <v>1</v>
      </c>
      <c r="N71" s="1">
        <v>1</v>
      </c>
      <c r="O71" s="1">
        <v>2</v>
      </c>
      <c r="P71" s="1">
        <v>4</v>
      </c>
      <c r="Q71" s="1">
        <v>8</v>
      </c>
      <c r="R71" s="1">
        <v>12</v>
      </c>
      <c r="S71" s="1">
        <v>16</v>
      </c>
      <c r="T71" s="1"/>
    </row>
    <row r="72" spans="1:20" x14ac:dyDescent="0.25">
      <c r="D72" s="1">
        <v>1</v>
      </c>
      <c r="E72" s="47">
        <v>699</v>
      </c>
      <c r="F72" s="47">
        <v>699</v>
      </c>
      <c r="G72" s="47">
        <v>699</v>
      </c>
      <c r="H72">
        <v>579</v>
      </c>
      <c r="I72">
        <v>394</v>
      </c>
      <c r="J72">
        <v>289</v>
      </c>
      <c r="M72" s="1">
        <v>1</v>
      </c>
      <c r="N72">
        <f>(E72+1)*$M72*Sheet1!N$12</f>
        <v>700</v>
      </c>
      <c r="O72">
        <f>(F72+1)*$M72*Sheet1!O$12</f>
        <v>1400</v>
      </c>
      <c r="P72">
        <f>(G72+1)*$M72*Sheet1!P$12</f>
        <v>2800</v>
      </c>
      <c r="Q72">
        <f>(H72+1)*$M72*Sheet1!Q$12</f>
        <v>4640</v>
      </c>
      <c r="R72">
        <f>(I72+1)*$M72*Sheet1!R$12</f>
        <v>4740</v>
      </c>
      <c r="S72">
        <f>(J72+1)*$M72*Sheet1!S$12</f>
        <v>4640</v>
      </c>
    </row>
    <row r="73" spans="1:20" x14ac:dyDescent="0.25">
      <c r="D73" s="1">
        <v>2</v>
      </c>
      <c r="E73" s="47">
        <v>699</v>
      </c>
      <c r="F73" s="47">
        <v>699</v>
      </c>
      <c r="G73">
        <v>629</v>
      </c>
      <c r="H73">
        <v>309</v>
      </c>
      <c r="I73">
        <v>204</v>
      </c>
      <c r="J73">
        <v>154</v>
      </c>
      <c r="M73" s="1">
        <v>2</v>
      </c>
      <c r="N73">
        <f>(E73+1)*$M73*Sheet1!N$12</f>
        <v>1400</v>
      </c>
      <c r="O73">
        <f>(F73+1)*$M73*Sheet1!O$12</f>
        <v>2800</v>
      </c>
      <c r="P73">
        <f>(G73+1)*$M73*Sheet1!P$12</f>
        <v>5040</v>
      </c>
      <c r="Q73">
        <f>(H73+1)*$M73*Sheet1!Q$12</f>
        <v>4960</v>
      </c>
      <c r="R73">
        <f>(I73+1)*$M73*Sheet1!R$12</f>
        <v>4920</v>
      </c>
      <c r="S73">
        <f>(J73+1)*$M73*Sheet1!S$12</f>
        <v>4960</v>
      </c>
    </row>
    <row r="74" spans="1:20" x14ac:dyDescent="0.25">
      <c r="D74" s="1">
        <v>5</v>
      </c>
      <c r="E74">
        <v>404</v>
      </c>
      <c r="F74">
        <v>404</v>
      </c>
      <c r="G74">
        <v>224</v>
      </c>
      <c r="H74">
        <v>114</v>
      </c>
      <c r="I74">
        <v>74</v>
      </c>
      <c r="J74">
        <v>54</v>
      </c>
      <c r="M74" s="1">
        <v>5</v>
      </c>
      <c r="N74">
        <f>(E74+1)*$M74*Sheet1!N$12</f>
        <v>2025</v>
      </c>
      <c r="O74">
        <f>(F74+1)*$M74*Sheet1!O$12</f>
        <v>4050</v>
      </c>
      <c r="P74">
        <f>(G74+1)*$M74*Sheet1!P$12</f>
        <v>4500</v>
      </c>
      <c r="Q74">
        <f>(H74+1)*$M74*Sheet1!Q$12</f>
        <v>4600</v>
      </c>
      <c r="R74">
        <f>(I74+1)*$M74*Sheet1!R$12</f>
        <v>4500</v>
      </c>
      <c r="S74">
        <f>(J74+1)*$M74*Sheet1!S$12</f>
        <v>4400</v>
      </c>
    </row>
    <row r="75" spans="1:20" x14ac:dyDescent="0.25">
      <c r="D75" s="1">
        <v>10</v>
      </c>
      <c r="E75">
        <v>24</v>
      </c>
      <c r="F75">
        <v>174</v>
      </c>
      <c r="G75">
        <v>94</v>
      </c>
      <c r="H75">
        <v>44</v>
      </c>
      <c r="I75">
        <v>29</v>
      </c>
      <c r="J75">
        <v>19</v>
      </c>
      <c r="M75" s="1">
        <v>10</v>
      </c>
      <c r="N75">
        <f>(E75+1)*$M75*Sheet1!N$12</f>
        <v>250</v>
      </c>
      <c r="O75">
        <f>(F75+1)*$M75*Sheet1!O$12</f>
        <v>3500</v>
      </c>
      <c r="P75">
        <f>(G75+1)*$M75*Sheet1!P$12</f>
        <v>3800</v>
      </c>
      <c r="Q75">
        <f>(H75+1)*$M75*Sheet1!Q$12</f>
        <v>3600</v>
      </c>
      <c r="R75">
        <f>(I75+1)*$M75*Sheet1!R$12</f>
        <v>3600</v>
      </c>
      <c r="S75">
        <f>(J75+1)*$M75*Sheet1!S$12</f>
        <v>3200</v>
      </c>
    </row>
    <row r="77" spans="1:20" x14ac:dyDescent="0.25">
      <c r="A77" s="51" t="s">
        <v>43</v>
      </c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24"/>
    </row>
    <row r="79" spans="1:20" x14ac:dyDescent="0.25">
      <c r="D79" s="1" t="s">
        <v>2</v>
      </c>
      <c r="M79" s="1" t="s">
        <v>7</v>
      </c>
    </row>
    <row r="81" spans="4:20" x14ac:dyDescent="0.25">
      <c r="F81" t="s">
        <v>0</v>
      </c>
    </row>
    <row r="82" spans="4:20" x14ac:dyDescent="0.25">
      <c r="D82" t="s">
        <v>1</v>
      </c>
      <c r="E82" s="1">
        <v>1</v>
      </c>
      <c r="F82" s="1">
        <v>2</v>
      </c>
      <c r="G82" s="1">
        <v>4</v>
      </c>
      <c r="H82" s="1">
        <v>8</v>
      </c>
      <c r="I82" s="1">
        <v>12</v>
      </c>
      <c r="J82" s="1">
        <v>16</v>
      </c>
      <c r="M82" t="s">
        <v>1</v>
      </c>
      <c r="N82" s="1">
        <v>1</v>
      </c>
      <c r="O82" s="1">
        <v>2</v>
      </c>
      <c r="P82" s="1">
        <v>4</v>
      </c>
      <c r="Q82" s="1">
        <v>8</v>
      </c>
      <c r="R82" s="1">
        <v>12</v>
      </c>
      <c r="S82" s="1">
        <v>16</v>
      </c>
      <c r="T82" s="1"/>
    </row>
    <row r="83" spans="4:20" x14ac:dyDescent="0.25">
      <c r="D83" s="1">
        <v>1</v>
      </c>
      <c r="E83" s="47">
        <v>699</v>
      </c>
      <c r="F83" s="47">
        <v>699</v>
      </c>
      <c r="G83" s="47">
        <v>699</v>
      </c>
      <c r="H83">
        <v>854</v>
      </c>
      <c r="I83">
        <v>549</v>
      </c>
      <c r="J83">
        <v>429</v>
      </c>
      <c r="M83" s="1">
        <v>1</v>
      </c>
      <c r="N83">
        <f>(E83+1)*$M83*Sheet1!N$12</f>
        <v>700</v>
      </c>
      <c r="O83">
        <f>(F83+1)*$M83*Sheet1!O$12</f>
        <v>1400</v>
      </c>
      <c r="P83">
        <f>(G83+1)*$M83*Sheet1!P$12</f>
        <v>2800</v>
      </c>
      <c r="Q83">
        <f>(H83+1)*$M83*Sheet1!Q$12</f>
        <v>6840</v>
      </c>
      <c r="R83">
        <f>(I83+1)*$M83*Sheet1!R$12</f>
        <v>6600</v>
      </c>
      <c r="S83">
        <f>(J83+1)*$M83*Sheet1!S$12</f>
        <v>6880</v>
      </c>
    </row>
    <row r="84" spans="4:20" x14ac:dyDescent="0.25">
      <c r="D84" s="1">
        <v>2</v>
      </c>
      <c r="E84" s="47">
        <v>699</v>
      </c>
      <c r="F84" s="47">
        <v>699</v>
      </c>
      <c r="G84" s="50">
        <v>894</v>
      </c>
      <c r="H84">
        <v>424</v>
      </c>
      <c r="I84">
        <v>289</v>
      </c>
      <c r="J84">
        <v>214</v>
      </c>
      <c r="M84" s="1">
        <v>2</v>
      </c>
      <c r="N84">
        <f>(E84+1)*$M84*Sheet1!N$12</f>
        <v>1400</v>
      </c>
      <c r="O84">
        <f>(F84+1)*$M84*Sheet1!O$12</f>
        <v>2800</v>
      </c>
      <c r="P84">
        <f>(G84+1)*$M84*Sheet1!P$12</f>
        <v>7160</v>
      </c>
      <c r="Q84">
        <f>(H84+1)*$M84*Sheet1!Q$12</f>
        <v>6800</v>
      </c>
      <c r="R84">
        <f>(I84+1)*$M84*Sheet1!R$12</f>
        <v>6960</v>
      </c>
      <c r="S84">
        <f>(J84+1)*$M84*Sheet1!S$12</f>
        <v>6880</v>
      </c>
    </row>
    <row r="85" spans="4:20" x14ac:dyDescent="0.25">
      <c r="D85" s="1">
        <v>5</v>
      </c>
      <c r="E85">
        <v>404</v>
      </c>
      <c r="F85">
        <v>404</v>
      </c>
      <c r="G85">
        <v>329</v>
      </c>
      <c r="H85">
        <v>164</v>
      </c>
      <c r="I85">
        <v>89</v>
      </c>
      <c r="J85">
        <v>74</v>
      </c>
      <c r="M85" s="1">
        <v>5</v>
      </c>
      <c r="N85">
        <f>(E85+1)*$M85*Sheet1!N$12</f>
        <v>2025</v>
      </c>
      <c r="O85">
        <f>(F85+1)*$M85*Sheet1!O$12</f>
        <v>4050</v>
      </c>
      <c r="P85">
        <f>(G85+1)*$M85*Sheet1!P$12</f>
        <v>6600</v>
      </c>
      <c r="Q85">
        <f>(H85+1)*$M85*Sheet1!Q$12</f>
        <v>6600</v>
      </c>
      <c r="R85">
        <f>(I85+1)*$M85*Sheet1!R$12</f>
        <v>5400</v>
      </c>
      <c r="S85">
        <f>(J85+1)*$M85*Sheet1!S$12</f>
        <v>6000</v>
      </c>
    </row>
    <row r="86" spans="4:20" x14ac:dyDescent="0.25">
      <c r="D86" s="1">
        <v>10</v>
      </c>
      <c r="E86">
        <v>24</v>
      </c>
      <c r="F86" s="50">
        <v>199</v>
      </c>
      <c r="G86">
        <v>134</v>
      </c>
      <c r="H86">
        <v>64</v>
      </c>
      <c r="I86">
        <v>39</v>
      </c>
      <c r="J86">
        <v>29</v>
      </c>
      <c r="M86" s="1">
        <v>10</v>
      </c>
      <c r="N86">
        <f>(E86+1)*$M86*Sheet1!N$12</f>
        <v>250</v>
      </c>
      <c r="O86">
        <f>(F86+1)*$M86*Sheet1!O$12</f>
        <v>4000</v>
      </c>
      <c r="P86">
        <f>(G86+1)*$M86*Sheet1!P$12</f>
        <v>5400</v>
      </c>
      <c r="Q86">
        <f>(H86+1)*$M86*Sheet1!Q$12</f>
        <v>5200</v>
      </c>
      <c r="R86">
        <f>(I86+1)*$M86*Sheet1!R$12</f>
        <v>4800</v>
      </c>
      <c r="S86">
        <f>(J86+1)*$M86*Sheet1!S$12</f>
        <v>4800</v>
      </c>
    </row>
    <row r="88" spans="4:20" x14ac:dyDescent="0.25">
      <c r="H88">
        <v>10</v>
      </c>
    </row>
    <row r="89" spans="4:20" x14ac:dyDescent="0.25">
      <c r="H89">
        <v>20</v>
      </c>
    </row>
    <row r="90" spans="4:20" x14ac:dyDescent="0.25">
      <c r="H90">
        <v>30</v>
      </c>
    </row>
    <row r="91" spans="4:20" x14ac:dyDescent="0.25">
      <c r="H91">
        <v>40</v>
      </c>
    </row>
    <row r="92" spans="4:20" x14ac:dyDescent="0.25">
      <c r="H92">
        <v>60</v>
      </c>
    </row>
    <row r="117" spans="2:8" x14ac:dyDescent="0.25">
      <c r="B117" s="25" t="s">
        <v>44</v>
      </c>
      <c r="C117" s="26"/>
      <c r="D117" s="26"/>
      <c r="E117" s="26"/>
      <c r="F117" s="26"/>
      <c r="G117" s="26"/>
      <c r="H117" s="27"/>
    </row>
    <row r="118" spans="2:8" x14ac:dyDescent="0.25">
      <c r="B118" s="28"/>
      <c r="C118" s="6"/>
      <c r="D118" s="6"/>
      <c r="E118" s="6"/>
      <c r="F118" s="6"/>
      <c r="G118" s="6"/>
      <c r="H118" s="29"/>
    </row>
    <row r="119" spans="2:8" x14ac:dyDescent="0.25">
      <c r="B119" s="30" t="s">
        <v>2</v>
      </c>
      <c r="C119" s="6"/>
      <c r="D119" s="6"/>
      <c r="E119" s="6"/>
      <c r="F119" s="6"/>
      <c r="G119" s="6"/>
      <c r="H119" s="29"/>
    </row>
    <row r="120" spans="2:8" x14ac:dyDescent="0.25">
      <c r="B120" s="28"/>
      <c r="C120" s="6"/>
      <c r="D120" s="6"/>
      <c r="E120" s="6"/>
      <c r="F120" s="6"/>
      <c r="G120" s="6"/>
      <c r="H120" s="29"/>
    </row>
    <row r="121" spans="2:8" x14ac:dyDescent="0.25">
      <c r="B121" s="28"/>
      <c r="C121" s="6"/>
      <c r="D121" s="6" t="s">
        <v>0</v>
      </c>
      <c r="E121" s="6"/>
      <c r="F121" s="6"/>
      <c r="G121" s="6"/>
      <c r="H121" s="29"/>
    </row>
    <row r="122" spans="2:8" x14ac:dyDescent="0.25">
      <c r="B122" s="28" t="s">
        <v>1</v>
      </c>
      <c r="C122" s="16">
        <v>1</v>
      </c>
      <c r="D122" s="16">
        <v>2</v>
      </c>
      <c r="E122" s="16">
        <v>4</v>
      </c>
      <c r="F122" s="16">
        <v>8</v>
      </c>
      <c r="G122" s="16">
        <v>12</v>
      </c>
      <c r="H122" s="31">
        <v>16</v>
      </c>
    </row>
    <row r="123" spans="2:8" x14ac:dyDescent="0.25">
      <c r="B123" s="30">
        <v>1</v>
      </c>
      <c r="C123" s="6">
        <v>149</v>
      </c>
      <c r="D123" s="35">
        <v>149</v>
      </c>
      <c r="E123" s="35">
        <v>149</v>
      </c>
      <c r="F123" s="35">
        <v>144</v>
      </c>
      <c r="G123" s="6">
        <v>94</v>
      </c>
      <c r="H123" s="29">
        <v>74</v>
      </c>
    </row>
    <row r="124" spans="2:8" x14ac:dyDescent="0.25">
      <c r="B124" s="30">
        <v>2</v>
      </c>
      <c r="C124" s="6">
        <v>149</v>
      </c>
      <c r="D124" s="35">
        <v>149</v>
      </c>
      <c r="E124" s="35">
        <v>134</v>
      </c>
      <c r="F124" s="35">
        <v>64</v>
      </c>
      <c r="G124" s="6">
        <v>44</v>
      </c>
      <c r="H124" s="29">
        <v>29</v>
      </c>
    </row>
    <row r="125" spans="2:8" x14ac:dyDescent="0.25">
      <c r="B125" s="30">
        <v>5</v>
      </c>
      <c r="C125" s="35">
        <v>149</v>
      </c>
      <c r="D125" s="35">
        <v>84</v>
      </c>
      <c r="E125" s="35">
        <v>39</v>
      </c>
      <c r="F125" s="35">
        <v>19</v>
      </c>
      <c r="G125" s="35">
        <v>14</v>
      </c>
      <c r="H125" s="29">
        <v>9</v>
      </c>
    </row>
    <row r="126" spans="2:8" x14ac:dyDescent="0.25">
      <c r="B126" s="32">
        <v>10</v>
      </c>
      <c r="C126" s="33">
        <v>69</v>
      </c>
      <c r="D126" s="33">
        <v>29</v>
      </c>
      <c r="E126" s="33">
        <v>114</v>
      </c>
      <c r="F126" s="33">
        <v>-1</v>
      </c>
      <c r="G126" s="33">
        <v>-1</v>
      </c>
      <c r="H126" s="34">
        <v>-1</v>
      </c>
    </row>
    <row r="129" spans="2:24" x14ac:dyDescent="0.25">
      <c r="B129" s="25" t="s">
        <v>45</v>
      </c>
      <c r="C129" s="26"/>
      <c r="D129" s="26"/>
      <c r="E129" s="26"/>
      <c r="F129" s="26"/>
      <c r="G129" s="26"/>
      <c r="H129" s="27"/>
      <c r="I129" s="26"/>
      <c r="J129" s="25" t="s">
        <v>46</v>
      </c>
      <c r="K129" s="26"/>
      <c r="L129" s="26"/>
      <c r="M129" s="26"/>
      <c r="N129" s="26"/>
      <c r="O129" s="26"/>
      <c r="P129" s="27"/>
      <c r="R129" s="25" t="s">
        <v>53</v>
      </c>
      <c r="S129" s="26"/>
      <c r="T129" s="26"/>
      <c r="U129" s="26"/>
      <c r="V129" s="26"/>
      <c r="W129" s="26"/>
      <c r="X129" s="27"/>
    </row>
    <row r="130" spans="2:24" x14ac:dyDescent="0.25">
      <c r="B130" s="28"/>
      <c r="C130" s="6"/>
      <c r="D130" s="6"/>
      <c r="E130" s="6"/>
      <c r="F130" s="6"/>
      <c r="G130" s="6"/>
      <c r="H130" s="29"/>
      <c r="I130" s="6"/>
      <c r="J130" s="28"/>
      <c r="K130" s="6"/>
      <c r="L130" s="6"/>
      <c r="M130" s="6"/>
      <c r="N130" s="6"/>
      <c r="O130" s="6"/>
      <c r="P130" s="29"/>
      <c r="R130" s="28"/>
      <c r="S130" s="6"/>
      <c r="T130" s="6"/>
      <c r="U130" s="6"/>
      <c r="V130" s="6"/>
      <c r="W130" s="6"/>
      <c r="X130" s="29"/>
    </row>
    <row r="131" spans="2:24" x14ac:dyDescent="0.25">
      <c r="B131" s="30" t="s">
        <v>2</v>
      </c>
      <c r="C131" s="6"/>
      <c r="D131" s="6"/>
      <c r="E131" s="6"/>
      <c r="F131" s="6"/>
      <c r="G131" s="6"/>
      <c r="H131" s="29"/>
      <c r="I131" s="6"/>
      <c r="J131" s="30" t="s">
        <v>2</v>
      </c>
      <c r="K131" s="6"/>
      <c r="L131" s="6"/>
      <c r="M131" s="6"/>
      <c r="N131" s="6"/>
      <c r="O131" s="6"/>
      <c r="P131" s="29"/>
      <c r="R131" s="30" t="s">
        <v>2</v>
      </c>
      <c r="S131" s="6"/>
      <c r="T131" s="6"/>
      <c r="U131" s="6"/>
      <c r="V131" s="6"/>
      <c r="W131" s="6"/>
      <c r="X131" s="29"/>
    </row>
    <row r="132" spans="2:24" x14ac:dyDescent="0.25">
      <c r="B132" s="28"/>
      <c r="C132" s="6"/>
      <c r="D132" s="6"/>
      <c r="E132" s="6"/>
      <c r="F132" s="6"/>
      <c r="G132" s="6"/>
      <c r="H132" s="29"/>
      <c r="I132" s="6"/>
      <c r="J132" s="28"/>
      <c r="K132" s="6"/>
      <c r="L132" s="6"/>
      <c r="M132" s="6"/>
      <c r="N132" s="6"/>
      <c r="O132" s="6"/>
      <c r="P132" s="29"/>
      <c r="R132" s="28"/>
      <c r="S132" s="6"/>
      <c r="T132" s="6"/>
      <c r="U132" s="6"/>
      <c r="V132" s="6"/>
      <c r="W132" s="6"/>
      <c r="X132" s="29"/>
    </row>
    <row r="133" spans="2:24" x14ac:dyDescent="0.25">
      <c r="B133" s="28"/>
      <c r="C133" s="6"/>
      <c r="D133" s="6" t="s">
        <v>0</v>
      </c>
      <c r="E133" s="6"/>
      <c r="F133" s="6"/>
      <c r="G133" s="6"/>
      <c r="H133" s="29"/>
      <c r="I133" s="6"/>
      <c r="J133" s="28"/>
      <c r="K133" s="6"/>
      <c r="L133" s="6" t="s">
        <v>0</v>
      </c>
      <c r="M133" s="6"/>
      <c r="N133" s="6"/>
      <c r="O133" s="6"/>
      <c r="P133" s="29"/>
      <c r="R133" s="28"/>
      <c r="S133" s="6"/>
      <c r="T133" s="6" t="s">
        <v>0</v>
      </c>
      <c r="U133" s="6"/>
      <c r="V133" s="6"/>
      <c r="W133" s="6"/>
      <c r="X133" s="29"/>
    </row>
    <row r="134" spans="2:24" x14ac:dyDescent="0.25">
      <c r="B134" s="28" t="s">
        <v>1</v>
      </c>
      <c r="C134" s="16">
        <v>1</v>
      </c>
      <c r="D134" s="16">
        <v>2</v>
      </c>
      <c r="E134" s="16">
        <v>4</v>
      </c>
      <c r="F134" s="16">
        <v>8</v>
      </c>
      <c r="G134" s="16">
        <v>12</v>
      </c>
      <c r="H134" s="31">
        <v>16</v>
      </c>
      <c r="I134" s="6"/>
      <c r="J134" s="28" t="s">
        <v>1</v>
      </c>
      <c r="K134" s="16">
        <v>1</v>
      </c>
      <c r="L134" s="16">
        <v>2</v>
      </c>
      <c r="M134" s="16">
        <v>4</v>
      </c>
      <c r="N134" s="16">
        <v>8</v>
      </c>
      <c r="O134" s="16">
        <v>12</v>
      </c>
      <c r="P134" s="31">
        <v>16</v>
      </c>
      <c r="R134" s="28" t="s">
        <v>1</v>
      </c>
      <c r="S134" s="16">
        <v>1</v>
      </c>
      <c r="T134" s="16">
        <v>2</v>
      </c>
      <c r="U134" s="16">
        <v>4</v>
      </c>
      <c r="V134" s="16">
        <v>8</v>
      </c>
      <c r="W134" s="16">
        <v>12</v>
      </c>
      <c r="X134" s="31">
        <v>16</v>
      </c>
    </row>
    <row r="135" spans="2:24" x14ac:dyDescent="0.25">
      <c r="B135" s="30">
        <v>1</v>
      </c>
      <c r="D135" s="44">
        <v>634</v>
      </c>
      <c r="E135">
        <v>544</v>
      </c>
      <c r="F135">
        <v>264</v>
      </c>
      <c r="G135">
        <v>184</v>
      </c>
      <c r="H135" s="29">
        <v>144</v>
      </c>
      <c r="I135" s="6"/>
      <c r="J135" s="30">
        <v>1</v>
      </c>
      <c r="K135" s="48"/>
      <c r="L135">
        <v>679</v>
      </c>
      <c r="M135" s="6">
        <v>359</v>
      </c>
      <c r="N135" s="6">
        <v>179</v>
      </c>
      <c r="O135" s="6">
        <v>124</v>
      </c>
      <c r="P135" s="29">
        <v>94</v>
      </c>
      <c r="R135" s="30">
        <v>1</v>
      </c>
      <c r="S135" s="48"/>
      <c r="T135" s="6"/>
      <c r="U135" s="6"/>
      <c r="V135" s="6"/>
      <c r="W135" s="6">
        <v>229</v>
      </c>
      <c r="X135" s="29">
        <v>174</v>
      </c>
    </row>
    <row r="136" spans="2:24" x14ac:dyDescent="0.25">
      <c r="B136" s="30">
        <v>2</v>
      </c>
      <c r="C136" s="43">
        <v>149</v>
      </c>
      <c r="D136">
        <v>524</v>
      </c>
      <c r="E136">
        <v>264</v>
      </c>
      <c r="F136" s="35">
        <v>134</v>
      </c>
      <c r="G136" s="6">
        <v>84</v>
      </c>
      <c r="H136" s="29">
        <v>64</v>
      </c>
      <c r="I136" s="6"/>
      <c r="J136" s="30">
        <v>2</v>
      </c>
      <c r="K136">
        <v>699</v>
      </c>
      <c r="L136" s="6">
        <v>349</v>
      </c>
      <c r="M136" s="6">
        <v>184</v>
      </c>
      <c r="N136" s="6">
        <v>89</v>
      </c>
      <c r="O136" s="6">
        <v>59</v>
      </c>
      <c r="P136" s="29">
        <v>44</v>
      </c>
      <c r="R136" s="30">
        <v>2</v>
      </c>
      <c r="S136" s="6"/>
      <c r="T136" s="6"/>
      <c r="U136" s="6">
        <v>154</v>
      </c>
      <c r="V136" s="6"/>
      <c r="W136" s="6"/>
      <c r="X136" s="29"/>
    </row>
    <row r="137" spans="2:24" x14ac:dyDescent="0.25">
      <c r="B137" s="30">
        <v>5</v>
      </c>
      <c r="C137">
        <v>334</v>
      </c>
      <c r="D137">
        <v>169</v>
      </c>
      <c r="E137" s="35">
        <v>74</v>
      </c>
      <c r="F137" s="35">
        <v>39</v>
      </c>
      <c r="G137" s="35">
        <v>24</v>
      </c>
      <c r="H137" s="29">
        <v>19</v>
      </c>
      <c r="I137" s="6"/>
      <c r="J137" s="30">
        <v>5</v>
      </c>
      <c r="K137" s="6">
        <v>234</v>
      </c>
      <c r="L137" s="6">
        <v>119</v>
      </c>
      <c r="M137" s="6">
        <v>59</v>
      </c>
      <c r="N137" s="6">
        <v>24</v>
      </c>
      <c r="O137" s="6">
        <v>19</v>
      </c>
      <c r="P137" s="29">
        <v>9</v>
      </c>
      <c r="R137" s="30">
        <v>5</v>
      </c>
      <c r="S137" s="6"/>
      <c r="T137" s="6"/>
      <c r="U137" s="6"/>
      <c r="V137" s="6"/>
      <c r="W137" s="6"/>
      <c r="X137" s="29"/>
    </row>
    <row r="138" spans="2:24" x14ac:dyDescent="0.25">
      <c r="B138" s="32">
        <v>10</v>
      </c>
      <c r="C138" s="33">
        <v>109</v>
      </c>
      <c r="D138" s="33">
        <v>54</v>
      </c>
      <c r="E138" s="33">
        <v>29</v>
      </c>
      <c r="F138" s="33">
        <v>14</v>
      </c>
      <c r="G138" s="33">
        <v>-1</v>
      </c>
      <c r="H138" s="34">
        <v>-1</v>
      </c>
      <c r="I138" s="33"/>
      <c r="J138" s="32">
        <v>10</v>
      </c>
      <c r="K138" s="33">
        <v>9</v>
      </c>
      <c r="L138" s="33">
        <v>39</v>
      </c>
      <c r="M138" s="33">
        <v>19</v>
      </c>
      <c r="N138" s="33">
        <v>9</v>
      </c>
      <c r="O138" s="33" t="s">
        <v>50</v>
      </c>
      <c r="P138" s="34" t="s">
        <v>50</v>
      </c>
      <c r="R138" s="32">
        <v>10</v>
      </c>
      <c r="S138" s="33"/>
      <c r="T138" s="33"/>
      <c r="U138" s="33"/>
      <c r="V138" s="33"/>
      <c r="W138" s="33"/>
      <c r="X138" s="34"/>
    </row>
    <row r="140" spans="2:24" x14ac:dyDescent="0.25">
      <c r="F140" s="39" t="s">
        <v>47</v>
      </c>
      <c r="G140" s="40"/>
      <c r="H140" s="40"/>
      <c r="I140" s="40"/>
      <c r="J140" s="40"/>
      <c r="K140" s="40"/>
      <c r="L140" s="41"/>
    </row>
    <row r="141" spans="2:24" x14ac:dyDescent="0.25">
      <c r="F141" s="28"/>
      <c r="G141" s="6"/>
      <c r="H141" s="6"/>
      <c r="I141" s="6"/>
      <c r="J141" s="6"/>
      <c r="K141" s="6"/>
      <c r="L141" s="29"/>
    </row>
    <row r="142" spans="2:24" ht="23.25" x14ac:dyDescent="0.25">
      <c r="F142" s="28"/>
      <c r="G142" s="6"/>
      <c r="H142" s="6" t="s">
        <v>0</v>
      </c>
      <c r="I142" s="6"/>
      <c r="J142" s="6"/>
      <c r="K142" s="6"/>
      <c r="L142" s="29"/>
      <c r="X142" s="45" t="s">
        <v>51</v>
      </c>
    </row>
    <row r="143" spans="2:24" x14ac:dyDescent="0.25">
      <c r="F143" s="28" t="s">
        <v>1</v>
      </c>
      <c r="G143" s="16">
        <v>1</v>
      </c>
      <c r="H143" s="16">
        <v>2</v>
      </c>
      <c r="I143" s="16">
        <v>4</v>
      </c>
      <c r="J143" s="16">
        <v>8</v>
      </c>
      <c r="K143" s="16">
        <v>12</v>
      </c>
      <c r="L143" s="31">
        <v>16</v>
      </c>
    </row>
    <row r="144" spans="2:24" x14ac:dyDescent="0.25">
      <c r="F144" s="30">
        <v>1</v>
      </c>
      <c r="G144" s="49" t="s">
        <v>52</v>
      </c>
      <c r="H144" s="49" t="s">
        <v>52</v>
      </c>
      <c r="I144" s="20">
        <f t="shared" ref="I144:L144" si="17">E135/M135*100</f>
        <v>151.53203342618383</v>
      </c>
      <c r="J144" s="20">
        <f t="shared" si="17"/>
        <v>147.48603351955308</v>
      </c>
      <c r="K144" s="20">
        <f t="shared" si="17"/>
        <v>148.38709677419354</v>
      </c>
      <c r="L144" s="36">
        <f t="shared" si="17"/>
        <v>153.19148936170214</v>
      </c>
    </row>
    <row r="145" spans="3:12" x14ac:dyDescent="0.25">
      <c r="F145" s="30">
        <v>2</v>
      </c>
      <c r="G145" s="49" t="s">
        <v>52</v>
      </c>
      <c r="H145" s="20">
        <f t="shared" ref="H145:H147" si="18">D136/L136*100</f>
        <v>150.14326647564471</v>
      </c>
      <c r="I145" s="20">
        <f t="shared" ref="I145:I147" si="19">E136/M136*100</f>
        <v>143.47826086956522</v>
      </c>
      <c r="J145" s="20">
        <f t="shared" ref="J145:J147" si="20">F136/N136*100</f>
        <v>150.56179775280899</v>
      </c>
      <c r="K145" s="20">
        <f t="shared" ref="K145:K146" si="21">G136/O136*100</f>
        <v>142.37288135593221</v>
      </c>
      <c r="L145" s="36">
        <f t="shared" ref="L145:L146" si="22">H136/P136*100</f>
        <v>145.45454545454547</v>
      </c>
    </row>
    <row r="146" spans="3:12" x14ac:dyDescent="0.25">
      <c r="F146" s="30">
        <v>5</v>
      </c>
      <c r="G146" s="20">
        <f t="shared" ref="G146:G147" si="23">C137/K137*100</f>
        <v>142.73504273504273</v>
      </c>
      <c r="H146" s="20">
        <f t="shared" si="18"/>
        <v>142.01680672268907</v>
      </c>
      <c r="I146" s="20">
        <f t="shared" si="19"/>
        <v>125.42372881355932</v>
      </c>
      <c r="J146" s="20">
        <f t="shared" si="20"/>
        <v>162.5</v>
      </c>
      <c r="K146" s="20">
        <f t="shared" si="21"/>
        <v>126.31578947368421</v>
      </c>
      <c r="L146" s="36">
        <f t="shared" si="22"/>
        <v>211.11111111111111</v>
      </c>
    </row>
    <row r="147" spans="3:12" x14ac:dyDescent="0.25">
      <c r="F147" s="32">
        <v>10</v>
      </c>
      <c r="G147" s="37">
        <f t="shared" si="23"/>
        <v>1211.1111111111111</v>
      </c>
      <c r="H147" s="37">
        <f t="shared" si="18"/>
        <v>138.46153846153845</v>
      </c>
      <c r="I147" s="37">
        <f t="shared" si="19"/>
        <v>152.63157894736844</v>
      </c>
      <c r="J147" s="37">
        <f t="shared" si="20"/>
        <v>155.55555555555557</v>
      </c>
      <c r="K147" s="37"/>
      <c r="L147" s="38"/>
    </row>
    <row r="152" spans="3:12" x14ac:dyDescent="0.25">
      <c r="C152">
        <f>K135*1.7</f>
        <v>0</v>
      </c>
      <c r="D152">
        <f t="shared" ref="D152:H152" si="24">L135*1.7</f>
        <v>1154.3</v>
      </c>
      <c r="E152">
        <f t="shared" si="24"/>
        <v>610.29999999999995</v>
      </c>
      <c r="F152">
        <f t="shared" si="24"/>
        <v>304.3</v>
      </c>
      <c r="G152">
        <f t="shared" si="24"/>
        <v>210.79999999999998</v>
      </c>
      <c r="H152">
        <f t="shared" si="24"/>
        <v>159.79999999999998</v>
      </c>
    </row>
    <row r="153" spans="3:12" x14ac:dyDescent="0.25">
      <c r="C153">
        <f t="shared" ref="C153:C155" si="25">K136*1.7</f>
        <v>1188.3</v>
      </c>
      <c r="D153">
        <f t="shared" ref="D153:D155" si="26">L136*1.7</f>
        <v>593.29999999999995</v>
      </c>
      <c r="E153">
        <f t="shared" ref="E153:E155" si="27">M136*1.7</f>
        <v>312.8</v>
      </c>
      <c r="F153">
        <f t="shared" ref="F153:F155" si="28">N136*1.7</f>
        <v>151.29999999999998</v>
      </c>
      <c r="G153">
        <f t="shared" ref="G153:G155" si="29">O136*1.7</f>
        <v>100.3</v>
      </c>
      <c r="H153">
        <f t="shared" ref="H153:H155" si="30">P136*1.7</f>
        <v>74.8</v>
      </c>
    </row>
    <row r="154" spans="3:12" x14ac:dyDescent="0.25">
      <c r="C154">
        <f t="shared" si="25"/>
        <v>397.8</v>
      </c>
      <c r="D154">
        <f t="shared" si="26"/>
        <v>202.29999999999998</v>
      </c>
      <c r="E154">
        <f t="shared" si="27"/>
        <v>100.3</v>
      </c>
      <c r="F154">
        <f t="shared" si="28"/>
        <v>40.799999999999997</v>
      </c>
      <c r="G154">
        <f t="shared" si="29"/>
        <v>32.299999999999997</v>
      </c>
      <c r="H154">
        <f t="shared" si="30"/>
        <v>15.299999999999999</v>
      </c>
    </row>
    <row r="155" spans="3:12" x14ac:dyDescent="0.25">
      <c r="C155">
        <f t="shared" si="25"/>
        <v>15.299999999999999</v>
      </c>
      <c r="D155">
        <f t="shared" si="26"/>
        <v>66.3</v>
      </c>
      <c r="E155">
        <f t="shared" si="27"/>
        <v>32.299999999999997</v>
      </c>
      <c r="F155">
        <f t="shared" si="28"/>
        <v>15.299999999999999</v>
      </c>
      <c r="G155" t="e">
        <f t="shared" si="29"/>
        <v>#VALUE!</v>
      </c>
      <c r="H155" t="e">
        <f t="shared" si="30"/>
        <v>#VALUE!</v>
      </c>
    </row>
    <row r="162" spans="8:8" x14ac:dyDescent="0.25">
      <c r="H162" s="52"/>
    </row>
  </sheetData>
  <mergeCells count="5">
    <mergeCell ref="A77:S77"/>
    <mergeCell ref="A66:S66"/>
    <mergeCell ref="A55:S55"/>
    <mergeCell ref="A37:S37"/>
    <mergeCell ref="A1:S1"/>
  </mergeCells>
  <conditionalFormatting sqref="N2:T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T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:T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T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:T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:T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U3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Drake7707</dc:creator>
  <cp:lastModifiedBy>Drake7707</cp:lastModifiedBy>
  <cp:lastPrinted>2016-08-28T13:23:59Z</cp:lastPrinted>
  <dcterms:created xsi:type="dcterms:W3CDTF">2016-08-20T09:47:06Z</dcterms:created>
  <dcterms:modified xsi:type="dcterms:W3CDTF">2016-08-31T08:49:46Z</dcterms:modified>
</cp:coreProperties>
</file>